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615" tabRatio="879"/>
  </bookViews>
  <sheets>
    <sheet name="XN" sheetId="24" r:id="rId1"/>
    <sheet name="XN-output" sheetId="12" r:id="rId2"/>
    <sheet name="DCF " sheetId="51" r:id="rId3"/>
    <sheet name="Sheet1" sheetId="66" r:id="rId4"/>
    <sheet name="PL-CF-BS" sheetId="30" r:id="rId5"/>
    <sheet name="年度版model" sheetId="65" r:id="rId6"/>
    <sheet name="完整版model" sheetId="64" r:id="rId7"/>
    <sheet name="O’ PL" sheetId="63" r:id="rId8"/>
    <sheet name="CF" sheetId="5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b">#REF!</definedName>
    <definedName name="\c">#REF!</definedName>
    <definedName name="\d">#REF!</definedName>
    <definedName name="\e">#REF!</definedName>
    <definedName name="\f">#REF!</definedName>
    <definedName name="\g">#REF!</definedName>
    <definedName name="\h">#REF!</definedName>
    <definedName name="\i">#REF!</definedName>
    <definedName name="\j">#N/A</definedName>
    <definedName name="\k">#REF!</definedName>
    <definedName name="\l">#REF!</definedName>
    <definedName name="\m">#REF!</definedName>
    <definedName name="\p">#REF!</definedName>
    <definedName name="\q">#REF!</definedName>
    <definedName name="\s">#REF!</definedName>
    <definedName name="\u">#REF!</definedName>
    <definedName name="\v">#N/A</definedName>
    <definedName name="\x">#REF!</definedName>
    <definedName name="\z">#REF!</definedName>
    <definedName name="_______DAT1">#REF!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CF2">#REF!</definedName>
    <definedName name="_______EPS94">#REF!</definedName>
    <definedName name="_______EPS95">#REF!</definedName>
    <definedName name="_______EPS96">#REF!</definedName>
    <definedName name="_______EPS97">#REF!</definedName>
    <definedName name="_______EPS98">#REF!</definedName>
    <definedName name="_______rev1997">#REF!</definedName>
    <definedName name="_______rev1999">#REF!</definedName>
    <definedName name="_______rev2000">#REF!</definedName>
    <definedName name="_______rev2001">#REF!</definedName>
    <definedName name="_______rev2002">#REF!</definedName>
    <definedName name="_______rev2003">#REF!</definedName>
    <definedName name="_______REV89">#REF!</definedName>
    <definedName name="_______REV90">#REF!</definedName>
    <definedName name="_______REV91">#REF!</definedName>
    <definedName name="_______REV92">#REF!</definedName>
    <definedName name="_______REV93">#REF!</definedName>
    <definedName name="_______REV94">#REF!</definedName>
    <definedName name="_______REV95">#REF!</definedName>
    <definedName name="_______REV96">#REF!</definedName>
    <definedName name="_______REV97">#REF!</definedName>
    <definedName name="_______REV98">#REF!</definedName>
    <definedName name="______DAT1">#REF!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CF2">#REF!</definedName>
    <definedName name="______EPS94">#REF!</definedName>
    <definedName name="______EPS95">#REF!</definedName>
    <definedName name="______EPS96">#REF!</definedName>
    <definedName name="______EPS97">#REF!</definedName>
    <definedName name="______EPS98">#REF!</definedName>
    <definedName name="______rev1997">#REF!</definedName>
    <definedName name="______rev1999">#REF!</definedName>
    <definedName name="______rev2000">#REF!</definedName>
    <definedName name="______rev2001">#REF!</definedName>
    <definedName name="______rev2002">#REF!</definedName>
    <definedName name="______rev2003">#REF!</definedName>
    <definedName name="______REV89">#REF!</definedName>
    <definedName name="______REV90">#REF!</definedName>
    <definedName name="______REV91">#REF!</definedName>
    <definedName name="______REV92">#REF!</definedName>
    <definedName name="______REV93">#REF!</definedName>
    <definedName name="______REV94">#REF!</definedName>
    <definedName name="______REV95">#REF!</definedName>
    <definedName name="______REV96">#REF!</definedName>
    <definedName name="______REV97">#REF!</definedName>
    <definedName name="______REV98">#REF!</definedName>
    <definedName name="_____DAT1">#REF!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CF2">#REF!</definedName>
    <definedName name="_____EPS94">#REF!</definedName>
    <definedName name="_____EPS95">#REF!</definedName>
    <definedName name="_____EPS96">#REF!</definedName>
    <definedName name="_____EPS97">#REF!</definedName>
    <definedName name="_____EPS98">#REF!</definedName>
    <definedName name="_____rev1997">#REF!</definedName>
    <definedName name="_____rev1999">#REF!</definedName>
    <definedName name="_____rev2000">#REF!</definedName>
    <definedName name="_____rev2001">#REF!</definedName>
    <definedName name="_____rev2002">#REF!</definedName>
    <definedName name="_____rev2003">#REF!</definedName>
    <definedName name="_____REV89">#REF!</definedName>
    <definedName name="_____REV90">#REF!</definedName>
    <definedName name="_____REV91">#REF!</definedName>
    <definedName name="_____REV92">#REF!</definedName>
    <definedName name="_____REV93">#REF!</definedName>
    <definedName name="_____REV94">#REF!</definedName>
    <definedName name="_____REV95">#REF!</definedName>
    <definedName name="_____REV96">#REF!</definedName>
    <definedName name="_____REV97">#REF!</definedName>
    <definedName name="_____REV98">#REF!</definedName>
    <definedName name="____DAT1">#REF!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CF2">#REF!</definedName>
    <definedName name="____EPS94">#REF!</definedName>
    <definedName name="____EPS95">#REF!</definedName>
    <definedName name="____EPS96">#REF!</definedName>
    <definedName name="____EPS97">#REF!</definedName>
    <definedName name="____EPS98">#REF!</definedName>
    <definedName name="____rev1997">#REF!</definedName>
    <definedName name="____rev1999">#REF!</definedName>
    <definedName name="____rev2000">#REF!</definedName>
    <definedName name="____rev2001">#REF!</definedName>
    <definedName name="____rev2002">#REF!</definedName>
    <definedName name="____rev2003">#REF!</definedName>
    <definedName name="____REV89">#REF!</definedName>
    <definedName name="____REV90">#REF!</definedName>
    <definedName name="____REV91">#REF!</definedName>
    <definedName name="____REV92">#REF!</definedName>
    <definedName name="____REV93">#REF!</definedName>
    <definedName name="____REV94">#REF!</definedName>
    <definedName name="____REV95">#REF!</definedName>
    <definedName name="____REV96">#REF!</definedName>
    <definedName name="____REV97">#REF!</definedName>
    <definedName name="____REV98">#REF!</definedName>
    <definedName name="____W.O.R.K.B.O.O.K..C.O.N.T.E.N.T.S____">#REF!</definedName>
    <definedName name="___DAT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CF2">#REF!</definedName>
    <definedName name="___EPS94">#REF!</definedName>
    <definedName name="___EPS95">#REF!</definedName>
    <definedName name="___EPS96">#REF!</definedName>
    <definedName name="___EPS97">#REF!</definedName>
    <definedName name="___EPS98">#REF!</definedName>
    <definedName name="___Key1">#REF!</definedName>
    <definedName name="___Key2">#REF!</definedName>
    <definedName name="___rev1997">#REF!</definedName>
    <definedName name="___rev1999">#REF!</definedName>
    <definedName name="___rev2000">#REF!</definedName>
    <definedName name="___rev2001">#REF!</definedName>
    <definedName name="___rev2002">#REF!</definedName>
    <definedName name="___rev2003">#REF!</definedName>
    <definedName name="___REV89">#REF!</definedName>
    <definedName name="___REV90">#REF!</definedName>
    <definedName name="___REV91">#REF!</definedName>
    <definedName name="___REV92">#REF!</definedName>
    <definedName name="___REV93">#REF!</definedName>
    <definedName name="___REV94">#REF!</definedName>
    <definedName name="___REV95">#REF!</definedName>
    <definedName name="___REV96">#REF!</definedName>
    <definedName name="___REV97">#REF!</definedName>
    <definedName name="___REV98">#REF!</definedName>
    <definedName name="__123Graph_A" hidden="1">#REF!</definedName>
    <definedName name="__123Graph_ACHART7" hidden="1">#REF!</definedName>
    <definedName name="__123Graph_ACURRENT" hidden="1">#REF!</definedName>
    <definedName name="__123Graph_AGRAPH1" localSheetId="4" hidden="1">[1]A!#REF!</definedName>
    <definedName name="__123Graph_AGRAPH1" localSheetId="1" hidden="1">[2]A!#REF!</definedName>
    <definedName name="__123Graph_AGRAPH1" hidden="1">[2]A!#REF!</definedName>
    <definedName name="__123Graph_APROFIT" hidden="1">#REF!</definedName>
    <definedName name="__123Graph_B" hidden="1">#REF!</definedName>
    <definedName name="__123Graph_BGRAPH1" localSheetId="4" hidden="1">[1]A!#REF!</definedName>
    <definedName name="__123Graph_BGRAPH1" localSheetId="1" hidden="1">[2]A!#REF!</definedName>
    <definedName name="__123Graph_BGRAPH1" hidden="1">[2]A!#REF!</definedName>
    <definedName name="__123Graph_BPROFIT" hidden="1">#REF!</definedName>
    <definedName name="__123Graph_BTURNOVER" hidden="1">#REF!</definedName>
    <definedName name="__123Graph_C" hidden="1">#REF!</definedName>
    <definedName name="__123Graph_CGRAPH1" localSheetId="4" hidden="1">[1]A!#REF!</definedName>
    <definedName name="__123Graph_CGRAPH1" localSheetId="1" hidden="1">[2]A!#REF!</definedName>
    <definedName name="__123Graph_CGRAPH1" hidden="1">[2]A!#REF!</definedName>
    <definedName name="__123Graph_CPROFIT" hidden="1">#REF!</definedName>
    <definedName name="__123Graph_CTURNOVER" hidden="1">#REF!</definedName>
    <definedName name="__123Graph_D" hidden="1">#REF!</definedName>
    <definedName name="__123Graph_DGRAPH1" localSheetId="4" hidden="1">[1]A!#REF!</definedName>
    <definedName name="__123Graph_DGRAPH1" localSheetId="1" hidden="1">[2]A!#REF!</definedName>
    <definedName name="__123Graph_DGRAPH1" hidden="1">[2]A!#REF!</definedName>
    <definedName name="__123Graph_DPROFIT" hidden="1">#REF!</definedName>
    <definedName name="__123Graph_DTURNOVER" hidden="1">#REF!</definedName>
    <definedName name="__123Graph_XGRAPH1" localSheetId="4" hidden="1">[1]A!#REF!</definedName>
    <definedName name="__123Graph_XGRAPH1" localSheetId="1" hidden="1">[2]A!#REF!</definedName>
    <definedName name="__123Graph_XGRAPH1" hidden="1">[2]A!#REF!</definedName>
    <definedName name="__acq97">#REF!</definedName>
    <definedName name="__acq98">#REF!</definedName>
    <definedName name="__acq99">#REF!</definedName>
    <definedName name="__amt01">#REF!</definedName>
    <definedName name="__amt94">#REF!</definedName>
    <definedName name="__amt95">#REF!</definedName>
    <definedName name="__amt96">#REF!</definedName>
    <definedName name="__amt97">#REF!</definedName>
    <definedName name="__amt98">#REF!</definedName>
    <definedName name="__amt99">#REF!</definedName>
    <definedName name="__bal1">#REF!</definedName>
    <definedName name="__boe96">#REF!</definedName>
    <definedName name="__boe97">#REF!</definedName>
    <definedName name="__boe98">#REF!</definedName>
    <definedName name="__boe99">#REF!</definedName>
    <definedName name="__bpd93">#REF!</definedName>
    <definedName name="__bpd94">#REF!</definedName>
    <definedName name="__cap93">#REF!</definedName>
    <definedName name="__cap94">#REF!</definedName>
    <definedName name="__cap95">#REF!</definedName>
    <definedName name="__cap96">#REF!</definedName>
    <definedName name="__cap97">#REF!</definedName>
    <definedName name="__cap98">#REF!</definedName>
    <definedName name="__ccf93">#REF!</definedName>
    <definedName name="__ccf94">#REF!</definedName>
    <definedName name="__cni93">#REF!</definedName>
    <definedName name="__cni94">#REF!</definedName>
    <definedName name="__DAT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CF2">#REF!</definedName>
    <definedName name="__DCF95">#REF!</definedName>
    <definedName name="__DCF96">#REF!</definedName>
    <definedName name="__DCF97">#REF!</definedName>
    <definedName name="__dda93">#REF!</definedName>
    <definedName name="__dda94">#REF!</definedName>
    <definedName name="__def94">#REF!</definedName>
    <definedName name="__Div2000">#REF!</definedName>
    <definedName name="__DIV86">#REF!</definedName>
    <definedName name="__DIV87">#REF!</definedName>
    <definedName name="__DIV88">#REF!</definedName>
    <definedName name="__DIV89">#REF!</definedName>
    <definedName name="__DIV90">#REF!</definedName>
    <definedName name="__DIV91">#REF!</definedName>
    <definedName name="__DIV92">#REF!</definedName>
    <definedName name="__div93">#REF!</definedName>
    <definedName name="__div94">#REF!</definedName>
    <definedName name="__div95">#REF!</definedName>
    <definedName name="__div96">#REF!</definedName>
    <definedName name="__div97">#REF!</definedName>
    <definedName name="__div98">#REF!</definedName>
    <definedName name="__DIV99">#REF!</definedName>
    <definedName name="__EPS2">#REF!</definedName>
    <definedName name="__EPS2000">#REF!</definedName>
    <definedName name="__EPS86">#REF!</definedName>
    <definedName name="__EPS87">#REF!</definedName>
    <definedName name="__EPS88">#REF!</definedName>
    <definedName name="__EPS89">#REF!</definedName>
    <definedName name="__EPS90">#REF!</definedName>
    <definedName name="__EPS91">#REF!</definedName>
    <definedName name="__EPS92">#REF!</definedName>
    <definedName name="__EPS93">#REF!</definedName>
    <definedName name="__EPS94">#REF!</definedName>
    <definedName name="__EPS95">#REF!</definedName>
    <definedName name="__EPS96">#REF!</definedName>
    <definedName name="__EPS97">#REF!</definedName>
    <definedName name="__EPS98">#REF!</definedName>
    <definedName name="__EPS99">#REF!</definedName>
    <definedName name="__FCF2000">#REF!</definedName>
    <definedName name="__FCF96">#REF!</definedName>
    <definedName name="__FCF97">#REF!</definedName>
    <definedName name="__FCF98">#REF!</definedName>
    <definedName name="__FCF99">#REF!</definedName>
    <definedName name="__FDS_HYPERLINK_TOGGLE_STATE__" hidden="1">"ON"</definedName>
    <definedName name="__FDS_UNIQUE_RANGE_ID_GENERATOR_COUNTER">28</definedName>
    <definedName name="__FDS_USED_FOR_REUSING_RANGE_IDS_RECYCLE">{16,16,16,16,16,16,16,16,16,16,16}</definedName>
    <definedName name="__fsu96">#REF!</definedName>
    <definedName name="__fsu97">#REF!</definedName>
    <definedName name="__fsu98">#REF!</definedName>
    <definedName name="__fsu99">#REF!</definedName>
    <definedName name="__iea1">#REF!</definedName>
    <definedName name="__iea2">#REF!</definedName>
    <definedName name="__int93">#REF!</definedName>
    <definedName name="__int94">#REF!</definedName>
    <definedName name="__Jet1">#REF!</definedName>
    <definedName name="__Jet2">#REF!</definedName>
    <definedName name="__Jet3">#REF!</definedName>
    <definedName name="__Jet4">#REF!</definedName>
    <definedName name="__Key1">#REF!</definedName>
    <definedName name="__Key2">#REF!</definedName>
    <definedName name="__key3">#REF!</definedName>
    <definedName name="__key4">#REF!</definedName>
    <definedName name="__lga94">#REF!</definedName>
    <definedName name="__mul1">#REF!</definedName>
    <definedName name="__Net1">#REF!</definedName>
    <definedName name="__Net2000">#REF!</definedName>
    <definedName name="__Net96">#REF!</definedName>
    <definedName name="__Net97">#REF!</definedName>
    <definedName name="__Net98">#REF!</definedName>
    <definedName name="__Net99">#REF!</definedName>
    <definedName name="__new1">#REF!</definedName>
    <definedName name="__new10">#REF!</definedName>
    <definedName name="__new11">#REF!</definedName>
    <definedName name="__new2">#REF!</definedName>
    <definedName name="__new5">#REF!</definedName>
    <definedName name="__new6">#REF!</definedName>
    <definedName name="__new7">#REF!</definedName>
    <definedName name="__new8">#REF!</definedName>
    <definedName name="__new9">#REF!</definedName>
    <definedName name="__ngl93">#REF!</definedName>
    <definedName name="__ngl94">#REF!</definedName>
    <definedName name="__ngl95">#REF!</definedName>
    <definedName name="__ngl96">#REF!</definedName>
    <definedName name="__ngl97">#REF!</definedName>
    <definedName name="__ngl98">#REF!</definedName>
    <definedName name="__NP87">#REF!</definedName>
    <definedName name="__NP88">#REF!</definedName>
    <definedName name="__NP89">#REF!</definedName>
    <definedName name="__NP90">#REF!</definedName>
    <definedName name="__NP91">#REF!</definedName>
    <definedName name="__NP92">#REF!</definedName>
    <definedName name="__NP93">#REF!</definedName>
    <definedName name="__NP94">#REF!</definedName>
    <definedName name="__NP95">#REF!</definedName>
    <definedName name="__NP96">#REF!</definedName>
    <definedName name="__NP97">#REF!</definedName>
    <definedName name="__NP98">#REF!</definedName>
    <definedName name="__NP99">#REF!</definedName>
    <definedName name="__NS86">#REF!</definedName>
    <definedName name="__NS87">#REF!</definedName>
    <definedName name="__NS88">#REF!</definedName>
    <definedName name="__NS89">#REF!</definedName>
    <definedName name="__NS90">#REF!</definedName>
    <definedName name="__NS91">#REF!</definedName>
    <definedName name="__NS92">#REF!</definedName>
    <definedName name="__NS93">#REF!</definedName>
    <definedName name="__NS94">#REF!</definedName>
    <definedName name="__NS95">#REF!</definedName>
    <definedName name="__NS96">#REF!</definedName>
    <definedName name="__NS97">#REF!</definedName>
    <definedName name="__NS98">#REF!</definedName>
    <definedName name="__NS99">#REF!</definedName>
    <definedName name="__Pet1">#REF!</definedName>
    <definedName name="__Pet2">#REF!</definedName>
    <definedName name="__pfd98">#REF!</definedName>
    <definedName name="__PV10">#REF!</definedName>
    <definedName name="__rev1997">#REF!</definedName>
    <definedName name="__rev1999">#REF!</definedName>
    <definedName name="__rev2000">#REF!</definedName>
    <definedName name="__rev2001">#REF!</definedName>
    <definedName name="__rev2002">#REF!</definedName>
    <definedName name="__rev2003">#REF!</definedName>
    <definedName name="__REV89">#REF!</definedName>
    <definedName name="__REV90">#REF!</definedName>
    <definedName name="__REV91">#REF!</definedName>
    <definedName name="__REV92">#REF!</definedName>
    <definedName name="__rev93">#REF!</definedName>
    <definedName name="__rev94">#REF!</definedName>
    <definedName name="__REV95">#REF!</definedName>
    <definedName name="__REV96">#REF!</definedName>
    <definedName name="__REV97">#REF!</definedName>
    <definedName name="__REV98">#REF!</definedName>
    <definedName name="__sh1">#REF!</definedName>
    <definedName name="__sh2">#REF!</definedName>
    <definedName name="__sh3">#REF!</definedName>
    <definedName name="__sh4">#REF!</definedName>
    <definedName name="__Val1">#REF!</definedName>
    <definedName name="__val11">#REF!</definedName>
    <definedName name="__val2">#REF!</definedName>
    <definedName name="__val3">#REF!</definedName>
    <definedName name="_07_02_94">#REF!</definedName>
    <definedName name="_1">#REF!</definedName>
    <definedName name="_1_">#REF!</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0EBITDA_Sh">#REF!</definedName>
    <definedName name="_1_0HS">[3]EPS!#REF!</definedName>
    <definedName name="_10">#REF!</definedName>
    <definedName name="_10_.__Restructuring_char">#REF!</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_0cu14.FinancialY">#REF!</definedName>
    <definedName name="_10_0FAMERangeGCI_BAL">#REF!</definedName>
    <definedName name="_10_0R">#REF!</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FAMERangeDJ_BALA">#REF!</definedName>
    <definedName name="_11">#REF!</definedName>
    <definedName name="_11_.__SGA_gro">#REF!</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_0cu12.PeriodT">#REF!</definedName>
    <definedName name="_11_0cu43.ActualForecast">#REF!</definedName>
    <definedName name="_11_0R">#REF!</definedName>
    <definedName name="_11_0Revenu">#REF!</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FAMERangeDJ_BALA">#REF!</definedName>
    <definedName name="_12">#REF!</definedName>
    <definedName name="_12_.__Shares_repurchase_liabil">#REF!</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_0cu12.PeriodT">#REF!</definedName>
    <definedName name="_12_0UniqueRang">#REF!</definedName>
    <definedName name="_12_10">#REF!</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FAMERangeDJ_BALA">#REF!</definedName>
    <definedName name="_13">#REF!</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_0cu13.PeriodY">#REF!</definedName>
    <definedName name="_13_0EBITDA_Sh">#REF!</definedName>
    <definedName name="_13_0FAMERangeDJ_BALA">#REF!</definedName>
    <definedName name="_13_11">#REF!</definedName>
    <definedName name="_13_3_0Income_before_ta">#REF!</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FAMERangeGCI_BAL">#REF!</definedName>
    <definedName name="_14">#REF!</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_0cu14.FinancialY">#REF!</definedName>
    <definedName name="_14_0FAMERangeDJ_BALA">#REF!</definedName>
    <definedName name="_14_0NOPAT_Sh">#REF!</definedName>
    <definedName name="_14_3_0Increase_in_other_liabilit">#REF!</definedName>
    <definedName name="_14_6">#REF!</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Revenu">#REF!</definedName>
    <definedName name="_15">#REF!</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_0cu43.ActualForecast">#REF!</definedName>
    <definedName name="_15_0FAMERangeDJ_BALA">#REF!</definedName>
    <definedName name="_15_3_0Other_Segment_Reven">#REF!</definedName>
    <definedName name="_15_7">#REF!</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cu08.PeriodMonthC">#REF!</definedName>
    <definedName name="_15UniqueRang">#REF!</definedName>
    <definedName name="_16">#REF!</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_0cu12.PeriodT">#REF!</definedName>
    <definedName name="_16_0cu57.Prelim">#REF!</definedName>
    <definedName name="_16_0FAMERangeGCI_BAL">#REF!</definedName>
    <definedName name="_16_8">#REF!</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cu12.PeriodT">#REF!</definedName>
    <definedName name="_17">#REF!</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_0EBITDA_Sh">#REF!</definedName>
    <definedName name="_17_0Revenu">#REF!</definedName>
    <definedName name="_17_8_0R">#REF!</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cu13.PeriodY">#REF!</definedName>
    <definedName name="_18">#REF!</definedName>
    <definedName name="_18_._0Gross_inc_gro">#REF!</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_0NOPAT_Sh">#REF!</definedName>
    <definedName name="_18_0UniqueRang">#REF!</definedName>
    <definedName name="_18_9">#REF!</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cu14.FinancialY">#REF!</definedName>
    <definedName name="_19">#REF!</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_3_0Income_before_ta">#REF!</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1">#REF!</definedName>
    <definedName name="_1992">#REF!</definedName>
    <definedName name="_1993">#REF!</definedName>
    <definedName name="_1994">#REF!</definedName>
    <definedName name="_1995">#REF!</definedName>
    <definedName name="_1995e">#REF!</definedName>
    <definedName name="_1996">#REF!</definedName>
    <definedName name="_1996e">#REF!</definedName>
    <definedName name="_1997">#REF!</definedName>
    <definedName name="_1997e">#REF!</definedName>
    <definedName name="_1998">#REF!</definedName>
    <definedName name="_1998e">#REF!</definedName>
    <definedName name="_1999">#REF!</definedName>
    <definedName name="_1999E">'[4]P&amp;L'!$Q$9:$Q$68</definedName>
    <definedName name="_19B_0R">#REF!</definedName>
    <definedName name="_19cu08.PeriodMonthC">#REF!</definedName>
    <definedName name="_19cu43.ActualForecast">#REF!</definedName>
    <definedName name="_1EBITDA_Sh">#REF!</definedName>
    <definedName name="_1Q94">#REF!</definedName>
    <definedName name="_1Q95">#REF!</definedName>
    <definedName name="_1Q97A">'[4]P&amp;L'!$C$9:$C$68</definedName>
    <definedName name="_1Q98A">'[4]P&amp;L'!$H$9:$H$68</definedName>
    <definedName name="_1Q99A">'[4]P&amp;L'!$M$9:$M$68</definedName>
    <definedName name="_2">#REF!</definedName>
    <definedName name="_2__123Graph_AR_M_MARG" localSheetId="4" hidden="1">[5]P!#REF!</definedName>
    <definedName name="_2__123Graph_AR_M_MARG" hidden="1">[5]P!#REF!</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_0NOPAT_Sh">#REF!</definedName>
    <definedName name="_20">#REF!</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_3_0Increase_in_other_liabilit">#REF!</definedName>
    <definedName name="_20_Jul_94">#REF!</definedName>
    <definedName name="_2000E">'[4]P&amp;L'!$V$9:$V$68</definedName>
    <definedName name="_2001E">'[4]P&amp;L'!$AA$9:$AA$68</definedName>
    <definedName name="_2002E">'[4]P&amp;L'!$AB$9:$AB$68</definedName>
    <definedName name="_2003E">'[4]P&amp;L'!$AC$9:$AC$68</definedName>
    <definedName name="_2004E">'[4]P&amp;L'!$AD$9:$AD$68</definedName>
    <definedName name="_2005E">'[4]P&amp;L'!$AE$9:$AE$68</definedName>
    <definedName name="_2006E">'[4]P&amp;L'!$AF$9:$AF$68</definedName>
    <definedName name="_2007E">'[4]P&amp;L'!$AG$9:$AG$68</definedName>
    <definedName name="_2008E">'[4]P&amp;L'!$AH$9:$AH$68</definedName>
    <definedName name="_20cu12.PeriodT">#REF!</definedName>
    <definedName name="_20cu57.Prelim">#REF!</definedName>
    <definedName name="_20D_0R">#REF!</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1_0cu13.PeriodY">#REF!</definedName>
    <definedName name="_21_3_0Other_Segment_Reven">#REF!</definedName>
    <definedName name="_21cu13.PeriodY">#REF!</definedName>
    <definedName name="_21EBITDA_Sh">#REF!</definedName>
    <definedName name="_21L_0R">#REF!</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2_3__Income_before_ta">#REF!</definedName>
    <definedName name="_22cu14.FinancialY">#REF!</definedName>
    <definedName name="_22N_0R">#REF!</definedName>
    <definedName name="_22NOPAT_Sh">#REF!</definedName>
    <definedName name="_23_._0Gross_inc_gro">#REF!</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3_3__Increase_in_other_liabilit">#REF!</definedName>
    <definedName name="_23cu43.ActualForecast">#REF!</definedName>
    <definedName name="_23P_0R">#REF!</definedName>
    <definedName name="_24_._0Restructuring_char">#REF!</definedName>
    <definedName name="_24_._0Shares_repurchase_liabil">#REF!</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4_3__Other_Segment_Reven">#REF!</definedName>
    <definedName name="_24cu57.Prelim">#REF!</definedName>
    <definedName name="_24T_0R">#REF!</definedName>
    <definedName name="_25_._0SGA_gro">#REF!</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5EBITDA_Sh">#REF!</definedName>
    <definedName name="_25FAMERangeDJ_BALA">#REF!</definedName>
    <definedName name="_25V_0R">#REF!</definedName>
    <definedName name="_26_._0Shares_repurchase_liabil">#REF!</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6_0cu14.FinancialY">#REF!</definedName>
    <definedName name="_26_0FAMERangeDJ_BALA">#REF!</definedName>
    <definedName name="_26FAMERangeDJ_BALA">#REF!</definedName>
    <definedName name="_26NOPAT_Sh">#REF!</definedName>
    <definedName name="_26X_0R">#REF!</definedName>
    <definedName name="_27_.__Gross_inc_gro">#REF!</definedName>
    <definedName name="_27_._0Gross_inc_gro">#REF!</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7FAMERangeDJ_BALA">#REF!</definedName>
    <definedName name="_28_.__Restructuring_char">#REF!</definedName>
    <definedName name="_28_._0Restructuring_char">#REF!</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8_0FAMERangeDJ_BALA">#REF!</definedName>
    <definedName name="_28FAMERangeGCI_BAL">#REF!</definedName>
    <definedName name="_29_.__SGA_gro">#REF!</definedName>
    <definedName name="_29_._0SGA_gro">#REF!</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9Revenu">#REF!</definedName>
    <definedName name="_2NOPAT_Sh">#REF!</definedName>
    <definedName name="_2Q94">#REF!</definedName>
    <definedName name="_2Q95">#REF!</definedName>
    <definedName name="_2Q97A">'[4]P&amp;L'!$D$9:$D$68</definedName>
    <definedName name="_2Q98A">'[4]P&amp;L'!$I$9:$I$68</definedName>
    <definedName name="_2Q99A">'[4]P&amp;L'!$N$9:$N$68</definedName>
    <definedName name="_3">#REF!</definedName>
    <definedName name="_3_.__Gross_inc_gro">#REF!</definedName>
    <definedName name="_3_._0Gross_inc_gro">#REF!</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_0cu12.PeriodT">#REF!</definedName>
    <definedName name="_30_.__Shares_repurchase_liabil">#REF!</definedName>
    <definedName name="_30_._0Shares_repurchase_liabil">#REF!</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0UniqueRang">#REF!</definedName>
    <definedName name="_31_.__Gross_inc_gro">#REF!</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1_0cu43.ActualForecast">#REF!</definedName>
    <definedName name="_31_0FAMERangeDJ_BALA">#REF!</definedName>
    <definedName name="_32_.__Restructuring_char">#REF!</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2_0FAMERangeDJ_BALA">#REF!</definedName>
    <definedName name="_32_0FAMERangeGCI_BAL">#REF!</definedName>
    <definedName name="_33_.__SGA_gro">#REF!</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3_0FAMERangeDJ_BALA">#REF!</definedName>
    <definedName name="_34_.__Shares_repurchase_liabil">#REF!</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4_0FAMERangeGCI_BAL">#REF!</definedName>
    <definedName name="_34_0Revenu">#REF!</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5_0FAMERangeDJ_BALA">#REF!</definedName>
    <definedName name="_35_0Revenu">#REF!</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6_0cu57.Prelim">#REF!</definedName>
    <definedName name="_36_0FAMERangeDJ_BALA">#REF!</definedName>
    <definedName name="_36_0UniqueRang">#REF!</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7_0EBITDA_Sh">#REF!</definedName>
    <definedName name="_37_0FAMERangeDJ_BALA">#REF!</definedName>
    <definedName name="_37_3_0Income_before_ta">#REF!</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8_0FAMERangeGCI_BAL">#REF!</definedName>
    <definedName name="_38_0NOPAT_Sh">#REF!</definedName>
    <definedName name="_38_3_0Income_before_ta">#REF!</definedName>
    <definedName name="_38_3_0Increase_in_other_liabilit">#REF!</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9_0Revenu">#REF!</definedName>
    <definedName name="_39_3_0Other_Segment_Reven">#REF!</definedName>
    <definedName name="_39cu08.PeriodMonthC">#REF!</definedName>
    <definedName name="_3EBITDA_Sh">#REF!</definedName>
    <definedName name="_3Q94">#REF!</definedName>
    <definedName name="_3Q95">#REF!</definedName>
    <definedName name="_3Q97A">'[4]P&amp;L'!$E$9:$E$68</definedName>
    <definedName name="_3Q98A">'[4]P&amp;L'!$J$9:$J$68</definedName>
    <definedName name="_4">#REF!</definedName>
    <definedName name="_4_.__Restructuring_char">#REF!</definedName>
    <definedName name="_4_._0Restructuring_char">#REF!</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_0cu08.PeriodMonthC">#REF!</definedName>
    <definedName name="_4_0cu13.PeriodY">#REF!</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0_0UniqueRang">#REF!</definedName>
    <definedName name="_40_3__Income_before_ta">#REF!</definedName>
    <definedName name="_40cu12.PeriodT">#REF!</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1_3__Increase_in_other_liabilit">#REF!</definedName>
    <definedName name="_41_3_0Income_before_ta">#REF!</definedName>
    <definedName name="_41cu13.PeriodY">#REF!</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2_3__Other_Segment_Reven">#REF!</definedName>
    <definedName name="_42_3_0Increase_in_other_liabilit">#REF!</definedName>
    <definedName name="_42cu14.FinancialY">#REF!</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3_3_0Other_Segment_Reven">#REF!</definedName>
    <definedName name="_43cu43.ActualForecast">#REF!</definedName>
    <definedName name="_43FAMERangeDJ_BALA">#REF!</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4_3__Income_before_ta">#REF!</definedName>
    <definedName name="_44cu57.Prelim">#REF!</definedName>
    <definedName name="_44FAMERangeDJ_BALA">#REF!</definedName>
    <definedName name="_44ÿ_0I">#REF!</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5_3__Increase_in_other_liabilit">#REF!</definedName>
    <definedName name="_45EBITDA_Sh">#REF!</definedName>
    <definedName name="_45FAMERangeDJ_BALA">#REF!</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6_3__Other_Segment_Reven">#REF!</definedName>
    <definedName name="_46FAMERangeGCI_BAL">#REF!</definedName>
    <definedName name="_46NOPAT_Sh">#REF!</definedName>
    <definedName name="_46ÿ_0M">#REF!</definedName>
    <definedName name="_47_._0Gross_inc_gro">#REF!</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7FAMERangeDJ_BALA">#REF!</definedName>
    <definedName name="_47Revenu">#REF!</definedName>
    <definedName name="_48_._0Restructuring_char">#REF!</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8FAMERangeDJ_BALA">#REF!</definedName>
    <definedName name="_48UniqueRang">#REF!</definedName>
    <definedName name="_48ÿ_0Q">#REF!</definedName>
    <definedName name="_49_._0SGA_gro">#REF!</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9FAMERangeDJ_BALA">#REF!</definedName>
    <definedName name="_4a1_">{"Client Name or Project Name"}</definedName>
    <definedName name="_4NOPAT_Sh">#REF!</definedName>
    <definedName name="_4Q94">#REF!</definedName>
    <definedName name="_4Q95">#REF!</definedName>
    <definedName name="_4Q97A">'[4]P&amp;L'!$F$9:$F$68</definedName>
    <definedName name="_4Q98A">'[4]P&amp;L'!$K$9:$K$68</definedName>
    <definedName name="_4Q99E">'[4]P&amp;L'!$P$9:$P$68</definedName>
    <definedName name="_5">#REF!</definedName>
    <definedName name="_5_.__SGA_gro">#REF!</definedName>
    <definedName name="_5_._0Gross_inc_gro">#REF!</definedName>
    <definedName name="_5_._0SGA_gro">#REF!</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_0cu08.PeriodMonthC">#REF!</definedName>
    <definedName name="_5_0cu14.FinancialY">#REF!</definedName>
    <definedName name="_50_._0Shares_repurchase_liabil">#REF!</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0FAMERangeGCI_BAL">#REF!</definedName>
    <definedName name="_51_.__Gross_inc_gro">#REF!</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1Revenu">#REF!</definedName>
    <definedName name="_52_.__Restructuring_char">#REF!</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2UniqueRang">#REF!</definedName>
    <definedName name="_53_.__SGA_gro">#REF!</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_Shares_repurchase_liabil">#REF!</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5_0FAMERangeDJ_BALA">#REF!</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6_0FAMERangeDJ_BALA">#REF!</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7_0FAMERangeDJ_BALA">#REF!</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8_0FAMERangeGCI_BAL">#REF!</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9_0Revenu">#REF!</definedName>
    <definedName name="_6">#REF!</definedName>
    <definedName name="_6_.__Shares_repurchase_liabil">#REF!</definedName>
    <definedName name="_6_._0Restructuring_char">#REF!</definedName>
    <definedName name="_6_._0Shares_repurchase_liabil">#REF!</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_0cu08.PeriodMonthC">#REF!</definedName>
    <definedName name="_6_0cu43.ActualForecast">#REF!</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0_0UniqueRang">#REF!</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1_3_0Income_before_ta">#REF!</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2_3_0Increase_in_other_liabilit">#REF!</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3_3_0Other_Segment_Reven">#REF!</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4_3__Income_before_ta">#REF!</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5_3__Increase_in_other_liabilit">#REF!</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6_3__Other_Segment_Reven">#REF!</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7FAMERangeDJ_BALA">#REF!</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8FAMERangeDJ_BALA">#REF!</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9FAMERangeDJ_BALA">#REF!</definedName>
    <definedName name="_7">#REF!</definedName>
    <definedName name="_7_._0SGA_gro">#REF!</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_0cu57.Prelim">#REF!</definedName>
    <definedName name="_7_0FAMERangeDJ_BALA">#REF!</definedName>
    <definedName name="_7_3__Income_before_ta">#REF!</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0FAMERangeGCI_BAL">#REF!</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1Revenu">#REF!</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2UniqueRang">#REF!</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#REF!</definedName>
    <definedName name="_8_._0Shares_repurchase_liabil">#REF!</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_0cu08.PeriodMonthC">#REF!</definedName>
    <definedName name="_8_0cu12.PeriodT">#REF!</definedName>
    <definedName name="_8_0FAMERangeDJ_BALA">#REF!</definedName>
    <definedName name="_8_3__Increase_in_other_liabilit">#REF!</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{"Client Name or Project Name"}</definedName>
    <definedName name="_8C">#REF!</definedName>
    <definedName name="_9">#REF!</definedName>
    <definedName name="_9_.__Gross_inc_gro">#REF!</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_0cu13.PeriodY">#REF!</definedName>
    <definedName name="_9_0FAMERangeDJ_BALA">#REF!</definedName>
    <definedName name="_9_0R">#REF!</definedName>
    <definedName name="_9_3__Other_Segment_Reven">#REF!</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1_Adj">#REF!</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2_Adj">#REF!</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3_Adj">#REF!</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5_1">#REF!</definedName>
    <definedName name="_95_10">#REF!</definedName>
    <definedName name="_95_11">#REF!</definedName>
    <definedName name="_95_2">#REF!</definedName>
    <definedName name="_95_3">#REF!</definedName>
    <definedName name="_95_4">#REF!</definedName>
    <definedName name="_95_5">#REF!</definedName>
    <definedName name="_95_6">#REF!</definedName>
    <definedName name="_95_7">#REF!</definedName>
    <definedName name="_95_8">#REF!</definedName>
    <definedName name="_95_9">#REF!</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6_1">#REF!</definedName>
    <definedName name="_96_10">#REF!</definedName>
    <definedName name="_96_2">#REF!</definedName>
    <definedName name="_96_3">#REF!</definedName>
    <definedName name="_96_4">#REF!</definedName>
    <definedName name="_96_5">#REF!</definedName>
    <definedName name="_96_6">#REF!</definedName>
    <definedName name="_96_7">#REF!</definedName>
    <definedName name="_96_8">#REF!</definedName>
    <definedName name="_96_9">#REF!</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7_1">#REF!</definedName>
    <definedName name="_97_10">#REF!</definedName>
    <definedName name="_97_2">#REF!</definedName>
    <definedName name="_97_3">#REF!</definedName>
    <definedName name="_97_4">#REF!</definedName>
    <definedName name="_97_5">#REF!</definedName>
    <definedName name="_97_6">#REF!</definedName>
    <definedName name="_97_7">#REF!</definedName>
    <definedName name="_97_8">#REF!</definedName>
    <definedName name="_97_9">#REF!</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acq97">#REF!</definedName>
    <definedName name="_acq98">#REF!</definedName>
    <definedName name="_acq99">#REF!</definedName>
    <definedName name="_afx97">#REF!</definedName>
    <definedName name="_amt01">#REF!</definedName>
    <definedName name="_amt94">#REF!</definedName>
    <definedName name="_amt95">#REF!</definedName>
    <definedName name="_amt96">#REF!</definedName>
    <definedName name="_amt97">#REF!</definedName>
    <definedName name="_amt98">#REF!</definedName>
    <definedName name="_amt99">#REF!</definedName>
    <definedName name="_ann11">[6]Financials!$A$318:$J$361</definedName>
    <definedName name="_ann12">[6]Financials!$A$389:$J$457</definedName>
    <definedName name="_ann13">[6]Financials!$A$461:$J$509</definedName>
    <definedName name="_ann14">[6]Financials!$A$514:$J$537</definedName>
    <definedName name="_ann16">[6]Financials!$A$543:$J$562</definedName>
    <definedName name="_ann6">[6]Financials!$A$6:$J$64</definedName>
    <definedName name="_ann7">[6]Financials!$A$68:$J$103</definedName>
    <definedName name="_ann8">[6]Financials!$A$230:$J$315</definedName>
    <definedName name="_avg9293">[7]Curtrans!$O$15</definedName>
    <definedName name="_avg9394">[7]Curtrans!$O$14</definedName>
    <definedName name="_avg9495">[7]Curtrans!$O$13</definedName>
    <definedName name="_avg9596">[7]Curtrans!$O$12</definedName>
    <definedName name="_avg9697">[7]Curtrans!$O$11</definedName>
    <definedName name="_avg9798">[7]Curtrans!$O$10</definedName>
    <definedName name="_bal1">#REF!</definedName>
    <definedName name="_bdm.04F94F5C95524416927C11A6688331DE.edm" localSheetId="4" hidden="1">#REF!</definedName>
    <definedName name="_bdm.04F94F5C95524416927C11A6688331DE.edm" hidden="1">#REF!</definedName>
    <definedName name="_bdm.088A3F2FA3AB4A58A3B7B2737C05B74B.edm" localSheetId="4" hidden="1">#REF!</definedName>
    <definedName name="_bdm.088A3F2FA3AB4A58A3B7B2737C05B74B.edm" hidden="1">#REF!</definedName>
    <definedName name="_bdm.08A3A6FB693442A689580F2AFC2ED9B8.edm" hidden="1">[8]Details!$A:$IV</definedName>
    <definedName name="_bdm.08DDF895224D4AA6BB31BFE67179BC08.edm" hidden="1">#REF!</definedName>
    <definedName name="_bdm.0B185E51A026419C8CEA81D25AF4187E.edm">[9]MODEL!$1:$1048576</definedName>
    <definedName name="_bdm.0EAC942374B849AA9A6471177DD63BFE.edm" localSheetId="4" hidden="1">#REF!</definedName>
    <definedName name="_bdm.0EAC942374B849AA9A6471177DD63BFE.edm" hidden="1">#REF!</definedName>
    <definedName name="_bdm.0F3572E9DC5347B4A2BB4268329A1EF8.edm" localSheetId="4" hidden="1">#REF!</definedName>
    <definedName name="_bdm.0F3572E9DC5347B4A2BB4268329A1EF8.edm" hidden="1">#REF!</definedName>
    <definedName name="_bdm.0FD81B58FA204565ACFFE03A10A84ED4.edm" hidden="1">[8]Investment!$A:$IV</definedName>
    <definedName name="_bdm.148386F11EB644A1BDBA247153F153D5.edm" hidden="1">[8]GCF!$A:$IV</definedName>
    <definedName name="_bdm.1B91790B81DA41E58A41831AAEA0B603.edm" hidden="1">[8]Highway!$A:$IV</definedName>
    <definedName name="_bdm.2146E1E080234E2AA3383C2E53531D68.edm" localSheetId="4" hidden="1">[10]DCF!$1:$1048576</definedName>
    <definedName name="_bdm.2146E1E080234E2AA3383C2E53531D68.edm" hidden="1">[11]DCF!$1:$1048576</definedName>
    <definedName name="_bdm.22C32FBD2E5D4791B951AB558B89AF65.edm" localSheetId="4" hidden="1">#REF!</definedName>
    <definedName name="_bdm.22C32FBD2E5D4791B951AB558B89AF65.edm" hidden="1">#REF!</definedName>
    <definedName name="_bdm.2834120AA41A4F369CE3A4F40FC430BA.edm" localSheetId="4" hidden="1">#REF!</definedName>
    <definedName name="_bdm.2834120AA41A4F369CE3A4F40FC430BA.edm" hidden="1">#REF!</definedName>
    <definedName name="_bdm.2B786A0C8E23454A813466D7DC51E734.edm" localSheetId="4" hidden="1">#REF!</definedName>
    <definedName name="_bdm.2B786A0C8E23454A813466D7DC51E734.edm" hidden="1">#REF!</definedName>
    <definedName name="_bdm.398597B72BE246D0BA7F092E5CBD82F3.edm" localSheetId="4" hidden="1">#REF!</definedName>
    <definedName name="_bdm.398597B72BE246D0BA7F092E5CBD82F3.edm" hidden="1">#REF!</definedName>
    <definedName name="_bdm.3A1DD13DC7104A31B36B546CE1F0B34D.edm" localSheetId="4" hidden="1">[10]Model!$1:$1048576</definedName>
    <definedName name="_bdm.3A1DD13DC7104A31B36B546CE1F0B34D.edm" hidden="1">[11]Model!$1:$1048576</definedName>
    <definedName name="_bdm.3B8DCC85551448139E8F7E6DB91B740C.edm" hidden="1">#REF!</definedName>
    <definedName name="_bdm.41BB4E3F61AA4959A830F318836A633B.edm" hidden="1">#REF!</definedName>
    <definedName name="_bdm.424D9D07DD004975A40B2F21D4C3836B.edm" localSheetId="4" hidden="1">#REF!</definedName>
    <definedName name="_bdm.424D9D07DD004975A40B2F21D4C3836B.edm" hidden="1">#REF!</definedName>
    <definedName name="_bdm.447A4D03C10F45ED81C2EC8AE9C67191.edm" hidden="1">'[8]Urbanization--by province'!$A:$IV</definedName>
    <definedName name="_bdm.450E2FAD2EA049B4B7A630A68BF599EF.edm" hidden="1">#REF!</definedName>
    <definedName name="_bdm.4531052E6CD546B5B46B078C2053353E.edm" hidden="1">#REF!</definedName>
    <definedName name="_bdm.4AA2300831804531AB1CF6162AB9EC64.edm" localSheetId="4" hidden="1">#REF!</definedName>
    <definedName name="_bdm.4AA2300831804531AB1CF6162AB9EC64.edm" hidden="1">#REF!</definedName>
    <definedName name="_bdm.50B7E63794294C9E84D8474EFC8ADBE4.edm" localSheetId="4" hidden="1">#REF!</definedName>
    <definedName name="_bdm.50B7E63794294C9E84D8474EFC8ADBE4.edm" hidden="1">#REF!</definedName>
    <definedName name="_bdm.52D513488CC5403BA3BFE2360648BF46.edm" hidden="1">[12]Sheet4!$A:$IV</definedName>
    <definedName name="_bdm.544403D39B2C423F876D7E248370103E.edm" hidden="1">[8]GDP!$A:$IV</definedName>
    <definedName name="_bdm.64E2166FD78B4A0A8E4DD29D7BCDF7D2.edm" localSheetId="4" hidden="1">#REF!</definedName>
    <definedName name="_bdm.64E2166FD78B4A0A8E4DD29D7BCDF7D2.edm" hidden="1">#REF!</definedName>
    <definedName name="_bdm.6AFF294FB240469D91EAD6CE6F5BD3C2.edm" hidden="1">[8]Wage!$A:$IV</definedName>
    <definedName name="_bdm.6EFD5C2191ED4FD1A5A4F2A4995A5578.edm" localSheetId="4" hidden="1">#REF!</definedName>
    <definedName name="_bdm.6EFD5C2191ED4FD1A5A4F2A4995A5578.edm" hidden="1">#REF!</definedName>
    <definedName name="_bdm.7035742CF9664D038721A120112FA6E1.edm" localSheetId="4" hidden="1">#REF!</definedName>
    <definedName name="_bdm.7035742CF9664D038721A120112FA6E1.edm" hidden="1">#REF!</definedName>
    <definedName name="_bdm.77A5B36C53C0434CA471D95905EFD4FD.edm" localSheetId="4" hidden="1">#REF!</definedName>
    <definedName name="_bdm.77A5B36C53C0434CA471D95905EFD4FD.edm" hidden="1">#REF!</definedName>
    <definedName name="_bdm.78070F8414B7463F9087B7E2DE520909.edm" localSheetId="4" hidden="1">#REF!</definedName>
    <definedName name="_bdm.78070F8414B7463F9087B7E2DE520909.edm" hidden="1">#REF!</definedName>
    <definedName name="_bdm.7944833C583046629EE7F9833267280F.edm" localSheetId="4" hidden="1">#REF!</definedName>
    <definedName name="_bdm.7944833C583046629EE7F9833267280F.edm" hidden="1">#REF!</definedName>
    <definedName name="_bdm.807C594E36034424B302FBF9DE77B264.edm" hidden="1">#REF!</definedName>
    <definedName name="_bdm.82E4C5BB8B3849AABE08117983E7EBE6.edm" localSheetId="4" hidden="1">#REF!</definedName>
    <definedName name="_bdm.82E4C5BB8B3849AABE08117983E7EBE6.edm" hidden="1">#REF!</definedName>
    <definedName name="_bdm.853346EF025146EC93FF42D5FF757A61.edm" hidden="1">[8]Secondary!$A:$IV</definedName>
    <definedName name="_bdm.8C53EB64D8B2482795742AC7F6CEC9CC.edm" localSheetId="4" hidden="1">#REF!</definedName>
    <definedName name="_bdm.8C53EB64D8B2482795742AC7F6CEC9CC.edm" hidden="1">#REF!</definedName>
    <definedName name="_bdm.90D15D604D304B43BE993E42ABCA6B28.edm" localSheetId="4" hidden="1">#REF!</definedName>
    <definedName name="_bdm.90D15D604D304B43BE993E42ABCA6B28.edm" hidden="1">#REF!</definedName>
    <definedName name="_bdm.96D7DC1981E443A8B0A8D27935EDB273.edm" localSheetId="4" hidden="1">#REF!</definedName>
    <definedName name="_bdm.96D7DC1981E443A8B0A8D27935EDB273.edm" hidden="1">#REF!</definedName>
    <definedName name="_bdm.9AF536CFB45449FA8ABA66F4B42C1163.edm" hidden="1">[8]Cement!$A:$IV</definedName>
    <definedName name="_bdm.9C189FC3EDA64B39B0954C5C76483230.edm" localSheetId="4" hidden="1">#REF!</definedName>
    <definedName name="_bdm.9C189FC3EDA64B39B0954C5C76483230.edm" hidden="1">#REF!</definedName>
    <definedName name="_bdm.B5776DFF12EA49C58C1C5CE3A619301F.edm" hidden="1">[8]Railway!$A:$IV</definedName>
    <definedName name="_bdm.B81BF1B09E5046E4A1462A17A7083105.edm" hidden="1">#REF!</definedName>
    <definedName name="_bdm.B82C97E3D0834BD48F7C7FD8DBD8141B.edm" hidden="1">#REF!</definedName>
    <definedName name="_bdm.B884C96075144E6F9AF1F8CC7EAF5316.edm" hidden="1">[8]Service!$A:$IV</definedName>
    <definedName name="_bdm.B9E3A7DE84C348D09FFED009B1896E7B.edm" hidden="1">#REF!</definedName>
    <definedName name="_bdm.BEFD4DF2934642218C029351FE43A64E.edm" localSheetId="4" hidden="1">#REF!</definedName>
    <definedName name="_bdm.BEFD4DF2934642218C029351FE43A64E.edm" hidden="1">#REF!</definedName>
    <definedName name="_bdm.C08C8689084D4798B47A167600C028B0.edm" localSheetId="4" hidden="1">#REF!</definedName>
    <definedName name="_bdm.C08C8689084D4798B47A167600C028B0.edm" hidden="1">#REF!</definedName>
    <definedName name="_bdm.C66878AA343946AAB00DF20815189482.edm" localSheetId="4" hidden="1">#REF!</definedName>
    <definedName name="_bdm.C66878AA343946AAB00DF20815189482.edm" hidden="1">#REF!</definedName>
    <definedName name="_bdm.CC4736F3F1934C43AB5EAAF179080C95.edm" localSheetId="4" hidden="1">#REF!</definedName>
    <definedName name="_bdm.CC4736F3F1934C43AB5EAAF179080C95.edm" hidden="1">#REF!</definedName>
    <definedName name="_bdm.CC53B34C3C564FCB9A81C246A102D6EA.edm" localSheetId="4" hidden="1">#REF!</definedName>
    <definedName name="_bdm.CC53B34C3C564FCB9A81C246A102D6EA.edm" hidden="1">#REF!</definedName>
    <definedName name="_bdm.D2A246A0CFED4873BA6C5BD8A0116500.edm" localSheetId="4" hidden="1">#REF!</definedName>
    <definedName name="_bdm.D2A246A0CFED4873BA6C5BD8A0116500.edm" hidden="1">#REF!</definedName>
    <definedName name="_bdm.D502B7BAE42141B1AAC2FA5ED1B5827D.edm" hidden="1">[8]International!$A:$IV</definedName>
    <definedName name="_bdm.D5B3A73FAAD6414A9FFC255B008E5482.edm" hidden="1">[8]Cities!$A:$IV</definedName>
    <definedName name="_bdm.D788F60FC3C14424BB134181BD8AC182.edm" localSheetId="4" hidden="1">#REF!</definedName>
    <definedName name="_bdm.D788F60FC3C14424BB134181BD8AC182.edm" hidden="1">#REF!</definedName>
    <definedName name="_bdm.DB2F9A975F9B422FA85C800A0C441813.edm" hidden="1">#REF!</definedName>
    <definedName name="_bdm.DD32B9BD57EA48FF908ED759110A8023.edm" localSheetId="4" hidden="1">#REF!</definedName>
    <definedName name="_bdm.DD32B9BD57EA48FF908ED759110A8023.edm" hidden="1">#REF!</definedName>
    <definedName name="_bdm.DECF30F0CAE5481D9CFDA17E1F56AD35.edm" localSheetId="4" hidden="1">#REF!</definedName>
    <definedName name="_bdm.DECF30F0CAE5481D9CFDA17E1F56AD35.edm" hidden="1">#REF!</definedName>
    <definedName name="_bdm.EA32E16D117C44CE86A322F8FBDEE6B3.edm" hidden="1">#REF!</definedName>
    <definedName name="_bdm.EC71F54BCEA946ED92405294400372BE.edm" hidden="1">[8]Steel!$A:$IV</definedName>
    <definedName name="_bdm.ECEF9418573446E595DEF574FF8D0EDC.edm" hidden="1">#REF!</definedName>
    <definedName name="_bdm.F02D4573CB2641D09F12AA464B2DF3D0.edm" hidden="1">#REF!</definedName>
    <definedName name="_bdm.F410961418F5452FAB6411068488B9E3.edm" localSheetId="4" hidden="1">#REF!</definedName>
    <definedName name="_bdm.F410961418F5452FAB6411068488B9E3.edm" hidden="1">#REF!</definedName>
    <definedName name="_bdm.F5C2328D5B334648A03CCB13D67153E7.edm" hidden="1">'[8]Consumption (2)'!$A:$IV</definedName>
    <definedName name="_bdm.F7F33F78F7E7489D90AF164EA7AD25EF.edm" hidden="1">#REF!</definedName>
    <definedName name="_bdm.FB67D38B9AB2446ABF16E8DC7CDD29CF.edm" localSheetId="4" hidden="1">#REF!</definedName>
    <definedName name="_bdm.FB67D38B9AB2446ABF16E8DC7CDD29CF.edm" hidden="1">#REF!</definedName>
    <definedName name="_bdm.FE8A0DFDBE474647BBB6D8D3DDA6EBB6.edm" localSheetId="4" hidden="1">'[10]Drivers &amp; Metrics'!$1:$1048576</definedName>
    <definedName name="_bdm.FE8A0DFDBE474647BBB6D8D3DDA6EBB6.edm" hidden="1">'[11]Drivers &amp; Metrics'!$1:$1048576</definedName>
    <definedName name="_boe96">#REF!</definedName>
    <definedName name="_boe97">#REF!</definedName>
    <definedName name="_boe98">#REF!</definedName>
    <definedName name="_boe99">#REF!</definedName>
    <definedName name="_bpd93">#REF!</definedName>
    <definedName name="_bpd94">#REF!</definedName>
    <definedName name="_C">#REF!</definedName>
    <definedName name="_CAP1">#REF!</definedName>
    <definedName name="_cap93">#REF!</definedName>
    <definedName name="_cap94">#REF!</definedName>
    <definedName name="_cap95">#REF!</definedName>
    <definedName name="_cap96">#REF!</definedName>
    <definedName name="_cap97">#REF!</definedName>
    <definedName name="_cap98">#REF!</definedName>
    <definedName name="_ccf93">#REF!</definedName>
    <definedName name="_ccf94">#REF!</definedName>
    <definedName name="_ccVersion">1.41</definedName>
    <definedName name="_cni93">#REF!</definedName>
    <definedName name="_cni94">#REF!</definedName>
    <definedName name="_cos93">#REF!</definedName>
    <definedName name="_cos94">#REF!</definedName>
    <definedName name="_cos96">#REF!</definedName>
    <definedName name="_cpu1">#REF!</definedName>
    <definedName name="_cpu2">#REF!</definedName>
    <definedName name="_cpu3">#REF!</definedName>
    <definedName name="_cpu4">#REF!</definedName>
    <definedName name="_CSC2">#REF!</definedName>
    <definedName name="_cur92">#REF!</definedName>
    <definedName name="_cur93">#REF!</definedName>
    <definedName name="_cur94">#REF!</definedName>
    <definedName name="_DAT1">[13]Price!$A$9:$F$15</definedName>
    <definedName name="_DAT2">[13]Price!$A$19:$F$25</definedName>
    <definedName name="_DAT3">[13]Price!$A$29:$F$35</definedName>
    <definedName name="_DAT4">[13]Price!$H$9:$M$15</definedName>
    <definedName name="_DAT5">[13]Price!$H$19:$M$25</definedName>
    <definedName name="_DAT6">[13]Price!$H$29:$M$35</definedName>
    <definedName name="_DAT7">[13]Price!$A$39:$F$45</definedName>
    <definedName name="_DAT8">[13]Price!$H$39:$M$45</definedName>
    <definedName name="_DCF2">#REF!</definedName>
    <definedName name="_DCF95">#REF!</definedName>
    <definedName name="_DCF96">#REF!</definedName>
    <definedName name="_DCF97">#REF!</definedName>
    <definedName name="_dda93">#REF!</definedName>
    <definedName name="_dda94">#REF!</definedName>
    <definedName name="_def94">#REF!</definedName>
    <definedName name="_dep91">#REF!</definedName>
    <definedName name="_dep92">#REF!</definedName>
    <definedName name="_dep93">#REF!</definedName>
    <definedName name="_dep94">#REF!</definedName>
    <definedName name="_dep95">#REF!</definedName>
    <definedName name="_dep96">#REF!</definedName>
    <definedName name="_div92">#REF!</definedName>
    <definedName name="_div93">#REF!</definedName>
    <definedName name="_div94">#REF!</definedName>
    <definedName name="_div95">#REF!</definedName>
    <definedName name="_div96">#REF!</definedName>
    <definedName name="_div97">#REF!</definedName>
    <definedName name="_div98">'[14]Consolidated Financials'!$H$339</definedName>
    <definedName name="_div99">'[14]Consolidated Financials'!$M$339</definedName>
    <definedName name="_DLX5.INC">#REF!</definedName>
    <definedName name="_DLX6.INC">#REF!</definedName>
    <definedName name="_eps1998">#REF!</definedName>
    <definedName name="_eps1999">#REF!</definedName>
    <definedName name="_EPS2">#REF!</definedName>
    <definedName name="_eps2000">#REF!</definedName>
    <definedName name="_eps2001">#REF!</definedName>
    <definedName name="_EPS98">#REF!</definedName>
    <definedName name="_xlnm._FilterDatabase" hidden="1">#REF!</definedName>
    <definedName name="_fpu1">#REF!</definedName>
    <definedName name="_fpu2">#REF!</definedName>
    <definedName name="_fpu3">#REF!</definedName>
    <definedName name="_fpu4">#REF!</definedName>
    <definedName name="_fsu96">#REF!</definedName>
    <definedName name="_fsu97">#REF!</definedName>
    <definedName name="_fsu98">#REF!</definedName>
    <definedName name="_fsu99">#REF!</definedName>
    <definedName name="_FYE2">#REF!</definedName>
    <definedName name="_HJAppendixVersion">2</definedName>
    <definedName name="_iea1">#REF!</definedName>
    <definedName name="_iea2">#REF!</definedName>
    <definedName name="_iiv65536">#REF!</definedName>
    <definedName name="_inv92">#REF!</definedName>
    <definedName name="_inv93">#REF!</definedName>
    <definedName name="_inv94">#REF!</definedName>
    <definedName name="_inv96">#REF!</definedName>
    <definedName name="_Jet1">#REF!</definedName>
    <definedName name="_Jet2">#REF!</definedName>
    <definedName name="_Jet3">#REF!</definedName>
    <definedName name="_Jet4">#REF!</definedName>
    <definedName name="_Key1" hidden="1">#REF!</definedName>
    <definedName name="_key3">#REF!</definedName>
    <definedName name="_key4">#REF!</definedName>
    <definedName name="_lga94">#REF!</definedName>
    <definedName name="_mi2001">'[14]Consolidated Financials'!$W$171</definedName>
    <definedName name="_mi98">'[14]Consolidated Financials'!$H$171</definedName>
    <definedName name="_mi99">'[14]Consolidated Financials'!$M$171</definedName>
    <definedName name="_mul1">#REF!</definedName>
    <definedName name="_mv1">#REF!</definedName>
    <definedName name="_mv2">#REF!</definedName>
    <definedName name="_mv3">#REF!</definedName>
    <definedName name="_mv4">#REF!</definedName>
    <definedName name="_Net1">#REF!</definedName>
    <definedName name="_new1">#REF!</definedName>
    <definedName name="_new10">#REF!</definedName>
    <definedName name="_new11">#REF!</definedName>
    <definedName name="_new2">#REF!</definedName>
    <definedName name="_new5">#REF!</definedName>
    <definedName name="_new6">#REF!</definedName>
    <definedName name="_new7">#REF!</definedName>
    <definedName name="_new8">#REF!</definedName>
    <definedName name="_new9">#REF!</definedName>
    <definedName name="_ngl93">#REF!</definedName>
    <definedName name="_ngl94">#REF!</definedName>
    <definedName name="_ngl95">#REF!</definedName>
    <definedName name="_ngl96">#REF!</definedName>
    <definedName name="_ngl97">#REF!</definedName>
    <definedName name="_ngl98">#REF!</definedName>
    <definedName name="_nie91">#REF!</definedName>
    <definedName name="_nie92">#REF!</definedName>
    <definedName name="_no1">#REF!,#REF!,#REF!,#REF!,#REF!,#REF!,#REF!,#REF!</definedName>
    <definedName name="_np91">#REF!</definedName>
    <definedName name="_np92">#REF!</definedName>
    <definedName name="_np93">#REF!</definedName>
    <definedName name="_np94">#REF!</definedName>
    <definedName name="_np95">#REF!</definedName>
    <definedName name="_np96">#REF!</definedName>
    <definedName name="_np97">#REF!</definedName>
    <definedName name="_old2" localSheetId="4" hidden="1">{#N/A,#N/A,FALSE,"Chart 2 by Prop Type"}</definedName>
    <definedName name="_old2" localSheetId="1" hidden="1">{#N/A,#N/A,FALSE,"Chart 2 by Prop Type"}</definedName>
    <definedName name="_old2" hidden="1">{#N/A,#N/A,FALSE,"Chart 2 by Prop Type"}</definedName>
    <definedName name="_Order1" hidden="1">255</definedName>
    <definedName name="_Order1_1" hidden="1">255</definedName>
    <definedName name="_Order2" hidden="1">255</definedName>
    <definedName name="_P1">#REF!</definedName>
    <definedName name="_P2">#REF!</definedName>
    <definedName name="_P3">#REF!</definedName>
    <definedName name="_P4">#REF!</definedName>
    <definedName name="_Pet1">#REF!</definedName>
    <definedName name="_Pet2">#REF!</definedName>
    <definedName name="_pfd98">#REF!</definedName>
    <definedName name="_PL1">#REF!</definedName>
    <definedName name="_pri93">#REF!</definedName>
    <definedName name="_pri94">#REF!</definedName>
    <definedName name="_pri95">#REF!</definedName>
    <definedName name="_pri96">#REF!</definedName>
    <definedName name="_pri97">#REF!</definedName>
    <definedName name="_pu1">#REF!</definedName>
    <definedName name="_pu2">#REF!</definedName>
    <definedName name="_pu3">#REF!</definedName>
    <definedName name="_pu4">#REF!</definedName>
    <definedName name="_PV10">#REF!</definedName>
    <definedName name="_RE01">#REF!</definedName>
    <definedName name="_RE02">#REF!</definedName>
    <definedName name="_RE03">#REF!</definedName>
    <definedName name="_RE04">#REF!</definedName>
    <definedName name="_RE05">#REF!</definedName>
    <definedName name="_RE06">#REF!</definedName>
    <definedName name="_RE07">#REF!</definedName>
    <definedName name="_RE08">#REF!</definedName>
    <definedName name="_RE09">#REF!</definedName>
    <definedName name="_RE10">#REF!</definedName>
    <definedName name="_RE100">#REF!</definedName>
    <definedName name="_RE11">#REF!</definedName>
    <definedName name="_RE12">#REF!</definedName>
    <definedName name="_Regression_Int" hidden="1">1</definedName>
    <definedName name="_rev1997">#REF!</definedName>
    <definedName name="_rev1998">#REF!</definedName>
    <definedName name="_rev1999">#REF!</definedName>
    <definedName name="_rev2000">#REF!</definedName>
    <definedName name="_rev2001">#REF!</definedName>
    <definedName name="_rev2002">#REF!</definedName>
    <definedName name="_rev2003">#REF!</definedName>
    <definedName name="_REV89">#REF!</definedName>
    <definedName name="_REV90">#REF!</definedName>
    <definedName name="_REV91">#REF!</definedName>
    <definedName name="_REV92">#REF!</definedName>
    <definedName name="_rev93">#REF!</definedName>
    <definedName name="_rev94">#REF!</definedName>
    <definedName name="_REV95">#REF!</definedName>
    <definedName name="_REV96">#REF!</definedName>
    <definedName name="_REV97">#REF!</definedName>
    <definedName name="_REV98">#REF!</definedName>
    <definedName name="_roa92">#REF!</definedName>
    <definedName name="_roa93">#REF!</definedName>
    <definedName name="_roa94">#REF!</definedName>
    <definedName name="_roa96">#REF!</definedName>
    <definedName name="_roe92">#REF!</definedName>
    <definedName name="_roe93">#REF!</definedName>
    <definedName name="_roe94">#REF!</definedName>
    <definedName name="_roe96">#REF!</definedName>
    <definedName name="_ROP99">#REF!</definedName>
    <definedName name="_scenchg_count" hidden="1">1</definedName>
    <definedName name="_sh3">#REF!</definedName>
    <definedName name="_sh4">#REF!</definedName>
    <definedName name="_Sort" hidden="1">#REF!</definedName>
    <definedName name="_su1">#REF!</definedName>
    <definedName name="_su2">#REF!</definedName>
    <definedName name="_su3">#REF!</definedName>
    <definedName name="_su4">#REF!</definedName>
    <definedName name="_ta92">#REF!</definedName>
    <definedName name="_ta93">#REF!</definedName>
    <definedName name="_ta94">#REF!</definedName>
    <definedName name="_Table2_In1" hidden="1">#REF!</definedName>
    <definedName name="_Table2_Out" localSheetId="4" hidden="1">#REF!</definedName>
    <definedName name="_Table2_Out" hidden="1">#REF!</definedName>
    <definedName name="_tk1">#REF!</definedName>
    <definedName name="_tk2">#REF!</definedName>
    <definedName name="_tk3">#REF!</definedName>
    <definedName name="_tk4">#REF!</definedName>
    <definedName name="_TOP1">#REF!</definedName>
    <definedName name="_TOP10">#REF!</definedName>
    <definedName name="_TOP2">#REF!</definedName>
    <definedName name="_TOP3">#REF!</definedName>
    <definedName name="_TOP4">#REF!</definedName>
    <definedName name="_TOP5">#REF!</definedName>
    <definedName name="_TOP6">#REF!</definedName>
    <definedName name="_TOP7">#REF!</definedName>
    <definedName name="_TOP8">#REF!</definedName>
    <definedName name="_TOP9">#REF!</definedName>
    <definedName name="_TV1">[15]Summary!#REF!</definedName>
    <definedName name="_TV2">[15]Summary!#REF!</definedName>
    <definedName name="_TV3">[15]Summary!#REF!</definedName>
    <definedName name="_twx2">'[16]old Model'!$A$102:$C$194</definedName>
    <definedName name="_twx3">'[16]old Model'!$A$195:$C$266</definedName>
    <definedName name="_Val1">#REF!</definedName>
    <definedName name="_val11">#REF!</definedName>
    <definedName name="_val2">#REF!</definedName>
    <definedName name="_val3">#REF!</definedName>
    <definedName name="_van1">#REF!</definedName>
    <definedName name="_van2">#REF!</definedName>
    <definedName name="_van3">#REF!</definedName>
    <definedName name="_van4">#REF!</definedName>
    <definedName name="_vol93">#REF!</definedName>
    <definedName name="_vol94">#REF!</definedName>
    <definedName name="_vol95">#REF!</definedName>
    <definedName name="_vol96">#REF!</definedName>
    <definedName name="_vol97">#REF!</definedName>
    <definedName name="_WGT1">#REF!</definedName>
    <definedName name="_WGT2">#REF!</definedName>
    <definedName name="_WGT3">#REF!</definedName>
    <definedName name="_WGT4">#REF!</definedName>
    <definedName name="_WGT5">#REF!</definedName>
    <definedName name="_WGT6">#REF!</definedName>
    <definedName name="_xx1">#REF!</definedName>
    <definedName name="_xx100">#REF!</definedName>
    <definedName name="_xx101">#REF!</definedName>
    <definedName name="_xx2">#REF!</definedName>
    <definedName name="_xx200">#REF!</definedName>
    <definedName name="_xx201">#REF!</definedName>
    <definedName name="_xx3">#REF!</definedName>
    <definedName name="_xx300">#REF!</definedName>
    <definedName name="_xx301">#REF!</definedName>
    <definedName name="_xx302">#REF!</definedName>
    <definedName name="_xx4">#REF!</definedName>
    <definedName name="_xx400">#REF!</definedName>
    <definedName name="_xx5">#REF!</definedName>
    <definedName name="_xx500">#REF!</definedName>
    <definedName name="_xx6">#REF!</definedName>
    <definedName name="_xx600">#REF!</definedName>
    <definedName name="_xx7">#REF!</definedName>
    <definedName name="_xx8">#REF!</definedName>
    <definedName name="_xx9">#REF!</definedName>
    <definedName name="A_ALL_000157.SZ">#REF!</definedName>
    <definedName name="A_ALL_002008.SZ">#REF!</definedName>
    <definedName name="A_ALL_002050.SZ">#REF!</definedName>
    <definedName name="A_ALL_002527.SZ">#REF!</definedName>
    <definedName name="A_ALL_010950.KS">#REF!</definedName>
    <definedName name="A_ALL_0358.HK">#REF!</definedName>
    <definedName name="A_ALL_0669.HK">#REF!</definedName>
    <definedName name="A_ALL_0750.HK">#REF!</definedName>
    <definedName name="A_ALL_1157.HK">#REF!</definedName>
    <definedName name="A_ALL_300024.SZ">#REF!</definedName>
    <definedName name="A_ALL_300124.SZ">#REF!</definedName>
    <definedName name="A_ALL_300747.SZ">#REF!</definedName>
    <definedName name="A_ALL_300750.SZ">#REF!</definedName>
    <definedName name="A_ALL_600019.SS">#REF!</definedName>
    <definedName name="A_ALL_600761.SS">#REF!</definedName>
    <definedName name="A_ALL_688567.SS">#REF!</definedName>
    <definedName name="A_ALL_688686.SS">#REF!</definedName>
    <definedName name="A_ALL_CSIQ">#REF!</definedName>
    <definedName name="A_ALL_KEYWORDS_TYPE_ScalarContributed_EQTY_200005264">#REF!,#REF!</definedName>
    <definedName name="A_ALL_KEYWORDS_TYPE_ScalarContributed_EQTY_200005566">#REF!,#REF!</definedName>
    <definedName name="A_ALL_KEYWORDS_TYPE_ScalarContributed_EQTY_200006225">#REF!,#REF!</definedName>
    <definedName name="A_ALL_KEYWORDS_TYPE_ScalarContributed_EQTY_200006887">#REF!,#REF!</definedName>
    <definedName name="A_ALL_KEYWORDS_TYPE_ScalarContributed_EQTY_200007026">#REF!,#REF!</definedName>
    <definedName name="A_ALL_KEYWORDS_TYPE_ScalarContributed_EQTY_200008494">#REF!,#REF!</definedName>
    <definedName name="A_ALL_KEYWORDS_TYPE_ScalarContributed_EQTY_200008521">#REF!,#REF!</definedName>
    <definedName name="A_ALL_KEYWORDS_TYPE_ScalarContributed_EQTY_200009654">#REF!,#REF!</definedName>
    <definedName name="A_ALL_KEYWORDS_TYPE_ScalarContributed_EQTY_200009655">#REF!,#REF!</definedName>
    <definedName name="A_ALL_KEYWORDS_TYPE_ScalarContributed_EQTY_200009737">#REF!,#REF!</definedName>
    <definedName name="A_ALL_KEYWORDS_TYPE_ScalarContributed_EQTY_200009791">#REF!,#REF!</definedName>
    <definedName name="A_ALL_KEYWORDS_TYPE_ScalarContributed_EQTY_200009867">#REF!,#REF!</definedName>
    <definedName name="A_ALL_KEYWORDS_TYPE_ScalarContributed_EQTY_200009998">#REF!,#REF!</definedName>
    <definedName name="A_ALL_KEYWORDS_TYPE_ScalarContributed_EQTY_200010001">#REF!,#REF!</definedName>
    <definedName name="A_ALL_KEYWORDS_TYPE_ScalarContributed_EQTY_200011150">#REF!,#REF!</definedName>
    <definedName name="A_ALL_KEYWORDS_TYPE_ScalarContributed_EQTY_200011151">#REF!,#REF!</definedName>
    <definedName name="A_ALL_KEYWORDS_TYPE_ScalarContributed_EQTY_200012041">#REF!,#REF!</definedName>
    <definedName name="A_ALL_KEYWORDS_TYPE_ScalarContributed_EQTY_200012053">#REF!,#REF!</definedName>
    <definedName name="A_ALL_KEYWORDS_TYPE_ScalarContributed_EQTY_200012667">#REF!,#REF!</definedName>
    <definedName name="A_ALL_KEYWORDS_TYPE_ScalarContributed_EQTY_200012890">#REF!,#REF!</definedName>
    <definedName name="A_ALL_KEYWORDS_TYPE_ScalarContributed_EQTY_200013639">#REF!,#REF!</definedName>
    <definedName name="A_ALL_KEYWORDS_TYPE_ScalarContributed_EQTY_200014649">#REF!,#REF!</definedName>
    <definedName name="A_ALL_KEYWORDS_TYPE_ScalarContributed_EQTY_200015216">#REF!,#REF!,#REF!</definedName>
    <definedName name="A_ALL_KEYWORDS_TYPE_ScalarContributed_EQTY_200015601">#REF!,#REF!</definedName>
    <definedName name="A_ALL_KEYWORDS_TYPE_ScalarContributed_EQTY_200015873">#REF!,#REF!</definedName>
    <definedName name="A_ALL_KEYWORDS_TYPE_ScalarContributed_EQTY_200016577">#REF!,#REF!</definedName>
    <definedName name="A_ALL_KEYWORDS_TYPE_ScalarContributed_EQTY_200016905">#REF!,#REF!</definedName>
    <definedName name="A_ALL_KEYWORDS_TYPE_ScalarContributed_EQTY_200017327">#REF!,#REF!</definedName>
    <definedName name="A_ALL_KEYWORDS_TYPE_ScalarContributed_EQTY_200018275">#REF!,#REF!,#REF!</definedName>
    <definedName name="A_ALL_KEYWORDS_TYPE_ScalarContributed_EQTY_200018291">#REF!,#REF!</definedName>
    <definedName name="A_ALL_KEYWORDS_TYPE_ScalarContributed_EQTY_200018294">#REF!,#REF!</definedName>
    <definedName name="A_ALL_KEYWORDS_TYPE_ScalarContributed_EQTY_200019280">#REF!,#REF!</definedName>
    <definedName name="A_ALL_KEYWORDS_TYPE_ScalarContributed_ISSR_208001579">#REF!,#REF!</definedName>
    <definedName name="A_ALL_KEYWORDS_TYPE_ScalarContributed_ISSR_208002524">#REF!,#REF!</definedName>
    <definedName name="A_ALL_KEYWORDS_TYPE_ScalarContributed_ISSR_208007494">#REF!,#REF!</definedName>
    <definedName name="A_ALL_KEYWORDS_TYPE_ScalarContributed_ISSR_208007541">#REF!,#REF!</definedName>
    <definedName name="A_ALL_KEYWORDS_TYPE_ScalarContributed_ISSR_208008538">#REF!,#REF!</definedName>
    <definedName name="A_ALL_KEYWORDS_TYPE_ScalarContributed_ISSR_208008539">#REF!,#REF!</definedName>
    <definedName name="A_ALL_KEYWORDS_TYPE_ScalarContributed_ISSR_208009490">#REF!,#REF!</definedName>
    <definedName name="A_ALL_KEYWORDS_TYPE_ScalarContributed_ISSR_208010512">#REF!,#REF!</definedName>
    <definedName name="A_ALL_KEYWORDS_TYPE_Vector_EQTY_200005264">#REF!,#REF!,#REF!,#REF!,#REF!</definedName>
    <definedName name="A_ALL_KEYWORDS_TYPE_Vector_EQTY_200005566">#REF!,#REF!,#REF!,#REF!,#REF!</definedName>
    <definedName name="A_ALL_KEYWORDS_TYPE_Vector_EQTY_200006225">#REF!,#REF!,#REF!,#REF!,#REF!</definedName>
    <definedName name="A_ALL_KEYWORDS_TYPE_Vector_EQTY_200006887">#REF!,#REF!,#REF!,#REF!,#REF!</definedName>
    <definedName name="A_ALL_KEYWORDS_TYPE_Vector_EQTY_200007026">#REF!,#REF!,#REF!,#REF!,#REF!</definedName>
    <definedName name="A_ALL_KEYWORDS_TYPE_Vector_EQTY_200007202">#REF!,#REF!,#REF!,#REF!,#REF!</definedName>
    <definedName name="A_ALL_KEYWORDS_TYPE_Vector_EQTY_200008494">#REF!,#REF!,#REF!,#REF!,#REF!</definedName>
    <definedName name="A_ALL_KEYWORDS_TYPE_Vector_EQTY_200008521">#REF!,#REF!,#REF!,#REF!,#REF!</definedName>
    <definedName name="A_ALL_KEYWORDS_TYPE_Vector_EQTY_200009654">#REF!,#REF!,#REF!,#REF!,#REF!</definedName>
    <definedName name="A_ALL_KEYWORDS_TYPE_Vector_EQTY_200009655">#REF!,#REF!,#REF!,#REF!,#REF!</definedName>
    <definedName name="A_ALL_KEYWORDS_TYPE_Vector_EQTY_200009737">#REF!,#REF!,#REF!,#REF!,#REF!</definedName>
    <definedName name="A_ALL_KEYWORDS_TYPE_Vector_EQTY_200009791">#REF!,#REF!,#REF!,#REF!,#REF!</definedName>
    <definedName name="A_ALL_KEYWORDS_TYPE_Vector_EQTY_200009867">#REF!,#REF!,#REF!,#REF!,#REF!</definedName>
    <definedName name="A_ALL_KEYWORDS_TYPE_Vector_EQTY_200009998">#REF!,#REF!,#REF!,#REF!,#REF!,#REF!</definedName>
    <definedName name="A_ALL_KEYWORDS_TYPE_Vector_EQTY_200010001">#REF!,#REF!,#REF!,#REF!,#REF!,#REF!</definedName>
    <definedName name="A_ALL_KEYWORDS_TYPE_Vector_EQTY_200010839">#REF!,#REF!,#REF!,#REF!,#REF!</definedName>
    <definedName name="A_ALL_KEYWORDS_TYPE_Vector_EQTY_200011150">#REF!,#REF!,#REF!,#REF!,#REF!,#REF!</definedName>
    <definedName name="A_ALL_KEYWORDS_TYPE_Vector_EQTY_200011151">#REF!,#REF!,#REF!,#REF!,#REF!,#REF!</definedName>
    <definedName name="A_ALL_KEYWORDS_TYPE_Vector_EQTY_200012554">#REF!,#REF!,#REF!,#REF!,#REF!</definedName>
    <definedName name="A_ALL_KEYWORDS_TYPE_Vector_EQTY_200012667">#REF!,#REF!,#REF!,#REF!,#REF!,#REF!</definedName>
    <definedName name="A_ALL_KEYWORDS_TYPE_Vector_EQTY_200015216">#REF!,#REF!,#REF!,#REF!,#REF!,#REF!</definedName>
    <definedName name="A_ALL_KEYWORDS_TYPE_Vector_EQTY_200015601">#REF!,#REF!,#REF!,#REF!,#REF!</definedName>
    <definedName name="A_ALL_KEYWORDS_TYPE_Vector_EQTY_200015873">#REF!,#REF!,#REF!,#REF!,#REF!</definedName>
    <definedName name="A_ALL_KEYWORDS_TYPE_Vector_EQTY_200016577">#REF!,#REF!,#REF!,#REF!,#REF!</definedName>
    <definedName name="A_ALL_KEYWORDS_TYPE_Vector_EQTY_200016786">#REF!,#REF!,#REF!,#REF!,#REF!</definedName>
    <definedName name="A_ALL_KEYWORDS_TYPE_Vector_EQTY_200016787">#REF!,#REF!,#REF!,#REF!,#REF!</definedName>
    <definedName name="A_ALL_KEYWORDS_TYPE_Vector_EQTY_200018291">#REF!,#REF!,#REF!,#REF!,#REF!,#REF!</definedName>
    <definedName name="A_ALL_KEYWORDS_TYPE_Vector_EQTY_200018294">#REF!,#REF!,#REF!,#REF!,#REF!,#REF!</definedName>
    <definedName name="A_ALL_KEYWORDS_TYPE_Vector_EQTY_200019639">#REF!,#REF!,#REF!,#REF!,#REF!,#REF!</definedName>
    <definedName name="A_ALL_KEYWORDS_TYPE_Vector_ISSR_208001579">#REF!,#REF!,#REF!,#REF!,#REF!,#REF!,#REF!,#REF!,#REF!,#REF!,#REF!,#REF!,#REF!,#REF!</definedName>
    <definedName name="A_ALL_KEYWORDS_TYPE_Vector_ISSR_208016097">#REF!,#REF!,#REF!,#REF!,#REF!,#REF!,#REF!,#REF!,#REF!,#REF!,#REF!,#REF!,#REF!,#REF!,#REF!,#REF!,#REF!</definedName>
    <definedName name="A_ALL_KEYWORDS_TYPE_Vector_ISSR_208016100">#REF!,#REF!,#REF!,#REF!,#REF!,#REF!,#REF!,#REF!,#REF!,#REF!,#REF!,#REF!,#REF!,#REF!,#REF!,#REF!</definedName>
    <definedName name="A_ALL_KEYWORDS_TYPE_Vector_ISSR_208018230">#REF!,#REF!,#REF!,#REF!,#REF!,#REF!,#REF!,#REF!,#REF!,#REF!,#REF!,#REF!,#REF!,#REF!,#REF!</definedName>
    <definedName name="A_ALL_SECTION_KEYWORDS_ISSR_208001154_13A">#REF!,#REF!</definedName>
    <definedName name="A_ALL_SECTION_KEYWORDS_ISSR_208001154_13V">#REF!,#REF!</definedName>
    <definedName name="A_ALL_SECTION_KEYWORDS_ISSR_208001156_136E">#REF!,#REF!</definedName>
    <definedName name="A_ALL_SECTION_KEYWORDS_ISSR_208001156_13A">#REF!,#REF!</definedName>
    <definedName name="A_ALL_SECTION_KEYWORDS_ISSR_208001156_13V">#REF!,#REF!</definedName>
    <definedName name="A_ALL_SECTION_KEYWORDS_ISSR_208001501_136E">#REF!,#REF!</definedName>
    <definedName name="A_ALL_SECTION_KEYWORDS_ISSR_208001501_13A">#REF!,#REF!</definedName>
    <definedName name="A_ALL_SECTION_KEYWORDS_ISSR_208001501_13V">#REF!,#REF!</definedName>
    <definedName name="A_ALL_SECTION_KEYWORDS_ISSR_208001579_136E">#REF!,#REF!</definedName>
    <definedName name="A_ALL_SECTION_KEYWORDS_ISSR_208001579_13A">#REF!,#REF!</definedName>
    <definedName name="A_ALL_SECTION_KEYWORDS_ISSR_208001579_13V">#REF!,#REF!</definedName>
    <definedName name="A_ALL_SECTION_KEYWORDS_ISSR_208002524_13V">#REF!,#REF!</definedName>
    <definedName name="A_ALL_SECTION_KEYWORDS_ISSR_208007494_136E">#REF!,#REF!</definedName>
    <definedName name="A_ALL_SECTION_KEYWORDS_ISSR_208007494_13A">#REF!,#REF!</definedName>
    <definedName name="A_ALL_SECTION_KEYWORDS_ISSR_208007494_13V">#REF!,#REF!</definedName>
    <definedName name="A_ALL_SECTION_KEYWORDS_ISSR_208007541_13V">#REF!,#REF!</definedName>
    <definedName name="A_ALL_SECTION_KEYWORDS_ISSR_208008849_13168">#REF!,#REF!</definedName>
    <definedName name="A_ALL_SECTION_KEYWORDS_ISSR_208008849_1319">#REF!,#REF!</definedName>
    <definedName name="A_ALL_SECTION_KEYWORDS_ISSR_208009490_13V">#REF!,#REF!</definedName>
    <definedName name="A_ALL_SECTION_KEYWORDS_ISSR_208010512_1314">#REF!</definedName>
    <definedName name="A_ALL_SECTION_KEYWORDS_ISSR_208010512_1316S">#REF!,#REF!</definedName>
    <definedName name="A_ALL_SECTION_KEYWORDS_ISSR_208010512_1319">#REF!</definedName>
    <definedName name="A_ALL_SECTION_KEYWORDS_ISSR_208010512_131E">#REF!</definedName>
    <definedName name="A_ALL_SECTION_KEYWORDS_ISSR_208010512_13V">#REF!,#REF!</definedName>
    <definedName name="A_ALL_SECTION_KEYWORDS_ISSR_208014120_13168">#REF!</definedName>
    <definedName name="A_ALL_SECTION_KEYWORDS_ISSR_208014120_1316T">#REF!</definedName>
    <definedName name="A_ALL_SECTION_KEYWORDS_ISSR_208014120_1319">#REF!</definedName>
    <definedName name="A_ALL_SECTION_KEYWORDS_ISSR_208016097_13V">#REF!,#REF!</definedName>
    <definedName name="A_ALL_SECTION_KEYWORDS_ISSR_208016100_136E">#REF!,#REF!</definedName>
    <definedName name="A_ALL_SECTION_KEYWORDS_ISSR_208016100_13V">#REF!,#REF!</definedName>
    <definedName name="A_ALL_SECTION_KEYWORDS_ISSR_208018230_13V">#REF!,#REF!</definedName>
    <definedName name="A_ALL_SECTIONS_EQTY_200001447">#REF!,#REF!,#REF!,#REF!,#REF!,#REF!,#REF!,#REF!,#REF!,#REF!</definedName>
    <definedName name="A_ALL_SECTIONS_EQTY_200002809">#REF!,#REF!,#REF!,#REF!,#REF!,#REF!,#REF!,#REF!</definedName>
    <definedName name="A_ALL_SECTIONS_EQTY_200003565">#REF!,#REF!,#REF!,#REF!,#REF!,#REF!,#REF!,#REF!</definedName>
    <definedName name="A_ALL_SECTIONS_EQTY_200006225">#REF!,#REF!,#REF!,#REF!,#REF!,#REF!,#REF!,#REF!</definedName>
    <definedName name="A_ALL_SECTIONS_EQTY_200006887">#REF!,#REF!,#REF!,#REF!,#REF!,#REF!,#REF!,#REF!</definedName>
    <definedName name="A_ALL_SECTIONS_EQTY_200007202">#REF!,#REF!,#REF!,#REF!,#REF!,#REF!,#REF!,#REF!</definedName>
    <definedName name="A_ALL_SECTIONS_EQTY_200008521">#REF!,#REF!,#REF!,#REF!,#REF!,#REF!,#REF!,#REF!</definedName>
    <definedName name="A_ALL_SECTIONS_EQTY_200009654">#REF!,#REF!,#REF!,#REF!,#REF!,#REF!,#REF!,#REF!</definedName>
    <definedName name="A_ALL_SECTIONS_EQTY_200009655">#REF!,#REF!,#REF!,#REF!,#REF!,#REF!,#REF!,#REF!</definedName>
    <definedName name="A_ALL_SECTIONS_EQTY_200009867">#REF!,#REF!,#REF!,#REF!,#REF!,#REF!,#REF!,#REF!</definedName>
    <definedName name="A_ALL_SECTIONS_EQTY_200009998">#REF!,#REF!,#REF!,#REF!,#REF!,#REF!,#REF!,#REF!,#REF!</definedName>
    <definedName name="A_ALL_SECTIONS_EQTY_200010001">#REF!,#REF!,#REF!,#REF!,#REF!,#REF!,#REF!,#REF!,#REF!</definedName>
    <definedName name="A_ALL_SECTIONS_EQTY_200011150">#REF!,#REF!,#REF!,#REF!,#REF!,#REF!,#REF!,#REF!,#REF!</definedName>
    <definedName name="A_ALL_SECTIONS_EQTY_200011151">#REF!,#REF!,#REF!,#REF!,#REF!,#REF!,#REF!,#REF!,#REF!</definedName>
    <definedName name="A_ALL_SECTIONS_EQTY_200015601">#REF!,#REF!,#REF!,#REF!,#REF!,#REF!,#REF!,#REF!</definedName>
    <definedName name="A_ALL_SECTIONS_EQTY_200015873">#REF!,#REF!,#REF!,#REF!,#REF!,#REF!,#REF!,#REF!</definedName>
    <definedName name="A_ALL_SECTIONS_EQTY_200016577">#REF!,#REF!,#REF!,#REF!,#REF!,#REF!,#REF!,#REF!</definedName>
    <definedName name="A_ALL_SECTIONS_ISSR_208008538">#REF!,#REF!,#REF!,#REF!,#REF!,#REF!,#REF!,#REF!,#REF!,#REF!</definedName>
    <definedName name="A_ALL_SECTIONS_ISSR_208008539">#REF!,#REF!,#REF!,#REF!,#REF!,#REF!,#REF!,#REF!,#REF!,#REF!</definedName>
    <definedName name="A_ALL_SECTIONS_ISSR_208009120">#REF!,#REF!,#REF!,#REF!,#REF!,#REF!,#REF!,#REF!,#REF!,#REF!</definedName>
    <definedName name="A_ALL_SECTIONS_ISSR_208009639">#REF!,#REF!,#REF!,#REF!,#REF!,#REF!,#REF!,#REF!,#REF!</definedName>
    <definedName name="A_ALL_SECTIONS_ISSR_208009891">#REF!,#REF!,#REF!,#REF!,#REF!,#REF!,#REF!,#REF!,#REF!</definedName>
    <definedName name="A_ALL_SECTIONS_ISSR_208010545">#REF!,#REF!,#REF!,#REF!,#REF!,#REF!,#REF!,#REF!,#REF!,#REF!</definedName>
    <definedName name="A_ALL_SECTIONS_ISSR_208012475">#REF!,#REF!,#REF!,#REF!,#REF!,#REF!,#REF!,#REF!,#REF!,#REF!</definedName>
    <definedName name="A_ALL_SECTIONS_ISSR_208012783">#REF!,#REF!,#REF!,#REF!,#REF!,#REF!,#REF!,#REF!,#REF!</definedName>
    <definedName name="A_impresión_EXTRA">#REF!</definedName>
    <definedName name="A_impresión_IM">#REF!</definedName>
    <definedName name="A_impresión_META">#REF!</definedName>
    <definedName name="A_Impresión_ORO">#REF!</definedName>
    <definedName name="A_impresión_PLOMO">#REF!</definedName>
    <definedName name="A_impresión_PRO">#REF!</definedName>
    <definedName name="A_impresión_ZN">#REF!</definedName>
    <definedName name="a_is">#REF!</definedName>
    <definedName name="A_KEYWORD_EQTY_200011150_CURRENCY_ISO">#REF!</definedName>
    <definedName name="A_KEYWORD_EQTY_200011150_DILUTE_SHARES">#REF!</definedName>
    <definedName name="A_KEYWORD_EQTY_200011150_DPS">#REF!</definedName>
    <definedName name="A_KEYWORD_EQTY_200011150_DPS_PUB">#REF!</definedName>
    <definedName name="A_KEYWORD_EQTY_200011150_EBIT_PUB">#REF!</definedName>
    <definedName name="A_KEYWORD_EQTY_200011150_EBITDA_PUB">#REF!</definedName>
    <definedName name="A_KEYWORD_EQTY_200011150_EPS">#REF!</definedName>
    <definedName name="A_KEYWORD_EQTY_200011150_EPS_CONS_PUB">#REF!</definedName>
    <definedName name="A_KEYWORD_EQTY_200011150_EPS_FUL_DIL">#REF!</definedName>
    <definedName name="A_KEYWORD_EQTY_200011150_EPS_POST_BASIC">#REF!</definedName>
    <definedName name="A_KEYWORD_EQTY_200011150_EPS_PUB">#REF!</definedName>
    <definedName name="A_KEYWORD_EQTY_200011150_EQ_PUB">#REF!</definedName>
    <definedName name="A_KEYWORD_EQTY_200011150_EV_ADJ_PUB">#REF!</definedName>
    <definedName name="A_KEYWORD_EQTY_200011150_FOREIGN_HOLDNG">#REF!</definedName>
    <definedName name="A_KEYWORD_EQTY_200011150_FREE_FLOAT">#REF!</definedName>
    <definedName name="A_KEYWORD_EQTY_200011150_FULLY_DIL_EPS">#REF!</definedName>
    <definedName name="A_KEYWORD_EQTY_200011150_INC_MINORITY">#REF!</definedName>
    <definedName name="A_KEYWORD_EQTY_200011150_Interim_Type">#REF!</definedName>
    <definedName name="A_KEYWORD_EQTY_200011150_LEGAL_RATING">#REF!</definedName>
    <definedName name="A_KEYWORD_EQTY_200011150_MARGIN_TAX_RATE">#REF!</definedName>
    <definedName name="A_KEYWORD_EQTY_200011150_MKT_EQ_RISK_PREM">#REF!</definedName>
    <definedName name="A_KEYWORD_EQTY_200011150_NET_DEBT_PUB">#REF!</definedName>
    <definedName name="A_KEYWORD_EQTY_200011150_NET_EARNING">#REF!</definedName>
    <definedName name="A_KEYWORD_EQTY_200011150_NET_INC">#REF!</definedName>
    <definedName name="A_KEYWORD_EQTY_200011150_NI_CONS">#REF!</definedName>
    <definedName name="A_KEYWORD_EQTY_200011150_NI_PRE_PREF">#REF!</definedName>
    <definedName name="A_KEYWORD_EQTY_200011150_NI_PUB">#REF!</definedName>
    <definedName name="A_KEYWORD_EQTY_200011150_NON_OP_ADD">#REF!</definedName>
    <definedName name="A_KEYWORD_EQTY_200011150_NUM_SH">#REF!</definedName>
    <definedName name="A_KEYWORD_EQTY_200011150_PREF_DIV">#REF!</definedName>
    <definedName name="A_KEYWORD_EQTY_200011150_PRI_TARG_METH">#REF!</definedName>
    <definedName name="A_KEYWORD_EQTY_200011150_PRI_TARG_MULT">#REF!</definedName>
    <definedName name="A_KEYWORD_EQTY_200011150_PRICE_CURRENCY_ISO">#REF!</definedName>
    <definedName name="A_KEYWORD_EQTY_200011150_PROV_INC_TAX">#REF!</definedName>
    <definedName name="A_KEYWORD_EQTY_200011150_PTP_PUB">#REF!</definedName>
    <definedName name="A_KEYWORD_EQTY_200011150_PUB_CURRENCY_ISO">#REF!</definedName>
    <definedName name="A_KEYWORD_ISSR_208008538_MINORITIES">#REF!</definedName>
    <definedName name="A_KEYWORD_ISSR_208008538_MV_ASSOCIATES">#REF!</definedName>
    <definedName name="A_KEYWORD_ISSR_208008538_NET_DEBT">#REF!</definedName>
    <definedName name="A_KEYWORD_ISSR_208008538_NET_DEBT_ADJ">#REF!</definedName>
    <definedName name="A_KEYWORD_ISSR_208008538_NET_FIX_ASS">#REF!</definedName>
    <definedName name="A_KEYWORD_ISSR_208008538_NET_INT_CH">#REF!</definedName>
    <definedName name="A_KEYWORD_ISSR_208008538_NET_INT_EXP">#REF!</definedName>
    <definedName name="A_KEYWORD_ISSR_208008538_NET_INTANG">#REF!</definedName>
    <definedName name="A_KEYWORD_ISSR_208008538_NONPPE_CAPEX">#REF!</definedName>
    <definedName name="A_KEYWORD_ISSR_208008538_OP_COST">#REF!</definedName>
    <definedName name="A_KEYWORD_ISSR_208008538_ORD_SH_FUND">#REF!</definedName>
    <definedName name="A_KEYWORD_ISSR_208008538_OTH_COST_INC">#REF!</definedName>
    <definedName name="A_KEYWORD_ISSR_208008538_OTH_CUR_ASS">#REF!</definedName>
    <definedName name="A_KEYWORD_ISSR_208008538_OTH_CUR_LIABS">#REF!</definedName>
    <definedName name="A_KEYWORD_ISSR_208008538_OTH_DACF_ADJ">#REF!</definedName>
    <definedName name="A_KEYWORD_ISSR_208008538_OTH_FIN_CF">#REF!</definedName>
    <definedName name="A_KEYWORD_ISSR_208008538_OTH_GCI_ADJ">#REF!</definedName>
    <definedName name="A_KEYWORD_ISSR_208008538_OTH_INV_CF">#REF!</definedName>
    <definedName name="A_KEYWORD_ISSR_208008538_OTH_LT_ASS">#REF!</definedName>
    <definedName name="A_KEYWORD_ISSR_208008538_OTH_LT_CRED_GQ">#REF!</definedName>
    <definedName name="A_KEYWORD_ISSR_208008538_OTH_NONCASH_ADJ">#REF!</definedName>
    <definedName name="A_KEYWORD_ISSR_208008538_OTH_OP_CF">#REF!</definedName>
    <definedName name="A_KEYWORD_ISSR_208008538_OTH_OP_INC_EXP">#REF!</definedName>
    <definedName name="A_KEYWORD_ISSR_208008538_PERIOD_MILESTONE">#REF!</definedName>
    <definedName name="A_KEYWORD_ISSR_208008538_PERSONNEL">#REF!</definedName>
    <definedName name="A_PERIOD_2009_H2">#REF!</definedName>
    <definedName name="A_PERIOD_2010_H2">#REF!</definedName>
    <definedName name="A_PERIOD_2011_H2">#REF!</definedName>
    <definedName name="A_PERIOD_2012_H1">#REF!</definedName>
    <definedName name="A_PERIOD_2012_H2">#REF!</definedName>
    <definedName name="aa">#N/A</definedName>
    <definedName name="AAA_DOCTOPS" hidden="1">"AAA_SET"</definedName>
    <definedName name="AAA_duser" hidden="1">"OFF"</definedName>
    <definedName name="aaaaaa">"Chart 45"</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TRUE,TRUE,-1.25,-15.5,456.75,279.75,FALSE,FALSE,TRUE,TRUE,0,1,21,1,127,6,3,4,TRUE,TRUE,3,TRUE,1,TRUE,100,"Swvu.profits.","ACwvu.profits.",1,FALSE,FALSE,0.511811023622047,0.511811023622047,0.511811023622047,0.511811023622047,1,"","",FALSE,FALSE,FALSE,FALSE,1,#N/A,1,1,#DIV/0!,FALSE,"Rwvu.profits.",#N/A,FALSE,FALSE}</definedName>
    <definedName name="ABS">#REF!</definedName>
    <definedName name="ac">#REF!</definedName>
    <definedName name="ACA_00D">#REF!</definedName>
    <definedName name="ACA_00J">#REF!</definedName>
    <definedName name="ACA_00M">#REF!</definedName>
    <definedName name="ACA_00S">#REF!</definedName>
    <definedName name="ACA_01D">#REF!</definedName>
    <definedName name="ACA_01J">#REF!</definedName>
    <definedName name="ACA_01M">#REF!</definedName>
    <definedName name="ACA_01S">#REF!</definedName>
    <definedName name="ACA_02D">#REF!</definedName>
    <definedName name="ACA_02J">#REF!</definedName>
    <definedName name="ACA_02M">#REF!</definedName>
    <definedName name="ACA_02S">#REF!</definedName>
    <definedName name="ACA_03D">#REF!</definedName>
    <definedName name="ACA_03J">#REF!</definedName>
    <definedName name="ACA_03M">#REF!</definedName>
    <definedName name="ACA_03S">#REF!</definedName>
    <definedName name="ACA_04D">#REF!</definedName>
    <definedName name="ACA_04J">#REF!</definedName>
    <definedName name="ACA_04M">#REF!</definedName>
    <definedName name="ACA_04S">#REF!</definedName>
    <definedName name="ACA_05D">#REF!</definedName>
    <definedName name="ACA_05J">#REF!</definedName>
    <definedName name="ACA_05M">#REF!</definedName>
    <definedName name="ACA_05S">#REF!</definedName>
    <definedName name="ACA_06D">#REF!</definedName>
    <definedName name="ACA_06J">#REF!</definedName>
    <definedName name="ACA_06M">#REF!</definedName>
    <definedName name="ACA_06S">#REF!</definedName>
    <definedName name="ACA_07D">#REF!</definedName>
    <definedName name="ACA_07J">#REF!</definedName>
    <definedName name="ACA_07M">#REF!</definedName>
    <definedName name="ACA_07S">#REF!</definedName>
    <definedName name="ACA_08D">#REF!</definedName>
    <definedName name="ACA_08J">#REF!</definedName>
    <definedName name="ACA_08M">#REF!</definedName>
    <definedName name="ACA_08S">#REF!</definedName>
    <definedName name="ACA_09D">#REF!</definedName>
    <definedName name="ACA_09J">#REF!</definedName>
    <definedName name="ACA_09M">#REF!</definedName>
    <definedName name="ACA_09S">#REF!</definedName>
    <definedName name="ACA_10D">#REF!</definedName>
    <definedName name="ACA_10J">#REF!</definedName>
    <definedName name="ACA_10M">#REF!</definedName>
    <definedName name="ACA_10S">#REF!</definedName>
    <definedName name="ACA_11D">#REF!</definedName>
    <definedName name="ACA_11J">#REF!</definedName>
    <definedName name="ACA_11M">#REF!</definedName>
    <definedName name="ACA_11S">#REF!</definedName>
    <definedName name="ACA_12D">#REF!</definedName>
    <definedName name="ACA_12J">#REF!</definedName>
    <definedName name="ACA_12M">#REF!</definedName>
    <definedName name="ACA_12S">#REF!</definedName>
    <definedName name="ACA_13D">#REF!</definedName>
    <definedName name="ACA_13J">#REF!</definedName>
    <definedName name="ACA_13M">#REF!</definedName>
    <definedName name="ACA_13S">#REF!</definedName>
    <definedName name="ACA_14D">#REF!</definedName>
    <definedName name="ACA_14J">#REF!</definedName>
    <definedName name="ACA_14M">#REF!</definedName>
    <definedName name="ACA_14S">#REF!</definedName>
    <definedName name="ACA_15D">#REF!</definedName>
    <definedName name="ACA_15J">#REF!</definedName>
    <definedName name="ACA_15M">#REF!</definedName>
    <definedName name="ACA_15S">#REF!</definedName>
    <definedName name="ACA_16D">#REF!</definedName>
    <definedName name="ACA_16J">#REF!</definedName>
    <definedName name="ACA_16M">#REF!</definedName>
    <definedName name="ACA_16S">#REF!</definedName>
    <definedName name="ACA_17D">#REF!</definedName>
    <definedName name="ACA_17J">#REF!</definedName>
    <definedName name="ACA_17M">#REF!</definedName>
    <definedName name="ACA_17S">#REF!</definedName>
    <definedName name="ACA_18D">#REF!</definedName>
    <definedName name="ACA_18J">#REF!</definedName>
    <definedName name="ACA_18M">#REF!</definedName>
    <definedName name="ACA_18S">#REF!</definedName>
    <definedName name="ACA_19D">#REF!</definedName>
    <definedName name="ACA_19J">#REF!</definedName>
    <definedName name="ACA_19M">#REF!</definedName>
    <definedName name="ACA_19S">#REF!</definedName>
    <definedName name="ACA_20D">#REF!</definedName>
    <definedName name="ACA_20J">#REF!</definedName>
    <definedName name="ACA_20M">#REF!</definedName>
    <definedName name="ACA_20S">#REF!</definedName>
    <definedName name="ACA_21D">#REF!</definedName>
    <definedName name="ACA_21J">#REF!</definedName>
    <definedName name="ACA_21M">#REF!</definedName>
    <definedName name="ACA_21S">#REF!</definedName>
    <definedName name="ACA_22D">#REF!</definedName>
    <definedName name="ACA_22J">#REF!</definedName>
    <definedName name="ACA_22M">#REF!</definedName>
    <definedName name="ACA_22S">#REF!</definedName>
    <definedName name="ACA_23D">#REF!</definedName>
    <definedName name="ACA_23J">#REF!</definedName>
    <definedName name="ACA_23M">#REF!</definedName>
    <definedName name="ACA_23S">#REF!</definedName>
    <definedName name="ACA_24D">#REF!</definedName>
    <definedName name="ACA_24J">#REF!</definedName>
    <definedName name="ACA_24M">#REF!</definedName>
    <definedName name="ACA_24S">#REF!</definedName>
    <definedName name="ACA_25D">#REF!</definedName>
    <definedName name="ACA_25J">#REF!</definedName>
    <definedName name="ACA_25M">#REF!</definedName>
    <definedName name="ACA_25S">#REF!</definedName>
    <definedName name="ACA_87D">#REF!</definedName>
    <definedName name="ACA_87J">#REF!</definedName>
    <definedName name="ACA_87M">#REF!</definedName>
    <definedName name="ACA_87S">#REF!</definedName>
    <definedName name="ACA_88D">#REF!</definedName>
    <definedName name="ACA_88J">#REF!</definedName>
    <definedName name="ACA_88M">#REF!</definedName>
    <definedName name="ACA_88S">#REF!</definedName>
    <definedName name="ACA_89D">#REF!</definedName>
    <definedName name="ACA_89J">#REF!</definedName>
    <definedName name="ACA_89M">#REF!</definedName>
    <definedName name="ACA_89S">#REF!</definedName>
    <definedName name="ACA_90D">#REF!</definedName>
    <definedName name="ACA_90J">#REF!</definedName>
    <definedName name="ACA_90M">#REF!</definedName>
    <definedName name="ACA_90S">#REF!</definedName>
    <definedName name="ACA_91D">#REF!</definedName>
    <definedName name="ACA_91J">#REF!</definedName>
    <definedName name="ACA_91M">#REF!</definedName>
    <definedName name="ACA_91S">#REF!</definedName>
    <definedName name="ACA_92D">#REF!</definedName>
    <definedName name="ACA_92J">#REF!</definedName>
    <definedName name="ACA_92M">#REF!</definedName>
    <definedName name="ACA_92S">#REF!</definedName>
    <definedName name="ACA_93D">#REF!</definedName>
    <definedName name="ACA_93J">#REF!</definedName>
    <definedName name="ACA_93M">#REF!</definedName>
    <definedName name="ACA_93S">#REF!</definedName>
    <definedName name="ACA_94D">#REF!</definedName>
    <definedName name="ACA_94J">#REF!</definedName>
    <definedName name="ACA_94M">#REF!</definedName>
    <definedName name="ACA_94S">#REF!</definedName>
    <definedName name="ACA_95D">#REF!</definedName>
    <definedName name="ACA_95J">#REF!</definedName>
    <definedName name="ACA_95M">#REF!</definedName>
    <definedName name="ACA_95S">#REF!</definedName>
    <definedName name="ACA_96D">#REF!</definedName>
    <definedName name="ACA_96J">#REF!</definedName>
    <definedName name="ACA_96M">#REF!</definedName>
    <definedName name="ACA_96S">#REF!</definedName>
    <definedName name="ACA_97D">#REF!</definedName>
    <definedName name="ACA_97J">#REF!</definedName>
    <definedName name="ACA_97M">#REF!</definedName>
    <definedName name="ACA_97S">#REF!</definedName>
    <definedName name="ACA_98D">#REF!</definedName>
    <definedName name="ACA_98J">#REF!</definedName>
    <definedName name="ACA_98M">#REF!</definedName>
    <definedName name="ACA_98S">#REF!</definedName>
    <definedName name="ACA_99D">#REF!</definedName>
    <definedName name="ACA_99J">#REF!</definedName>
    <definedName name="ACA_99M">#REF!</definedName>
    <definedName name="ACA_99S">#REF!</definedName>
    <definedName name="acc_payable_driver">#REF!</definedName>
    <definedName name="Acc_payable_growth_fore">#REF!</definedName>
    <definedName name="Acc_Rec_growth_fore">#REF!</definedName>
    <definedName name="AccAmortGood">#REF!</definedName>
    <definedName name="AccountMethod">[17]投资!$C$66</definedName>
    <definedName name="Accounts_payable">#REF!</definedName>
    <definedName name="Accounts_receivable">#REF!</definedName>
    <definedName name="Accrued_compensation_growth_fore">#REF!</definedName>
    <definedName name="Accrued_expenses_and_other_current_liabilities">#REF!</definedName>
    <definedName name="Accrued_expenses_growth_fore">#REF!</definedName>
    <definedName name="Accum_Cap_Expenses_growth_fore">#REF!</definedName>
    <definedName name="Accum_Goodwill_Amort_growth_fore">#REF!</definedName>
    <definedName name="Accumulated_DDA">#REF!</definedName>
    <definedName name="accumulated_depn_end">#REF!</definedName>
    <definedName name="Accumulated_depreciation">#REF!</definedName>
    <definedName name="ACJPTRK2">#REF!</definedName>
    <definedName name="ACJPTRK3">#REF!</definedName>
    <definedName name="ACJPTRK4">#REF!</definedName>
    <definedName name="Acquisition">#REF!</definedName>
    <definedName name="Acquisition_divestments">#REF!</definedName>
    <definedName name="Acquisitions">#REF!</definedName>
    <definedName name="Acquisitions_Disposals">#REF!</definedName>
    <definedName name="actionlist">#REF!</definedName>
    <definedName name="active_flag">#REF!</definedName>
    <definedName name="Activities_to_be_divested">#REF!</definedName>
    <definedName name="actual_start_year">1992</definedName>
    <definedName name="ACUSCAR1">#REF!</definedName>
    <definedName name="ACUSCAR2">#REF!</definedName>
    <definedName name="ACUSCAR3">#REF!</definedName>
    <definedName name="ACUSCAR4">#REF!</definedName>
    <definedName name="ad">#REF!</definedName>
    <definedName name="Add__Cash">#REF!</definedName>
    <definedName name="Add__Listed_Investments">#REF!</definedName>
    <definedName name="Add__Other_Investments">#REF!</definedName>
    <definedName name="ADDED_VALUE">#REF!</definedName>
    <definedName name="Additional_paid_in_capital">#REF!</definedName>
    <definedName name="Adj_net_oper_fore">#REF!</definedName>
    <definedName name="adjust">#REF!</definedName>
    <definedName name="Adjusted_EPS">#REF!</definedName>
    <definedName name="Adjusted_Net_Operating_Profit">#REF!</definedName>
    <definedName name="Adjusted_Net_Operating_ProfitA">#REF!</definedName>
    <definedName name="Adjusted_profit">#REF!</definedName>
    <definedName name="AdjustValue">AdjustValue</definedName>
    <definedName name="admin">1</definedName>
    <definedName name="ADR_EXRATE">#REF!</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E">#REF!</definedName>
    <definedName name="AG_00D">#REF!</definedName>
    <definedName name="AG_00J">#REF!</definedName>
    <definedName name="AG_00M">#REF!</definedName>
    <definedName name="AG_00S">#REF!</definedName>
    <definedName name="AG_01D">#REF!</definedName>
    <definedName name="AG_01J">#REF!</definedName>
    <definedName name="AG_01M">#REF!</definedName>
    <definedName name="AG_01S">#REF!</definedName>
    <definedName name="AG_02D">#REF!</definedName>
    <definedName name="AG_02J">#REF!</definedName>
    <definedName name="AG_02M">#REF!</definedName>
    <definedName name="AG_02S">#REF!</definedName>
    <definedName name="AG_03D">#REF!</definedName>
    <definedName name="AG_03J">#REF!</definedName>
    <definedName name="AG_03M">#REF!</definedName>
    <definedName name="AG_03S">#REF!</definedName>
    <definedName name="AG_04D">#REF!</definedName>
    <definedName name="AG_04J">#REF!</definedName>
    <definedName name="AG_04M">#REF!</definedName>
    <definedName name="AG_04S">#REF!</definedName>
    <definedName name="AG_05D">#REF!</definedName>
    <definedName name="AG_05J">#REF!</definedName>
    <definedName name="AG_05M">#REF!</definedName>
    <definedName name="AG_05S">#REF!</definedName>
    <definedName name="AG_06D">#REF!</definedName>
    <definedName name="AG_06J">#REF!</definedName>
    <definedName name="AG_06M">#REF!</definedName>
    <definedName name="AG_06S">#REF!</definedName>
    <definedName name="AG_07D">#REF!</definedName>
    <definedName name="AG_07J">#REF!</definedName>
    <definedName name="AG_07M">#REF!</definedName>
    <definedName name="AG_07S">#REF!</definedName>
    <definedName name="AG_08D">#REF!</definedName>
    <definedName name="AG_08J">#REF!</definedName>
    <definedName name="AG_08M">#REF!</definedName>
    <definedName name="AG_08S">#REF!</definedName>
    <definedName name="AG_09D">#REF!</definedName>
    <definedName name="AG_09J">#REF!</definedName>
    <definedName name="AG_09M">#REF!</definedName>
    <definedName name="AG_09S">#REF!</definedName>
    <definedName name="AG_10D">#REF!</definedName>
    <definedName name="AG_10J">#REF!</definedName>
    <definedName name="AG_10M">#REF!</definedName>
    <definedName name="AG_10S">#REF!</definedName>
    <definedName name="AG_11D">#REF!</definedName>
    <definedName name="AG_11J">#REF!</definedName>
    <definedName name="AG_11M">#REF!</definedName>
    <definedName name="AG_11S">#REF!</definedName>
    <definedName name="AG_12D">#REF!</definedName>
    <definedName name="AG_12J">#REF!</definedName>
    <definedName name="AG_12M">#REF!</definedName>
    <definedName name="AG_12S">#REF!</definedName>
    <definedName name="AG_13D">#REF!</definedName>
    <definedName name="AG_13J">#REF!</definedName>
    <definedName name="AG_13M">#REF!</definedName>
    <definedName name="AG_13S">#REF!</definedName>
    <definedName name="AG_14D">#REF!</definedName>
    <definedName name="AG_14J">#REF!</definedName>
    <definedName name="AG_14M">#REF!</definedName>
    <definedName name="AG_14S">#REF!</definedName>
    <definedName name="AG_15D">#REF!</definedName>
    <definedName name="AG_15J">#REF!</definedName>
    <definedName name="AG_15M">#REF!</definedName>
    <definedName name="AG_15S">#REF!</definedName>
    <definedName name="AG_16D">#REF!</definedName>
    <definedName name="AG_16J">#REF!</definedName>
    <definedName name="AG_16M">#REF!</definedName>
    <definedName name="AG_16S">#REF!</definedName>
    <definedName name="AG_17D">#REF!</definedName>
    <definedName name="AG_17J">#REF!</definedName>
    <definedName name="AG_17M">#REF!</definedName>
    <definedName name="AG_17S">#REF!</definedName>
    <definedName name="AG_18D">#REF!</definedName>
    <definedName name="AG_18J">#REF!</definedName>
    <definedName name="AG_18M">#REF!</definedName>
    <definedName name="AG_18S">#REF!</definedName>
    <definedName name="AG_19D">#REF!</definedName>
    <definedName name="AG_19J">#REF!</definedName>
    <definedName name="AG_19M">#REF!</definedName>
    <definedName name="AG_19S">#REF!</definedName>
    <definedName name="AG_20D">#REF!</definedName>
    <definedName name="AG_20J">#REF!</definedName>
    <definedName name="AG_20M">#REF!</definedName>
    <definedName name="AG_20S">#REF!</definedName>
    <definedName name="AG_21D">#REF!</definedName>
    <definedName name="AG_21J">#REF!</definedName>
    <definedName name="AG_21M">#REF!</definedName>
    <definedName name="AG_21S">#REF!</definedName>
    <definedName name="AG_22D">#REF!</definedName>
    <definedName name="AG_22J">#REF!</definedName>
    <definedName name="AG_22M">#REF!</definedName>
    <definedName name="AG_22S">#REF!</definedName>
    <definedName name="AG_23D">#REF!</definedName>
    <definedName name="AG_23J">#REF!</definedName>
    <definedName name="AG_23M">#REF!</definedName>
    <definedName name="AG_23S">#REF!</definedName>
    <definedName name="AG_24D">#REF!</definedName>
    <definedName name="AG_24J">#REF!</definedName>
    <definedName name="AG_24M">#REF!</definedName>
    <definedName name="AG_24S">#REF!</definedName>
    <definedName name="AG_25D">#REF!</definedName>
    <definedName name="AG_25J">#REF!</definedName>
    <definedName name="AG_25M">#REF!</definedName>
    <definedName name="AG_25S">#REF!</definedName>
    <definedName name="AG_87D">#REF!</definedName>
    <definedName name="AG_87J">#REF!</definedName>
    <definedName name="AG_87M">#REF!</definedName>
    <definedName name="AG_87S">#REF!</definedName>
    <definedName name="AG_88D">#REF!</definedName>
    <definedName name="AG_88J">#REF!</definedName>
    <definedName name="AG_88M">#REF!</definedName>
    <definedName name="AG_88S">#REF!</definedName>
    <definedName name="AG_89D">#REF!</definedName>
    <definedName name="AG_89J">#REF!</definedName>
    <definedName name="AG_89M">#REF!</definedName>
    <definedName name="AG_89S">#REF!</definedName>
    <definedName name="AG_90D">#REF!</definedName>
    <definedName name="AG_90J">#REF!</definedName>
    <definedName name="AG_90M">#REF!</definedName>
    <definedName name="AG_90S">#REF!</definedName>
    <definedName name="AG_91D">#REF!</definedName>
    <definedName name="AG_91J">#REF!</definedName>
    <definedName name="AG_91M">#REF!</definedName>
    <definedName name="AG_91S">#REF!</definedName>
    <definedName name="AG_92D">#REF!</definedName>
    <definedName name="AG_92J">#REF!</definedName>
    <definedName name="AG_92M">#REF!</definedName>
    <definedName name="AG_92S">#REF!</definedName>
    <definedName name="AG_93D">#REF!</definedName>
    <definedName name="AG_93J">#REF!</definedName>
    <definedName name="AG_93M">#REF!</definedName>
    <definedName name="AG_93S">#REF!</definedName>
    <definedName name="AG_94D">#REF!</definedName>
    <definedName name="AG_94J">#REF!</definedName>
    <definedName name="AG_94M">#REF!</definedName>
    <definedName name="AG_94S">#REF!</definedName>
    <definedName name="AG_95D">#REF!</definedName>
    <definedName name="AG_95J">#REF!</definedName>
    <definedName name="AG_95M">#REF!</definedName>
    <definedName name="AG_95S">#REF!</definedName>
    <definedName name="AG_96D">#REF!</definedName>
    <definedName name="AG_96J">#REF!</definedName>
    <definedName name="AG_96M">#REF!</definedName>
    <definedName name="AG_96S">#REF!</definedName>
    <definedName name="AG_97D">#REF!</definedName>
    <definedName name="AG_97J">#REF!</definedName>
    <definedName name="AG_97M">#REF!</definedName>
    <definedName name="AG_97S">#REF!</definedName>
    <definedName name="AG_98D">#REF!</definedName>
    <definedName name="AG_98J">#REF!</definedName>
    <definedName name="AG_98M">#REF!</definedName>
    <definedName name="AG_98S">#REF!</definedName>
    <definedName name="AG_99D">#REF!</definedName>
    <definedName name="AG_99J">#REF!</definedName>
    <definedName name="AG_99M">#REF!</definedName>
    <definedName name="AG_99S">#REF!</definedName>
    <definedName name="AG_LT">#REF!</definedName>
    <definedName name="AG_OUT">#REF!</definedName>
    <definedName name="AG_Spot">#REF!</definedName>
    <definedName name="aggregationTableFooter_bonds">#REF!</definedName>
    <definedName name="aggregationTableFooter_data_bonds">#REF!</definedName>
    <definedName name="Agriculture_inflation_uplift">#REF!</definedName>
    <definedName name="Agriculture_maintenance_capex">#REF!</definedName>
    <definedName name="AIS_analog_postpaid_subs">#REF!</definedName>
    <definedName name="AIS_analog_prepaid_subs">#REF!</definedName>
    <definedName name="AIS_annavge_paging_subs">#REF!</definedName>
    <definedName name="AIS_datanet_revs">#REF!</definedName>
    <definedName name="AIS_digital_postpaid_subs">#REF!</definedName>
    <definedName name="AIS_digital_prepaid_subs">#REF!</definedName>
    <definedName name="AIS_other_revs">#REF!</definedName>
    <definedName name="AIS_other_wireless_revs">#REF!</definedName>
    <definedName name="AIS_pager_equip_revs">#REF!</definedName>
    <definedName name="AIS_paging_service_revs">#REF!</definedName>
    <definedName name="AIS_TOT_Revshare">#REF!</definedName>
    <definedName name="AIS_total_analog_subs">#REF!</definedName>
    <definedName name="AIS_total_costs">#REF!</definedName>
    <definedName name="AIS_total_digital_subs">#REF!</definedName>
    <definedName name="ais_total_gro">#REF!</definedName>
    <definedName name="AIS_total_revs">#REF!</definedName>
    <definedName name="AIS_transmission_costs">#REF!</definedName>
    <definedName name="AKAM">#REF!</definedName>
    <definedName name="Akzo_Nobel___Balance_Sheet_Summary_1988___1998E__DFLm">#REF!</definedName>
    <definedName name="Akzo_Nobel___Divisional_Trends_Quarterly_Sales_and_Profit_Trend_1988___1998E__DFLm">#REF!</definedName>
    <definedName name="Akzo_Nobel___Margins_and_Ratios_1988___1998E__DFLm">#REF!</definedName>
    <definedName name="Akzo_Nobel___Profit_and_Loss_Summary_1988___1998E__DFLm">#REF!</definedName>
    <definedName name="Akzo_Nobel___Quarterly_Sales_and_Profit_Trend_1996___1998E__DFLm">#REF!</definedName>
    <definedName name="AL_">#REF!</definedName>
    <definedName name="AL_00D">#REF!</definedName>
    <definedName name="AL_00J">#REF!</definedName>
    <definedName name="AL_00M">#REF!</definedName>
    <definedName name="AL_00S">#REF!</definedName>
    <definedName name="AL_01D">#REF!</definedName>
    <definedName name="AL_01J">#REF!</definedName>
    <definedName name="AL_01M">#REF!</definedName>
    <definedName name="AL_01S">#REF!</definedName>
    <definedName name="AL_02D">#REF!</definedName>
    <definedName name="AL_02J">#REF!</definedName>
    <definedName name="AL_02M">#REF!</definedName>
    <definedName name="AL_02S">#REF!</definedName>
    <definedName name="AL_03D">#REF!</definedName>
    <definedName name="AL_03J">#REF!</definedName>
    <definedName name="AL_03M">#REF!</definedName>
    <definedName name="AL_03S">#REF!</definedName>
    <definedName name="AL_04D">#REF!</definedName>
    <definedName name="AL_04J">#REF!</definedName>
    <definedName name="AL_04M">#REF!</definedName>
    <definedName name="AL_04S">#REF!</definedName>
    <definedName name="AL_05D">#REF!</definedName>
    <definedName name="AL_05J">#REF!</definedName>
    <definedName name="AL_05M">#REF!</definedName>
    <definedName name="AL_05S">#REF!</definedName>
    <definedName name="AL_06D">#REF!</definedName>
    <definedName name="AL_06J">#REF!</definedName>
    <definedName name="AL_06M">#REF!</definedName>
    <definedName name="AL_06S">#REF!</definedName>
    <definedName name="AL_07D">#REF!</definedName>
    <definedName name="AL_07J">#REF!</definedName>
    <definedName name="AL_07M">#REF!</definedName>
    <definedName name="AL_07S">#REF!</definedName>
    <definedName name="AL_08D">#REF!</definedName>
    <definedName name="AL_08J">#REF!</definedName>
    <definedName name="AL_08M">#REF!</definedName>
    <definedName name="AL_08S">#REF!</definedName>
    <definedName name="AL_09D">#REF!</definedName>
    <definedName name="AL_09J">#REF!</definedName>
    <definedName name="AL_09M">#REF!</definedName>
    <definedName name="AL_09S">#REF!</definedName>
    <definedName name="AL_10D">#REF!</definedName>
    <definedName name="AL_10J">#REF!</definedName>
    <definedName name="AL_10M">#REF!</definedName>
    <definedName name="AL_10S">#REF!</definedName>
    <definedName name="AL_11D">#REF!</definedName>
    <definedName name="AL_11J">#REF!</definedName>
    <definedName name="AL_11M">#REF!</definedName>
    <definedName name="AL_11S">#REF!</definedName>
    <definedName name="AL_12D">#REF!</definedName>
    <definedName name="AL_12J">#REF!</definedName>
    <definedName name="AL_12M">#REF!</definedName>
    <definedName name="AL_12S">#REF!</definedName>
    <definedName name="AL_13D">#REF!</definedName>
    <definedName name="AL_13J">#REF!</definedName>
    <definedName name="AL_13M">#REF!</definedName>
    <definedName name="AL_13S">#REF!</definedName>
    <definedName name="AL_14D">#REF!</definedName>
    <definedName name="AL_14J">#REF!</definedName>
    <definedName name="AL_14M">#REF!</definedName>
    <definedName name="AL_14S">#REF!</definedName>
    <definedName name="AL_15D">#REF!</definedName>
    <definedName name="AL_15J">#REF!</definedName>
    <definedName name="AL_15M">#REF!</definedName>
    <definedName name="AL_15S">#REF!</definedName>
    <definedName name="AL_16D">#REF!</definedName>
    <definedName name="AL_16J">#REF!</definedName>
    <definedName name="AL_16M">#REF!</definedName>
    <definedName name="AL_16S">#REF!</definedName>
    <definedName name="AL_17D">#REF!</definedName>
    <definedName name="AL_17J">#REF!</definedName>
    <definedName name="AL_17M">#REF!</definedName>
    <definedName name="AL_17S">#REF!</definedName>
    <definedName name="AL_18D">#REF!</definedName>
    <definedName name="AL_18J">#REF!</definedName>
    <definedName name="AL_18M">#REF!</definedName>
    <definedName name="AL_18S">#REF!</definedName>
    <definedName name="AL_19D">#REF!</definedName>
    <definedName name="AL_19J">#REF!</definedName>
    <definedName name="AL_19M">#REF!</definedName>
    <definedName name="AL_19S">#REF!</definedName>
    <definedName name="AL_20D">#REF!</definedName>
    <definedName name="AL_20J">#REF!</definedName>
    <definedName name="AL_20M">#REF!</definedName>
    <definedName name="AL_20S">#REF!</definedName>
    <definedName name="AL_21D">#REF!</definedName>
    <definedName name="AL_21J">#REF!</definedName>
    <definedName name="AL_21M">#REF!</definedName>
    <definedName name="AL_21S">#REF!</definedName>
    <definedName name="AL_22D">#REF!</definedName>
    <definedName name="AL_22J">#REF!</definedName>
    <definedName name="AL_22M">#REF!</definedName>
    <definedName name="AL_22S">#REF!</definedName>
    <definedName name="AL_23D">#REF!</definedName>
    <definedName name="AL_23J">#REF!</definedName>
    <definedName name="AL_23M">#REF!</definedName>
    <definedName name="AL_23S">#REF!</definedName>
    <definedName name="AL_24D">#REF!</definedName>
    <definedName name="AL_24J">#REF!</definedName>
    <definedName name="AL_24M">#REF!</definedName>
    <definedName name="AL_24S">#REF!</definedName>
    <definedName name="AL_25D">#REF!</definedName>
    <definedName name="AL_25J">#REF!</definedName>
    <definedName name="AL_25M">#REF!</definedName>
    <definedName name="AL_25S">#REF!</definedName>
    <definedName name="AL_87D">#REF!</definedName>
    <definedName name="AL_87J">#REF!</definedName>
    <definedName name="AL_87M">#REF!</definedName>
    <definedName name="AL_87S">#REF!</definedName>
    <definedName name="AL_88D">#REF!</definedName>
    <definedName name="AL_88J">#REF!</definedName>
    <definedName name="AL_88M">#REF!</definedName>
    <definedName name="AL_88S">#REF!</definedName>
    <definedName name="AL_89D">#REF!</definedName>
    <definedName name="AL_89J">#REF!</definedName>
    <definedName name="AL_89M">#REF!</definedName>
    <definedName name="AL_89S">#REF!</definedName>
    <definedName name="AL_90D">#REF!</definedName>
    <definedName name="AL_90J">#REF!</definedName>
    <definedName name="AL_90M">#REF!</definedName>
    <definedName name="AL_90S">#REF!</definedName>
    <definedName name="AL_91D">#REF!</definedName>
    <definedName name="AL_91J">#REF!</definedName>
    <definedName name="AL_91M">#REF!</definedName>
    <definedName name="AL_91S">#REF!</definedName>
    <definedName name="AL_92D">#REF!</definedName>
    <definedName name="AL_92J">#REF!</definedName>
    <definedName name="AL_92M">#REF!</definedName>
    <definedName name="AL_92S">#REF!</definedName>
    <definedName name="AL_93D">#REF!</definedName>
    <definedName name="AL_93J">#REF!</definedName>
    <definedName name="AL_93M">#REF!</definedName>
    <definedName name="AL_93S">#REF!</definedName>
    <definedName name="AL_94D">#REF!</definedName>
    <definedName name="AL_94J">#REF!</definedName>
    <definedName name="AL_94M">#REF!</definedName>
    <definedName name="AL_94S">#REF!</definedName>
    <definedName name="AL_95D">#REF!</definedName>
    <definedName name="AL_95J">#REF!</definedName>
    <definedName name="AL_95M">#REF!</definedName>
    <definedName name="AL_95S">#REF!</definedName>
    <definedName name="AL_96D">#REF!</definedName>
    <definedName name="AL_96J">#REF!</definedName>
    <definedName name="AL_96M">#REF!</definedName>
    <definedName name="AL_96S">#REF!</definedName>
    <definedName name="AL_97D">#REF!</definedName>
    <definedName name="AL_97J">#REF!</definedName>
    <definedName name="AL_97M">#REF!</definedName>
    <definedName name="AL_97S">#REF!</definedName>
    <definedName name="AL_98D">#REF!</definedName>
    <definedName name="AL_98J">#REF!</definedName>
    <definedName name="AL_98M">#REF!</definedName>
    <definedName name="AL_98S">#REF!</definedName>
    <definedName name="AL_99D">#REF!</definedName>
    <definedName name="AL_99J">#REF!</definedName>
    <definedName name="AL_99M">#REF!</definedName>
    <definedName name="AL_99S">#REF!</definedName>
    <definedName name="AL_LT">#REF!</definedName>
    <definedName name="AL_OUT">#REF!</definedName>
    <definedName name="AL_Spot">#REF!</definedName>
    <definedName name="AL3_">#REF!</definedName>
    <definedName name="ALA_00D">#REF!</definedName>
    <definedName name="ALA_00J">#REF!</definedName>
    <definedName name="ALA_00M">#REF!</definedName>
    <definedName name="ALA_00S">#REF!</definedName>
    <definedName name="ALA_01D">#REF!</definedName>
    <definedName name="ALA_01J">#REF!</definedName>
    <definedName name="ALA_01M">#REF!</definedName>
    <definedName name="ALA_01S">#REF!</definedName>
    <definedName name="ALA_02D">#REF!</definedName>
    <definedName name="ALA_02J">#REF!</definedName>
    <definedName name="ALA_02M">#REF!</definedName>
    <definedName name="ALA_02S">#REF!</definedName>
    <definedName name="ALA_03D">#REF!</definedName>
    <definedName name="ALA_03J">#REF!</definedName>
    <definedName name="ALA_03M">#REF!</definedName>
    <definedName name="ALA_03S">#REF!</definedName>
    <definedName name="ALA_04D">#REF!</definedName>
    <definedName name="ALA_04J">#REF!</definedName>
    <definedName name="ALA_04M">#REF!</definedName>
    <definedName name="ALA_04S">#REF!</definedName>
    <definedName name="ALA_05D">#REF!</definedName>
    <definedName name="ALA_05J">#REF!</definedName>
    <definedName name="ALA_05M">#REF!</definedName>
    <definedName name="ALA_05S">#REF!</definedName>
    <definedName name="ALA_06D">#REF!</definedName>
    <definedName name="ALA_06J">#REF!</definedName>
    <definedName name="ALA_06M">#REF!</definedName>
    <definedName name="ALA_06S">#REF!</definedName>
    <definedName name="ALA_07D">#REF!</definedName>
    <definedName name="ALA_07J">#REF!</definedName>
    <definedName name="ALA_07M">#REF!</definedName>
    <definedName name="ALA_07S">#REF!</definedName>
    <definedName name="ALA_08D">#REF!</definedName>
    <definedName name="ALA_08J">#REF!</definedName>
    <definedName name="ALA_08M">#REF!</definedName>
    <definedName name="ALA_08S">#REF!</definedName>
    <definedName name="ALA_09D">#REF!</definedName>
    <definedName name="ALA_09J">#REF!</definedName>
    <definedName name="ALA_09M">#REF!</definedName>
    <definedName name="ALA_09S">#REF!</definedName>
    <definedName name="ALA_10D">#REF!</definedName>
    <definedName name="ALA_10J">#REF!</definedName>
    <definedName name="ALA_10M">#REF!</definedName>
    <definedName name="ALA_10S">#REF!</definedName>
    <definedName name="ALA_11D">#REF!</definedName>
    <definedName name="ALA_11J">#REF!</definedName>
    <definedName name="ALA_11M">#REF!</definedName>
    <definedName name="ALA_11S">#REF!</definedName>
    <definedName name="ALA_12D">#REF!</definedName>
    <definedName name="ALA_12J">#REF!</definedName>
    <definedName name="ALA_12M">#REF!</definedName>
    <definedName name="ALA_12S">#REF!</definedName>
    <definedName name="ALA_13D">#REF!</definedName>
    <definedName name="ALA_13J">#REF!</definedName>
    <definedName name="ALA_13M">#REF!</definedName>
    <definedName name="ALA_13S">#REF!</definedName>
    <definedName name="ALA_14D">#REF!</definedName>
    <definedName name="ALA_14J">#REF!</definedName>
    <definedName name="ALA_14M">#REF!</definedName>
    <definedName name="ALA_14S">#REF!</definedName>
    <definedName name="ALA_15D">#REF!</definedName>
    <definedName name="ALA_15J">#REF!</definedName>
    <definedName name="ALA_15M">#REF!</definedName>
    <definedName name="ALA_15S">#REF!</definedName>
    <definedName name="ALA_16D">#REF!</definedName>
    <definedName name="ALA_16J">#REF!</definedName>
    <definedName name="ALA_16M">#REF!</definedName>
    <definedName name="ALA_16S">#REF!</definedName>
    <definedName name="ALA_17D">#REF!</definedName>
    <definedName name="ALA_17J">#REF!</definedName>
    <definedName name="ALA_17M">#REF!</definedName>
    <definedName name="ALA_17S">#REF!</definedName>
    <definedName name="ALA_18D">#REF!</definedName>
    <definedName name="ALA_18J">#REF!</definedName>
    <definedName name="ALA_18M">#REF!</definedName>
    <definedName name="ALA_18S">#REF!</definedName>
    <definedName name="ALA_19D">#REF!</definedName>
    <definedName name="ALA_19J">#REF!</definedName>
    <definedName name="ALA_19M">#REF!</definedName>
    <definedName name="ALA_19S">#REF!</definedName>
    <definedName name="ALA_20D">#REF!</definedName>
    <definedName name="ALA_20J">#REF!</definedName>
    <definedName name="ALA_20M">#REF!</definedName>
    <definedName name="ALA_20S">#REF!</definedName>
    <definedName name="ALA_21D">#REF!</definedName>
    <definedName name="ALA_21J">#REF!</definedName>
    <definedName name="ALA_21M">#REF!</definedName>
    <definedName name="ALA_21S">#REF!</definedName>
    <definedName name="ALA_22D">#REF!</definedName>
    <definedName name="ALA_22J">#REF!</definedName>
    <definedName name="ALA_22M">#REF!</definedName>
    <definedName name="ALA_22S">#REF!</definedName>
    <definedName name="ALA_23D">#REF!</definedName>
    <definedName name="ALA_23J">#REF!</definedName>
    <definedName name="ALA_23M">#REF!</definedName>
    <definedName name="ALA_23S">#REF!</definedName>
    <definedName name="ALA_24D">#REF!</definedName>
    <definedName name="ALA_24J">#REF!</definedName>
    <definedName name="ALA_24M">#REF!</definedName>
    <definedName name="ALA_24S">#REF!</definedName>
    <definedName name="ALA_25D">#REF!</definedName>
    <definedName name="ALA_25J">#REF!</definedName>
    <definedName name="ALA_25M">#REF!</definedName>
    <definedName name="ALA_25S">#REF!</definedName>
    <definedName name="ALA_87D">#REF!</definedName>
    <definedName name="ALA_87J">#REF!</definedName>
    <definedName name="ALA_87M">#REF!</definedName>
    <definedName name="ALA_87S">#REF!</definedName>
    <definedName name="ALA_88D">#REF!</definedName>
    <definedName name="ALA_88J">#REF!</definedName>
    <definedName name="ALA_88M">#REF!</definedName>
    <definedName name="ALA_88S">#REF!</definedName>
    <definedName name="ALA_89D">#REF!</definedName>
    <definedName name="ALA_89J">#REF!</definedName>
    <definedName name="ALA_89M">#REF!</definedName>
    <definedName name="ALA_89S">#REF!</definedName>
    <definedName name="ALA_90D">#REF!</definedName>
    <definedName name="ALA_90J">#REF!</definedName>
    <definedName name="ALA_90M">#REF!</definedName>
    <definedName name="ALA_90S">#REF!</definedName>
    <definedName name="ALA_91D">#REF!</definedName>
    <definedName name="ALA_91J">#REF!</definedName>
    <definedName name="ALA_91M">#REF!</definedName>
    <definedName name="ALA_91S">#REF!</definedName>
    <definedName name="ALA_92D">#REF!</definedName>
    <definedName name="ALA_92J">#REF!</definedName>
    <definedName name="ALA_92M">#REF!</definedName>
    <definedName name="ALA_92S">#REF!</definedName>
    <definedName name="ALA_93D">#REF!</definedName>
    <definedName name="ALA_93J">#REF!</definedName>
    <definedName name="ALA_93M">#REF!</definedName>
    <definedName name="ALA_93S">#REF!</definedName>
    <definedName name="ALA_94D">#REF!</definedName>
    <definedName name="ALA_94J">#REF!</definedName>
    <definedName name="ALA_94M">#REF!</definedName>
    <definedName name="ALA_94S">#REF!</definedName>
    <definedName name="ALA_95D">#REF!</definedName>
    <definedName name="ALA_95J">#REF!</definedName>
    <definedName name="ALA_95M">#REF!</definedName>
    <definedName name="ALA_95S">#REF!</definedName>
    <definedName name="ALA_96D">#REF!</definedName>
    <definedName name="ALA_96J">#REF!</definedName>
    <definedName name="ALA_96M">#REF!</definedName>
    <definedName name="ALA_96S">#REF!</definedName>
    <definedName name="ALA_97D">#REF!</definedName>
    <definedName name="ALA_97J">#REF!</definedName>
    <definedName name="ALA_97M">#REF!</definedName>
    <definedName name="ALA_97S">#REF!</definedName>
    <definedName name="ALA_98D">#REF!</definedName>
    <definedName name="ALA_98J">#REF!</definedName>
    <definedName name="ALA_98M">#REF!</definedName>
    <definedName name="ALA_98S">#REF!</definedName>
    <definedName name="ALA_99D">#REF!</definedName>
    <definedName name="ALA_99J">#REF!</definedName>
    <definedName name="ALA_99M">#REF!</definedName>
    <definedName name="ALA_99S">#REF!</definedName>
    <definedName name="ALA_LT">#REF!</definedName>
    <definedName name="ALA_OUT">#REF!</definedName>
    <definedName name="ALA_Spot">#REF!</definedName>
    <definedName name="All">[18]Model!$A$1:$J$611</definedName>
    <definedName name="All_00_PS">#REF!</definedName>
    <definedName name="All_00_Rev">#REF!</definedName>
    <definedName name="All_97_PS">#REF!</definedName>
    <definedName name="All_97_Rev">#REF!</definedName>
    <definedName name="All_98_PS">#REF!</definedName>
    <definedName name="All_98_Rev">#REF!</definedName>
    <definedName name="All_99_PS">#REF!</definedName>
    <definedName name="All_99_Rev">#REF!</definedName>
    <definedName name="All_EPS_00">#REF!</definedName>
    <definedName name="All_EPS_98">#REF!</definedName>
    <definedName name="All_EPS_99">#REF!</definedName>
    <definedName name="ALL_FILE">#REF!</definedName>
    <definedName name="All_Mkt_Cap">#REF!</definedName>
    <definedName name="All_Off_High">#REF!</definedName>
    <definedName name="All_other_items">#REF!</definedName>
    <definedName name="ALL_STATEMENTS">#REF!</definedName>
    <definedName name="All_Stocks">#REF!</definedName>
    <definedName name="Allowances">#REF!</definedName>
    <definedName name="alloypx">#REF!</definedName>
    <definedName name="AllTables">{7}</definedName>
    <definedName name="aluminium_price">#REF!</definedName>
    <definedName name="ALUSAF_NPV">#REF!</definedName>
    <definedName name="AMCAR1">#REF!</definedName>
    <definedName name="AMCAR2">#REF!</definedName>
    <definedName name="AMCAR3">#REF!</definedName>
    <definedName name="AMCAR4">#REF!</definedName>
    <definedName name="America">#REF!</definedName>
    <definedName name="AmericaE">#REF!</definedName>
    <definedName name="AmericaEG">#REF!</definedName>
    <definedName name="AmericaES">#REF!</definedName>
    <definedName name="AmericaG">#REF!</definedName>
    <definedName name="AmericanCellular">#REF!</definedName>
    <definedName name="Americas">#REF!</definedName>
    <definedName name="amichohhh">#REF!</definedName>
    <definedName name="AMJPCAR1">#REF!</definedName>
    <definedName name="AMJPCAR1A">#REF!</definedName>
    <definedName name="AMJPCAR1B">#REF!</definedName>
    <definedName name="AMJPCAR2">#REF!</definedName>
    <definedName name="AMJPCAR2A">#REF!</definedName>
    <definedName name="AMJPCAR2B">#REF!</definedName>
    <definedName name="AMJPCAR3">#REF!</definedName>
    <definedName name="AMJPCAR3A">#REF!</definedName>
    <definedName name="AMJPCAR3B">#REF!</definedName>
    <definedName name="AMJPCAR4">#REF!</definedName>
    <definedName name="AMJPCAR4A">#REF!</definedName>
    <definedName name="AMJPCAR4B">#REF!</definedName>
    <definedName name="Ammo">#REF!</definedName>
    <definedName name="AmmoG">#REF!</definedName>
    <definedName name="AmmoS">#REF!</definedName>
    <definedName name="Amort">#REF!</definedName>
    <definedName name="amt00">#REF!</definedName>
    <definedName name="AMUSTRK1">#REF!</definedName>
    <definedName name="AMUSTRK2">#REF!</definedName>
    <definedName name="AMUSTRK3">#REF!</definedName>
    <definedName name="AMUSTRK4">#REF!</definedName>
    <definedName name="analyst">#REF!</definedName>
    <definedName name="analyst_code">#REF!</definedName>
    <definedName name="Anard">#REF!</definedName>
    <definedName name="aneps1q95">#REF!</definedName>
    <definedName name="aneps1q96">#REF!</definedName>
    <definedName name="Ann_revenue">#REF!</definedName>
    <definedName name="anscount">3</definedName>
    <definedName name="ANZ_00D">#REF!</definedName>
    <definedName name="ANZ_00J">#REF!</definedName>
    <definedName name="ANZ_00M">#REF!</definedName>
    <definedName name="ANZ_00S">#REF!</definedName>
    <definedName name="ANZ_01D">#REF!</definedName>
    <definedName name="ANZ_01J">#REF!</definedName>
    <definedName name="ANZ_01M">#REF!</definedName>
    <definedName name="ANZ_01S">#REF!</definedName>
    <definedName name="ANZ_02D">#REF!</definedName>
    <definedName name="ANZ_02J">#REF!</definedName>
    <definedName name="ANZ_02M">#REF!</definedName>
    <definedName name="ANZ_02S">#REF!</definedName>
    <definedName name="ANZ_03D">#REF!</definedName>
    <definedName name="ANZ_03J">#REF!</definedName>
    <definedName name="ANZ_03M">#REF!</definedName>
    <definedName name="ANZ_03S">#REF!</definedName>
    <definedName name="ANZ_04D">#REF!</definedName>
    <definedName name="ANZ_04J">#REF!</definedName>
    <definedName name="ANZ_04M">#REF!</definedName>
    <definedName name="ANZ_04S">#REF!</definedName>
    <definedName name="ANZ_05D">#REF!</definedName>
    <definedName name="ANZ_05J">#REF!</definedName>
    <definedName name="ANZ_05M">#REF!</definedName>
    <definedName name="ANZ_05S">#REF!</definedName>
    <definedName name="ANZ_06D">#REF!</definedName>
    <definedName name="ANZ_06J">#REF!</definedName>
    <definedName name="ANZ_06M">#REF!</definedName>
    <definedName name="ANZ_06S">#REF!</definedName>
    <definedName name="ANZ_07D">#REF!</definedName>
    <definedName name="ANZ_07J">#REF!</definedName>
    <definedName name="ANZ_07M">#REF!</definedName>
    <definedName name="ANZ_07S">#REF!</definedName>
    <definedName name="ANZ_08D">#REF!</definedName>
    <definedName name="ANZ_08J">#REF!</definedName>
    <definedName name="ANZ_08M">#REF!</definedName>
    <definedName name="ANZ_08S">#REF!</definedName>
    <definedName name="ANZ_09D">#REF!</definedName>
    <definedName name="ANZ_09J">#REF!</definedName>
    <definedName name="ANZ_09M">#REF!</definedName>
    <definedName name="ANZ_09S">#REF!</definedName>
    <definedName name="ANZ_10D">#REF!</definedName>
    <definedName name="ANZ_10J">#REF!</definedName>
    <definedName name="ANZ_10M">#REF!</definedName>
    <definedName name="ANZ_10S">#REF!</definedName>
    <definedName name="ANZ_11D">#REF!</definedName>
    <definedName name="ANZ_11J">#REF!</definedName>
    <definedName name="ANZ_11M">#REF!</definedName>
    <definedName name="ANZ_11S">#REF!</definedName>
    <definedName name="ANZ_12D">#REF!</definedName>
    <definedName name="ANZ_12J">#REF!</definedName>
    <definedName name="ANZ_12M">#REF!</definedName>
    <definedName name="ANZ_12S">#REF!</definedName>
    <definedName name="ANZ_13D">#REF!</definedName>
    <definedName name="ANZ_13J">#REF!</definedName>
    <definedName name="ANZ_13M">#REF!</definedName>
    <definedName name="ANZ_13S">#REF!</definedName>
    <definedName name="ANZ_14D">#REF!</definedName>
    <definedName name="ANZ_14J">#REF!</definedName>
    <definedName name="ANZ_14M">#REF!</definedName>
    <definedName name="ANZ_14S">#REF!</definedName>
    <definedName name="ANZ_15D">#REF!</definedName>
    <definedName name="ANZ_15J">#REF!</definedName>
    <definedName name="ANZ_15M">#REF!</definedName>
    <definedName name="ANZ_15S">#REF!</definedName>
    <definedName name="ANZ_16D">#REF!</definedName>
    <definedName name="ANZ_16J">#REF!</definedName>
    <definedName name="ANZ_16M">#REF!</definedName>
    <definedName name="ANZ_16S">#REF!</definedName>
    <definedName name="ANZ_17D">#REF!</definedName>
    <definedName name="ANZ_17J">#REF!</definedName>
    <definedName name="ANZ_17M">#REF!</definedName>
    <definedName name="ANZ_17S">#REF!</definedName>
    <definedName name="ANZ_18D">#REF!</definedName>
    <definedName name="ANZ_18J">#REF!</definedName>
    <definedName name="ANZ_18M">#REF!</definedName>
    <definedName name="ANZ_18S">#REF!</definedName>
    <definedName name="ANZ_19D">#REF!</definedName>
    <definedName name="ANZ_19J">#REF!</definedName>
    <definedName name="ANZ_19M">#REF!</definedName>
    <definedName name="ANZ_19S">#REF!</definedName>
    <definedName name="ANZ_20D">#REF!</definedName>
    <definedName name="ANZ_20J">#REF!</definedName>
    <definedName name="ANZ_20M">#REF!</definedName>
    <definedName name="ANZ_20S">#REF!</definedName>
    <definedName name="ANZ_21D">#REF!</definedName>
    <definedName name="ANZ_21J">#REF!</definedName>
    <definedName name="ANZ_21M">#REF!</definedName>
    <definedName name="ANZ_21S">#REF!</definedName>
    <definedName name="ANZ_22D">#REF!</definedName>
    <definedName name="ANZ_22J">#REF!</definedName>
    <definedName name="ANZ_22M">#REF!</definedName>
    <definedName name="ANZ_22S">#REF!</definedName>
    <definedName name="ANZ_23D">#REF!</definedName>
    <definedName name="ANZ_23J">#REF!</definedName>
    <definedName name="ANZ_23M">#REF!</definedName>
    <definedName name="ANZ_23S">#REF!</definedName>
    <definedName name="ANZ_24D">#REF!</definedName>
    <definedName name="ANZ_24J">#REF!</definedName>
    <definedName name="ANZ_24M">#REF!</definedName>
    <definedName name="ANZ_24S">#REF!</definedName>
    <definedName name="ANZ_25D">#REF!</definedName>
    <definedName name="ANZ_25J">#REF!</definedName>
    <definedName name="ANZ_25M">#REF!</definedName>
    <definedName name="ANZ_25S">#REF!</definedName>
    <definedName name="ANZ_87D">#REF!</definedName>
    <definedName name="ANZ_87J">#REF!</definedName>
    <definedName name="ANZ_87M">#REF!</definedName>
    <definedName name="ANZ_87S">#REF!</definedName>
    <definedName name="ANZ_88D">#REF!</definedName>
    <definedName name="ANZ_88J">#REF!</definedName>
    <definedName name="ANZ_88M">#REF!</definedName>
    <definedName name="ANZ_88S">#REF!</definedName>
    <definedName name="ANZ_89D">#REF!</definedName>
    <definedName name="ANZ_89J">#REF!</definedName>
    <definedName name="ANZ_89M">#REF!</definedName>
    <definedName name="ANZ_89S">#REF!</definedName>
    <definedName name="ANZ_90D">#REF!</definedName>
    <definedName name="ANZ_90J">#REF!</definedName>
    <definedName name="ANZ_90M">#REF!</definedName>
    <definedName name="ANZ_90S">#REF!</definedName>
    <definedName name="ANZ_91D">#REF!</definedName>
    <definedName name="ANZ_91J">#REF!</definedName>
    <definedName name="ANZ_91M">#REF!</definedName>
    <definedName name="ANZ_91S">#REF!</definedName>
    <definedName name="ANZ_92D">#REF!</definedName>
    <definedName name="ANZ_92J">#REF!</definedName>
    <definedName name="ANZ_92M">#REF!</definedName>
    <definedName name="ANZ_92S">#REF!</definedName>
    <definedName name="ANZ_93D">#REF!</definedName>
    <definedName name="ANZ_93J">#REF!</definedName>
    <definedName name="ANZ_93M">#REF!</definedName>
    <definedName name="ANZ_93S">#REF!</definedName>
    <definedName name="ANZ_94D">#REF!</definedName>
    <definedName name="ANZ_94J">#REF!</definedName>
    <definedName name="ANZ_94M">#REF!</definedName>
    <definedName name="ANZ_94S">#REF!</definedName>
    <definedName name="ANZ_95D">#REF!</definedName>
    <definedName name="ANZ_95J">#REF!</definedName>
    <definedName name="ANZ_95M">#REF!</definedName>
    <definedName name="ANZ_95S">#REF!</definedName>
    <definedName name="ANZ_96D">#REF!</definedName>
    <definedName name="ANZ_96J">#REF!</definedName>
    <definedName name="ANZ_96M">#REF!</definedName>
    <definedName name="ANZ_96S">#REF!</definedName>
    <definedName name="ANZ_97D">#REF!</definedName>
    <definedName name="ANZ_97J">#REF!</definedName>
    <definedName name="ANZ_97M">#REF!</definedName>
    <definedName name="ANZ_97S">#REF!</definedName>
    <definedName name="ANZ_98D">#REF!</definedName>
    <definedName name="ANZ_98J">#REF!</definedName>
    <definedName name="ANZ_98M">#REF!</definedName>
    <definedName name="ANZ_98S">#REF!</definedName>
    <definedName name="ANZ_99D">#REF!</definedName>
    <definedName name="ANZ_99J">#REF!</definedName>
    <definedName name="ANZ_99M">#REF!</definedName>
    <definedName name="ANZ_99S">#REF!</definedName>
    <definedName name="ANZ_LT">#REF!</definedName>
    <definedName name="apper">#N/A</definedName>
    <definedName name="arcc">#REF!</definedName>
    <definedName name="ARCC_g">#REF!</definedName>
    <definedName name="ARCC_is">#REF!</definedName>
    <definedName name="AREA1">#REF!</definedName>
    <definedName name="AREA2">'[19]P&amp;L'!#REF!</definedName>
    <definedName name="arev93">#REF!</definedName>
    <definedName name="arev94">#REF!</definedName>
    <definedName name="arev95">#REF!</definedName>
    <definedName name="arev96">#REF!</definedName>
    <definedName name="arev97">#REF!</definedName>
    <definedName name="Arial">#REF!</definedName>
    <definedName name="ARITCAR1">#REF!</definedName>
    <definedName name="ARITCAR2">#REF!</definedName>
    <definedName name="ARITCAR3">#REF!</definedName>
    <definedName name="ARITCAR4">#REF!</definedName>
    <definedName name="ARPU_adjust_04_06">#REF!</definedName>
    <definedName name="ARPU_adjust_2005">#REF!</definedName>
    <definedName name="ARPU_blended">#REF!</definedName>
    <definedName name="ARPU_driver">#REF!</definedName>
    <definedName name="ARPU_postpaid">#REF!</definedName>
    <definedName name="ARPU_prepaid">#REF!</definedName>
    <definedName name="ARPUadjustment_04_06">#REF!</definedName>
    <definedName name="as">#REF!</definedName>
    <definedName name="AS2DocOpenMode" hidden="1">"AS2DocumentEdit"</definedName>
    <definedName name="asd" localSheetId="4" hidden="1">{#N/A,#N/A,FALSE,"Chart 2 by Prop Type"}</definedName>
    <definedName name="asd" localSheetId="1" hidden="1">{#N/A,#N/A,FALSE,"Chart 2 by Prop Type"}</definedName>
    <definedName name="asd" hidden="1">{#N/A,#N/A,FALSE,"Chart 2 by Prop Type"}</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f">#REF!</definedName>
    <definedName name="Asia">#REF!</definedName>
    <definedName name="Asia_w">#REF!</definedName>
    <definedName name="asia2">#REF!</definedName>
    <definedName name="AsiaPacific">#REF!</definedName>
    <definedName name="AsiaPacificDistributors">#REF!</definedName>
    <definedName name="AsiaPacificDutyFree">#REF!</definedName>
    <definedName name="Asset_Name_Brine">#REF!</definedName>
    <definedName name="ASSET_SALES">#REF!</definedName>
    <definedName name="Asset_value">#REF!</definedName>
    <definedName name="asset1">#REF!</definedName>
    <definedName name="AssetQuality">[20]NERD!$G$18:$N$18</definedName>
    <definedName name="ASSETS">#REF!</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[20]NERD!$G$12:$N$12</definedName>
    <definedName name="Asso">#REF!</definedName>
    <definedName name="Assoc_Divs_Recd">#REF!</definedName>
    <definedName name="associate.2000">#REF!</definedName>
    <definedName name="associate.2001">#REF!</definedName>
    <definedName name="associate.99">#REF!</definedName>
    <definedName name="Associate_affiliate_income">#REF!</definedName>
    <definedName name="Associate_Dividends">#REF!</definedName>
    <definedName name="Associate_income">#REF!</definedName>
    <definedName name="Associated_income">#REF!</definedName>
    <definedName name="Associates">#REF!</definedName>
    <definedName name="Associates_PL">#REF!</definedName>
    <definedName name="AssociatesCash">#REF!</definedName>
    <definedName name="AssoG">#REF!</definedName>
    <definedName name="AssoS">#REF!</definedName>
    <definedName name="assum1">#REF!</definedName>
    <definedName name="assum2">#REF!</definedName>
    <definedName name="ASUKTRK1">#REF!</definedName>
    <definedName name="ASUKTRK2">#REF!</definedName>
    <definedName name="ASUKTRK3">#REF!</definedName>
    <definedName name="ASUKTRK4">#REF!</definedName>
    <definedName name="AT_5YRGROWTH">#REF!</definedName>
    <definedName name="Atlanta" localSheetId="4" hidden="1">{#N/A,#N/A,FALSE,"Chart 2 by Prop Type"}</definedName>
    <definedName name="Atlanta" localSheetId="1" hidden="1">{#N/A,#N/A,FALSE,"Chart 2 by Prop Type"}</definedName>
    <definedName name="Atlanta" hidden="1">{#N/A,#N/A,FALSE,"Chart 2 by Prop Type"}</definedName>
    <definedName name="Attributable_Profits">#REF!</definedName>
    <definedName name="AU_00D">#REF!</definedName>
    <definedName name="AU_00J">#REF!</definedName>
    <definedName name="AU_00M">#REF!</definedName>
    <definedName name="AU_00S">#REF!</definedName>
    <definedName name="AU_01D">#REF!</definedName>
    <definedName name="AU_01J">#REF!</definedName>
    <definedName name="AU_01M">#REF!</definedName>
    <definedName name="AU_01S">#REF!</definedName>
    <definedName name="AU_02D">#REF!</definedName>
    <definedName name="AU_02J">#REF!</definedName>
    <definedName name="AU_02M">#REF!</definedName>
    <definedName name="AU_02S">#REF!</definedName>
    <definedName name="AU_03D">#REF!</definedName>
    <definedName name="AU_03J">#REF!</definedName>
    <definedName name="AU_03M">#REF!</definedName>
    <definedName name="AU_03S">#REF!</definedName>
    <definedName name="AU_04D">#REF!</definedName>
    <definedName name="AU_04J">#REF!</definedName>
    <definedName name="AU_04M">#REF!</definedName>
    <definedName name="AU_04S">#REF!</definedName>
    <definedName name="AU_05D">#REF!</definedName>
    <definedName name="AU_05J">#REF!</definedName>
    <definedName name="AU_05M">#REF!</definedName>
    <definedName name="AU_05S">#REF!</definedName>
    <definedName name="AU_06D">#REF!</definedName>
    <definedName name="AU_06J">#REF!</definedName>
    <definedName name="AU_06M">#REF!</definedName>
    <definedName name="AU_06S">#REF!</definedName>
    <definedName name="AU_07D">#REF!</definedName>
    <definedName name="AU_07J">#REF!</definedName>
    <definedName name="AU_07M">#REF!</definedName>
    <definedName name="AU_07S">#REF!</definedName>
    <definedName name="AU_08D">#REF!</definedName>
    <definedName name="AU_08J">#REF!</definedName>
    <definedName name="AU_08M">#REF!</definedName>
    <definedName name="AU_08S">#REF!</definedName>
    <definedName name="AU_09D">#REF!</definedName>
    <definedName name="AU_09J">#REF!</definedName>
    <definedName name="AU_09M">#REF!</definedName>
    <definedName name="AU_09S">#REF!</definedName>
    <definedName name="AU_10D">#REF!</definedName>
    <definedName name="AU_10J">#REF!</definedName>
    <definedName name="AU_10M">#REF!</definedName>
    <definedName name="AU_10S">#REF!</definedName>
    <definedName name="AU_11D">#REF!</definedName>
    <definedName name="AU_11J">#REF!</definedName>
    <definedName name="AU_11M">#REF!</definedName>
    <definedName name="AU_11S">#REF!</definedName>
    <definedName name="AU_12D">#REF!</definedName>
    <definedName name="AU_12J">#REF!</definedName>
    <definedName name="AU_12M">#REF!</definedName>
    <definedName name="AU_12S">#REF!</definedName>
    <definedName name="AU_13D">#REF!</definedName>
    <definedName name="AU_13J">#REF!</definedName>
    <definedName name="AU_13M">#REF!</definedName>
    <definedName name="AU_13S">#REF!</definedName>
    <definedName name="AU_14D">#REF!</definedName>
    <definedName name="AU_14J">#REF!</definedName>
    <definedName name="AU_14M">#REF!</definedName>
    <definedName name="AU_14S">#REF!</definedName>
    <definedName name="AU_15D">#REF!</definedName>
    <definedName name="AU_15J">#REF!</definedName>
    <definedName name="AU_15M">#REF!</definedName>
    <definedName name="AU_15S">#REF!</definedName>
    <definedName name="AU_16D">#REF!</definedName>
    <definedName name="AU_16J">#REF!</definedName>
    <definedName name="AU_16M">#REF!</definedName>
    <definedName name="AU_16S">#REF!</definedName>
    <definedName name="AU_17D">#REF!</definedName>
    <definedName name="AU_17J">#REF!</definedName>
    <definedName name="AU_17M">#REF!</definedName>
    <definedName name="AU_17S">#REF!</definedName>
    <definedName name="AU_18D">#REF!</definedName>
    <definedName name="AU_18J">#REF!</definedName>
    <definedName name="AU_18M">#REF!</definedName>
    <definedName name="AU_18S">#REF!</definedName>
    <definedName name="AU_19D">#REF!</definedName>
    <definedName name="AU_19J">#REF!</definedName>
    <definedName name="AU_19M">#REF!</definedName>
    <definedName name="AU_19S">#REF!</definedName>
    <definedName name="AU_20D">#REF!</definedName>
    <definedName name="AU_20J">#REF!</definedName>
    <definedName name="AU_20M">#REF!</definedName>
    <definedName name="AU_20S">#REF!</definedName>
    <definedName name="AU_21D">#REF!</definedName>
    <definedName name="AU_21J">#REF!</definedName>
    <definedName name="AU_21M">#REF!</definedName>
    <definedName name="AU_21S">#REF!</definedName>
    <definedName name="AU_22D">#REF!</definedName>
    <definedName name="AU_22J">#REF!</definedName>
    <definedName name="AU_22M">#REF!</definedName>
    <definedName name="AU_22S">#REF!</definedName>
    <definedName name="AU_23D">#REF!</definedName>
    <definedName name="AU_23J">#REF!</definedName>
    <definedName name="AU_23M">#REF!</definedName>
    <definedName name="AU_23S">#REF!</definedName>
    <definedName name="AU_24D">#REF!</definedName>
    <definedName name="AU_24J">#REF!</definedName>
    <definedName name="AU_24M">#REF!</definedName>
    <definedName name="AU_24S">#REF!</definedName>
    <definedName name="AU_25D">#REF!</definedName>
    <definedName name="AU_25J">#REF!</definedName>
    <definedName name="AU_25M">#REF!</definedName>
    <definedName name="AU_25S">#REF!</definedName>
    <definedName name="AU_87D">#REF!</definedName>
    <definedName name="AU_87J">#REF!</definedName>
    <definedName name="AU_87M">#REF!</definedName>
    <definedName name="AU_87S">#REF!</definedName>
    <definedName name="AU_88D">#REF!</definedName>
    <definedName name="AU_88J">#REF!</definedName>
    <definedName name="AU_88M">#REF!</definedName>
    <definedName name="AU_88S">#REF!</definedName>
    <definedName name="AU_89D">#REF!</definedName>
    <definedName name="AU_89J">#REF!</definedName>
    <definedName name="AU_89M">#REF!</definedName>
    <definedName name="AU_89S">#REF!</definedName>
    <definedName name="AU_90D">#REF!</definedName>
    <definedName name="AU_90J">#REF!</definedName>
    <definedName name="AU_90M">#REF!</definedName>
    <definedName name="AU_90S">#REF!</definedName>
    <definedName name="AU_91D">#REF!</definedName>
    <definedName name="AU_91J">#REF!</definedName>
    <definedName name="AU_91M">#REF!</definedName>
    <definedName name="AU_91S">#REF!</definedName>
    <definedName name="AU_92D">#REF!</definedName>
    <definedName name="AU_92J">#REF!</definedName>
    <definedName name="AU_92M">#REF!</definedName>
    <definedName name="AU_92S">#REF!</definedName>
    <definedName name="AU_93D">#REF!</definedName>
    <definedName name="AU_93J">#REF!</definedName>
    <definedName name="AU_93M">#REF!</definedName>
    <definedName name="AU_93S">#REF!</definedName>
    <definedName name="AU_94D">#REF!</definedName>
    <definedName name="AU_94J">#REF!</definedName>
    <definedName name="AU_94M">#REF!</definedName>
    <definedName name="AU_94S">#REF!</definedName>
    <definedName name="AU_95D">#REF!</definedName>
    <definedName name="AU_95J">#REF!</definedName>
    <definedName name="AU_95M">#REF!</definedName>
    <definedName name="AU_95S">#REF!</definedName>
    <definedName name="AU_96D">#REF!</definedName>
    <definedName name="AU_96J">#REF!</definedName>
    <definedName name="AU_96M">#REF!</definedName>
    <definedName name="AU_96S">#REF!</definedName>
    <definedName name="AU_97D">#REF!</definedName>
    <definedName name="AU_97J">#REF!</definedName>
    <definedName name="AU_97M">#REF!</definedName>
    <definedName name="AU_97S">#REF!</definedName>
    <definedName name="AU_98D">#REF!</definedName>
    <definedName name="AU_98J">#REF!</definedName>
    <definedName name="AU_98M">#REF!</definedName>
    <definedName name="AU_98S">#REF!</definedName>
    <definedName name="AU_99D">#REF!</definedName>
    <definedName name="AU_99J">#REF!</definedName>
    <definedName name="AU_99M">#REF!</definedName>
    <definedName name="AU_99S">#REF!</definedName>
    <definedName name="AU_LT">#REF!</definedName>
    <definedName name="AU_OUT">#REF!</definedName>
    <definedName name="AU_Spot">#REF!</definedName>
    <definedName name="AUA_00D">#REF!</definedName>
    <definedName name="AUA_00J">#REF!</definedName>
    <definedName name="AUA_00M">#REF!</definedName>
    <definedName name="AUA_00S">#REF!</definedName>
    <definedName name="AUA_01D">#REF!</definedName>
    <definedName name="AUA_01J">#REF!</definedName>
    <definedName name="AUA_01M">#REF!</definedName>
    <definedName name="AUA_01S">#REF!</definedName>
    <definedName name="AUA_02D">#REF!</definedName>
    <definedName name="AUA_02J">#REF!</definedName>
    <definedName name="AUA_02M">#REF!</definedName>
    <definedName name="AUA_02S">#REF!</definedName>
    <definedName name="AUA_03D">#REF!</definedName>
    <definedName name="AUA_03J">#REF!</definedName>
    <definedName name="AUA_03M">#REF!</definedName>
    <definedName name="AUA_03S">#REF!</definedName>
    <definedName name="AUA_04D">#REF!</definedName>
    <definedName name="AUA_04J">#REF!</definedName>
    <definedName name="AUA_04M">#REF!</definedName>
    <definedName name="AUA_04S">#REF!</definedName>
    <definedName name="AUA_05D">#REF!</definedName>
    <definedName name="AUA_05J">#REF!</definedName>
    <definedName name="AUA_05M">#REF!</definedName>
    <definedName name="AUA_05S">#REF!</definedName>
    <definedName name="AUA_06D">#REF!</definedName>
    <definedName name="AUA_06J">#REF!</definedName>
    <definedName name="AUA_06M">#REF!</definedName>
    <definedName name="AUA_06S">#REF!</definedName>
    <definedName name="AUA_07D">#REF!</definedName>
    <definedName name="AUA_07J">#REF!</definedName>
    <definedName name="AUA_07M">#REF!</definedName>
    <definedName name="AUA_07S">#REF!</definedName>
    <definedName name="AUA_08D">#REF!</definedName>
    <definedName name="AUA_08J">#REF!</definedName>
    <definedName name="AUA_08M">#REF!</definedName>
    <definedName name="AUA_08S">#REF!</definedName>
    <definedName name="AUA_09D">#REF!</definedName>
    <definedName name="AUA_09J">#REF!</definedName>
    <definedName name="AUA_09M">#REF!</definedName>
    <definedName name="AUA_09S">#REF!</definedName>
    <definedName name="AUA_10D">#REF!</definedName>
    <definedName name="AUA_10J">#REF!</definedName>
    <definedName name="AUA_10M">#REF!</definedName>
    <definedName name="AUA_10S">#REF!</definedName>
    <definedName name="AUA_11D">#REF!</definedName>
    <definedName name="AUA_11J">#REF!</definedName>
    <definedName name="AUA_11M">#REF!</definedName>
    <definedName name="AUA_11S">#REF!</definedName>
    <definedName name="AUA_12D">#REF!</definedName>
    <definedName name="AUA_12J">#REF!</definedName>
    <definedName name="AUA_12M">#REF!</definedName>
    <definedName name="AUA_12S">#REF!</definedName>
    <definedName name="AUA_13D">#REF!</definedName>
    <definedName name="AUA_13J">#REF!</definedName>
    <definedName name="AUA_13M">#REF!</definedName>
    <definedName name="AUA_13S">#REF!</definedName>
    <definedName name="AUA_14D">#REF!</definedName>
    <definedName name="AUA_14J">#REF!</definedName>
    <definedName name="AUA_14M">#REF!</definedName>
    <definedName name="AUA_14S">#REF!</definedName>
    <definedName name="AUA_15D">#REF!</definedName>
    <definedName name="AUA_15J">#REF!</definedName>
    <definedName name="AUA_15M">#REF!</definedName>
    <definedName name="AUA_15S">#REF!</definedName>
    <definedName name="AUA_16D">#REF!</definedName>
    <definedName name="AUA_16J">#REF!</definedName>
    <definedName name="AUA_16M">#REF!</definedName>
    <definedName name="AUA_16S">#REF!</definedName>
    <definedName name="AUA_17D">#REF!</definedName>
    <definedName name="AUA_17J">#REF!</definedName>
    <definedName name="AUA_17M">#REF!</definedName>
    <definedName name="AUA_17S">#REF!</definedName>
    <definedName name="AUA_18D">#REF!</definedName>
    <definedName name="AUA_18J">#REF!</definedName>
    <definedName name="AUA_18M">#REF!</definedName>
    <definedName name="AUA_18S">#REF!</definedName>
    <definedName name="AUA_19D">#REF!</definedName>
    <definedName name="AUA_19J">#REF!</definedName>
    <definedName name="AUA_19M">#REF!</definedName>
    <definedName name="AUA_19S">#REF!</definedName>
    <definedName name="AUA_20D">#REF!</definedName>
    <definedName name="AUA_20J">#REF!</definedName>
    <definedName name="AUA_20M">#REF!</definedName>
    <definedName name="AUA_20S">#REF!</definedName>
    <definedName name="AUA_21D">#REF!</definedName>
    <definedName name="AUA_21J">#REF!</definedName>
    <definedName name="AUA_21M">#REF!</definedName>
    <definedName name="AUA_21S">#REF!</definedName>
    <definedName name="AUA_22D">#REF!</definedName>
    <definedName name="AUA_22J">#REF!</definedName>
    <definedName name="AUA_22M">#REF!</definedName>
    <definedName name="AUA_22S">#REF!</definedName>
    <definedName name="AUA_23D">#REF!</definedName>
    <definedName name="AUA_23J">#REF!</definedName>
    <definedName name="AUA_23M">#REF!</definedName>
    <definedName name="AUA_23S">#REF!</definedName>
    <definedName name="AUA_24D">#REF!</definedName>
    <definedName name="AUA_24J">#REF!</definedName>
    <definedName name="AUA_24M">#REF!</definedName>
    <definedName name="AUA_24S">#REF!</definedName>
    <definedName name="AUA_25D">#REF!</definedName>
    <definedName name="AUA_25J">#REF!</definedName>
    <definedName name="AUA_25M">#REF!</definedName>
    <definedName name="AUA_25S">#REF!</definedName>
    <definedName name="AUA_87D">#REF!</definedName>
    <definedName name="AUA_87J">#REF!</definedName>
    <definedName name="AUA_87M">#REF!</definedName>
    <definedName name="AUA_87S">#REF!</definedName>
    <definedName name="AUA_88D">#REF!</definedName>
    <definedName name="AUA_88J">#REF!</definedName>
    <definedName name="AUA_88M">#REF!</definedName>
    <definedName name="AUA_88S">#REF!</definedName>
    <definedName name="AUA_89D">#REF!</definedName>
    <definedName name="AUA_89J">#REF!</definedName>
    <definedName name="AUA_89M">#REF!</definedName>
    <definedName name="AUA_89S">#REF!</definedName>
    <definedName name="AUA_90D">#REF!</definedName>
    <definedName name="AUA_90J">#REF!</definedName>
    <definedName name="AUA_90M">#REF!</definedName>
    <definedName name="AUA_90S">#REF!</definedName>
    <definedName name="AUA_91D">#REF!</definedName>
    <definedName name="AUA_91J">#REF!</definedName>
    <definedName name="AUA_91M">#REF!</definedName>
    <definedName name="AUA_91S">#REF!</definedName>
    <definedName name="AUA_92D">#REF!</definedName>
    <definedName name="AUA_92J">#REF!</definedName>
    <definedName name="AUA_92M">#REF!</definedName>
    <definedName name="AUA_92S">#REF!</definedName>
    <definedName name="AUA_93D">#REF!</definedName>
    <definedName name="AUA_93J">#REF!</definedName>
    <definedName name="AUA_93M">#REF!</definedName>
    <definedName name="AUA_93S">#REF!</definedName>
    <definedName name="AUA_94D">#REF!</definedName>
    <definedName name="AUA_94J">#REF!</definedName>
    <definedName name="AUA_94M">#REF!</definedName>
    <definedName name="AUA_94S">#REF!</definedName>
    <definedName name="AUA_95D">#REF!</definedName>
    <definedName name="AUA_95J">#REF!</definedName>
    <definedName name="AUA_95M">#REF!</definedName>
    <definedName name="AUA_95S">#REF!</definedName>
    <definedName name="AUA_96D">#REF!</definedName>
    <definedName name="AUA_96J">#REF!</definedName>
    <definedName name="AUA_96M">#REF!</definedName>
    <definedName name="AUA_96S">#REF!</definedName>
    <definedName name="AUA_97D">#REF!</definedName>
    <definedName name="AUA_97J">#REF!</definedName>
    <definedName name="AUA_97M">#REF!</definedName>
    <definedName name="AUA_97S">#REF!</definedName>
    <definedName name="AUA_98D">#REF!</definedName>
    <definedName name="AUA_98J">#REF!</definedName>
    <definedName name="AUA_98M">#REF!</definedName>
    <definedName name="AUA_98S">#REF!</definedName>
    <definedName name="AUA_99D">#REF!</definedName>
    <definedName name="AUA_99J">#REF!</definedName>
    <definedName name="AUA_99M">#REF!</definedName>
    <definedName name="AUA_99S">#REF!</definedName>
    <definedName name="AUA_Code">#REF!</definedName>
    <definedName name="AUD_OUT">#REF!</definedName>
    <definedName name="AUS_00D">#REF!</definedName>
    <definedName name="AUS_00J">#REF!</definedName>
    <definedName name="AUS_00M">#REF!</definedName>
    <definedName name="AUS_00S">#REF!</definedName>
    <definedName name="AUS_01D">#REF!</definedName>
    <definedName name="AUS_01J">#REF!</definedName>
    <definedName name="AUS_01M">#REF!</definedName>
    <definedName name="AUS_01S">#REF!</definedName>
    <definedName name="AUS_02D">#REF!</definedName>
    <definedName name="AUS_02J">#REF!</definedName>
    <definedName name="AUS_02M">#REF!</definedName>
    <definedName name="AUS_02S">#REF!</definedName>
    <definedName name="AUS_03D">#REF!</definedName>
    <definedName name="AUS_03J">#REF!</definedName>
    <definedName name="AUS_03M">#REF!</definedName>
    <definedName name="AUS_03S">#REF!</definedName>
    <definedName name="AUS_04D">#REF!</definedName>
    <definedName name="AUS_04J">#REF!</definedName>
    <definedName name="AUS_04M">#REF!</definedName>
    <definedName name="AUS_04S">#REF!</definedName>
    <definedName name="AUS_05D">#REF!</definedName>
    <definedName name="AUS_05J">#REF!</definedName>
    <definedName name="AUS_05M">#REF!</definedName>
    <definedName name="AUS_05S">#REF!</definedName>
    <definedName name="AUS_06D">#REF!</definedName>
    <definedName name="AUS_06J">#REF!</definedName>
    <definedName name="AUS_06M">#REF!</definedName>
    <definedName name="AUS_06S">#REF!</definedName>
    <definedName name="AUS_07D">#REF!</definedName>
    <definedName name="AUS_07J">#REF!</definedName>
    <definedName name="AUS_07M">#REF!</definedName>
    <definedName name="AUS_07S">#REF!</definedName>
    <definedName name="AUS_08D">#REF!</definedName>
    <definedName name="AUS_08J">#REF!</definedName>
    <definedName name="AUS_08M">#REF!</definedName>
    <definedName name="AUS_08S">#REF!</definedName>
    <definedName name="AUS_09D">#REF!</definedName>
    <definedName name="AUS_09J">#REF!</definedName>
    <definedName name="AUS_09M">#REF!</definedName>
    <definedName name="AUS_09S">#REF!</definedName>
    <definedName name="AUS_10D">#REF!</definedName>
    <definedName name="AUS_10J">#REF!</definedName>
    <definedName name="AUS_10M">#REF!</definedName>
    <definedName name="AUS_10S">#REF!</definedName>
    <definedName name="AUS_11D">#REF!</definedName>
    <definedName name="AUS_11J">#REF!</definedName>
    <definedName name="AUS_11M">#REF!</definedName>
    <definedName name="AUS_11S">#REF!</definedName>
    <definedName name="AUS_12D">#REF!</definedName>
    <definedName name="AUS_12J">#REF!</definedName>
    <definedName name="AUS_12M">#REF!</definedName>
    <definedName name="AUS_12S">#REF!</definedName>
    <definedName name="AUS_13D">#REF!</definedName>
    <definedName name="AUS_13J">#REF!</definedName>
    <definedName name="AUS_13M">#REF!</definedName>
    <definedName name="AUS_13S">#REF!</definedName>
    <definedName name="AUS_14D">#REF!</definedName>
    <definedName name="AUS_14J">#REF!</definedName>
    <definedName name="AUS_14M">#REF!</definedName>
    <definedName name="AUS_14S">#REF!</definedName>
    <definedName name="AUS_15D">#REF!</definedName>
    <definedName name="AUS_15J">#REF!</definedName>
    <definedName name="AUS_15M">#REF!</definedName>
    <definedName name="AUS_15S">#REF!</definedName>
    <definedName name="AUS_16D">#REF!</definedName>
    <definedName name="AUS_16J">#REF!</definedName>
    <definedName name="AUS_16M">#REF!</definedName>
    <definedName name="AUS_16S">#REF!</definedName>
    <definedName name="AUS_17D">#REF!</definedName>
    <definedName name="AUS_17J">#REF!</definedName>
    <definedName name="AUS_17M">#REF!</definedName>
    <definedName name="AUS_17S">#REF!</definedName>
    <definedName name="AUS_18D">#REF!</definedName>
    <definedName name="AUS_18J">#REF!</definedName>
    <definedName name="AUS_18M">#REF!</definedName>
    <definedName name="AUS_18S">#REF!</definedName>
    <definedName name="AUS_19D">#REF!</definedName>
    <definedName name="AUS_19J">#REF!</definedName>
    <definedName name="AUS_19M">#REF!</definedName>
    <definedName name="AUS_19S">#REF!</definedName>
    <definedName name="AUS_20D">#REF!</definedName>
    <definedName name="AUS_20J">#REF!</definedName>
    <definedName name="AUS_20M">#REF!</definedName>
    <definedName name="AUS_20S">#REF!</definedName>
    <definedName name="AUS_21D">#REF!</definedName>
    <definedName name="AUS_21J">#REF!</definedName>
    <definedName name="AUS_21M">#REF!</definedName>
    <definedName name="AUS_21S">#REF!</definedName>
    <definedName name="AUS_22D">#REF!</definedName>
    <definedName name="AUS_22J">#REF!</definedName>
    <definedName name="AUS_22M">#REF!</definedName>
    <definedName name="AUS_22S">#REF!</definedName>
    <definedName name="AUS_23D">#REF!</definedName>
    <definedName name="AUS_23J">#REF!</definedName>
    <definedName name="AUS_23M">#REF!</definedName>
    <definedName name="AUS_23S">#REF!</definedName>
    <definedName name="AUS_24D">#REF!</definedName>
    <definedName name="AUS_24J">#REF!</definedName>
    <definedName name="AUS_24M">#REF!</definedName>
    <definedName name="AUS_24S">#REF!</definedName>
    <definedName name="AUS_25D">#REF!</definedName>
    <definedName name="AUS_25J">#REF!</definedName>
    <definedName name="AUS_25M">#REF!</definedName>
    <definedName name="AUS_25S">#REF!</definedName>
    <definedName name="AUS_87D">#REF!</definedName>
    <definedName name="AUS_87J">#REF!</definedName>
    <definedName name="AUS_87M">#REF!</definedName>
    <definedName name="AUS_87S">#REF!</definedName>
    <definedName name="AUS_88D">#REF!</definedName>
    <definedName name="AUS_88J">#REF!</definedName>
    <definedName name="AUS_88M">#REF!</definedName>
    <definedName name="AUS_88S">#REF!</definedName>
    <definedName name="AUS_89D">#REF!</definedName>
    <definedName name="AUS_89J">#REF!</definedName>
    <definedName name="AUS_89M">#REF!</definedName>
    <definedName name="AUS_89S">#REF!</definedName>
    <definedName name="AUS_90D">#REF!</definedName>
    <definedName name="AUS_90J">#REF!</definedName>
    <definedName name="AUS_90M">#REF!</definedName>
    <definedName name="AUS_90S">#REF!</definedName>
    <definedName name="AUS_91D">#REF!</definedName>
    <definedName name="AUS_91J">#REF!</definedName>
    <definedName name="AUS_91M">#REF!</definedName>
    <definedName name="AUS_91S">#REF!</definedName>
    <definedName name="AUS_92D">#REF!</definedName>
    <definedName name="AUS_92J">#REF!</definedName>
    <definedName name="AUS_92M">#REF!</definedName>
    <definedName name="AUS_92S">#REF!</definedName>
    <definedName name="AUS_93D">#REF!</definedName>
    <definedName name="AUS_93J">#REF!</definedName>
    <definedName name="AUS_93M">#REF!</definedName>
    <definedName name="AUS_93S">#REF!</definedName>
    <definedName name="AUS_94D">#REF!</definedName>
    <definedName name="AUS_94J">#REF!</definedName>
    <definedName name="AUS_94M">#REF!</definedName>
    <definedName name="AUS_94S">#REF!</definedName>
    <definedName name="AUS_95D">#REF!</definedName>
    <definedName name="AUS_95J">#REF!</definedName>
    <definedName name="AUS_95M">#REF!</definedName>
    <definedName name="AUS_95S">#REF!</definedName>
    <definedName name="AUS_96D">#REF!</definedName>
    <definedName name="AUS_96J">#REF!</definedName>
    <definedName name="AUS_96M">#REF!</definedName>
    <definedName name="AUS_96S">#REF!</definedName>
    <definedName name="AUS_97D">#REF!</definedName>
    <definedName name="AUS_97J">#REF!</definedName>
    <definedName name="AUS_97M">#REF!</definedName>
    <definedName name="AUS_97S">#REF!</definedName>
    <definedName name="AUS_98D">#REF!</definedName>
    <definedName name="AUS_98J">#REF!</definedName>
    <definedName name="AUS_98M">#REF!</definedName>
    <definedName name="AUS_98S">#REF!</definedName>
    <definedName name="AUS_99D">#REF!</definedName>
    <definedName name="AUS_99J">#REF!</definedName>
    <definedName name="AUS_99M">#REF!</definedName>
    <definedName name="AUS_99S">#REF!</definedName>
    <definedName name="AUS_LT">#REF!</definedName>
    <definedName name="AUS_Spot">#REF!</definedName>
    <definedName name="AUS_ZZZ">#REF!</definedName>
    <definedName name="AUSF_00D">#REF!</definedName>
    <definedName name="AUSF_00J">#REF!</definedName>
    <definedName name="AUSF_00M">#REF!</definedName>
    <definedName name="AUSF_00S">#REF!</definedName>
    <definedName name="AUSF_01D">#REF!</definedName>
    <definedName name="AUSF_01J">#REF!</definedName>
    <definedName name="AUSF_01M">#REF!</definedName>
    <definedName name="AUSF_01S">#REF!</definedName>
    <definedName name="AUSF_02D">#REF!</definedName>
    <definedName name="AUSF_02J">#REF!</definedName>
    <definedName name="AUSF_02M">#REF!</definedName>
    <definedName name="AUSF_02S">#REF!</definedName>
    <definedName name="AUSF_03D">#REF!</definedName>
    <definedName name="AUSF_03J">#REF!</definedName>
    <definedName name="AUSF_03M">#REF!</definedName>
    <definedName name="AUSF_03S">#REF!</definedName>
    <definedName name="AUSF_04D">#REF!</definedName>
    <definedName name="AUSF_04J">#REF!</definedName>
    <definedName name="AUSF_04M">#REF!</definedName>
    <definedName name="AUSF_04S">#REF!</definedName>
    <definedName name="AUSF_05D">#REF!</definedName>
    <definedName name="AUSF_05J">#REF!</definedName>
    <definedName name="AUSF_05M">#REF!</definedName>
    <definedName name="AUSF_05S">#REF!</definedName>
    <definedName name="AUSF_06D">#REF!</definedName>
    <definedName name="AUSF_06J">#REF!</definedName>
    <definedName name="AUSF_06M">#REF!</definedName>
    <definedName name="AUSF_06S">#REF!</definedName>
    <definedName name="AUSF_07D">#REF!</definedName>
    <definedName name="AUSF_07J">#REF!</definedName>
    <definedName name="AUSF_07M">#REF!</definedName>
    <definedName name="AUSF_07S">#REF!</definedName>
    <definedName name="AUSF_08D">#REF!</definedName>
    <definedName name="AUSF_08J">#REF!</definedName>
    <definedName name="AUSF_08M">#REF!</definedName>
    <definedName name="AUSF_08S">#REF!</definedName>
    <definedName name="AUSF_09D">#REF!</definedName>
    <definedName name="AUSF_09J">#REF!</definedName>
    <definedName name="AUSF_09M">#REF!</definedName>
    <definedName name="AUSF_09S">#REF!</definedName>
    <definedName name="AUSF_10D">#REF!</definedName>
    <definedName name="AUSF_10J">#REF!</definedName>
    <definedName name="AUSF_10M">#REF!</definedName>
    <definedName name="AUSF_10S">#REF!</definedName>
    <definedName name="AUSF_11D">#REF!</definedName>
    <definedName name="AUSF_11J">#REF!</definedName>
    <definedName name="AUSF_11M">#REF!</definedName>
    <definedName name="AUSF_11S">#REF!</definedName>
    <definedName name="AUSF_12D">#REF!</definedName>
    <definedName name="AUSF_12J">#REF!</definedName>
    <definedName name="AUSF_12M">#REF!</definedName>
    <definedName name="AUSF_12S">#REF!</definedName>
    <definedName name="AUSF_13D">#REF!</definedName>
    <definedName name="AUSF_13J">#REF!</definedName>
    <definedName name="AUSF_13M">#REF!</definedName>
    <definedName name="AUSF_13S">#REF!</definedName>
    <definedName name="AUSF_14D">#REF!</definedName>
    <definedName name="AUSF_14J">#REF!</definedName>
    <definedName name="AUSF_14M">#REF!</definedName>
    <definedName name="AUSF_14S">#REF!</definedName>
    <definedName name="AUSF_15D">#REF!</definedName>
    <definedName name="AUSF_15J">#REF!</definedName>
    <definedName name="AUSF_15M">#REF!</definedName>
    <definedName name="AUSF_15S">#REF!</definedName>
    <definedName name="AUSF_16D">#REF!</definedName>
    <definedName name="AUSF_16J">#REF!</definedName>
    <definedName name="AUSF_16M">#REF!</definedName>
    <definedName name="AUSF_16S">#REF!</definedName>
    <definedName name="AUSF_17D">#REF!</definedName>
    <definedName name="AUSF_17J">#REF!</definedName>
    <definedName name="AUSF_17M">#REF!</definedName>
    <definedName name="AUSF_17S">#REF!</definedName>
    <definedName name="AUSF_18D">#REF!</definedName>
    <definedName name="AUSF_18J">#REF!</definedName>
    <definedName name="AUSF_18M">#REF!</definedName>
    <definedName name="AUSF_18S">#REF!</definedName>
    <definedName name="AUSF_19D">#REF!</definedName>
    <definedName name="AUSF_19J">#REF!</definedName>
    <definedName name="AUSF_19M">#REF!</definedName>
    <definedName name="AUSF_19S">#REF!</definedName>
    <definedName name="AUSF_20D">#REF!</definedName>
    <definedName name="AUSF_20J">#REF!</definedName>
    <definedName name="AUSF_20M">#REF!</definedName>
    <definedName name="AUSF_20S">#REF!</definedName>
    <definedName name="AUSF_21D">#REF!</definedName>
    <definedName name="AUSF_21J">#REF!</definedName>
    <definedName name="AUSF_21M">#REF!</definedName>
    <definedName name="AUSF_21S">#REF!</definedName>
    <definedName name="AUSF_22D">#REF!</definedName>
    <definedName name="AUSF_22J">#REF!</definedName>
    <definedName name="AUSF_22M">#REF!</definedName>
    <definedName name="AUSF_22S">#REF!</definedName>
    <definedName name="AUSF_23D">#REF!</definedName>
    <definedName name="AUSF_23J">#REF!</definedName>
    <definedName name="AUSF_23M">#REF!</definedName>
    <definedName name="AUSF_23S">#REF!</definedName>
    <definedName name="AUSF_24D">#REF!</definedName>
    <definedName name="AUSF_24J">#REF!</definedName>
    <definedName name="AUSF_24M">#REF!</definedName>
    <definedName name="AUSF_24S">#REF!</definedName>
    <definedName name="AUSF_25D">#REF!</definedName>
    <definedName name="AUSF_25J">#REF!</definedName>
    <definedName name="AUSF_25M">#REF!</definedName>
    <definedName name="AUSF_25S">#REF!</definedName>
    <definedName name="AUSF_87D">#REF!</definedName>
    <definedName name="AUSF_87J">#REF!</definedName>
    <definedName name="AUSF_87M">#REF!</definedName>
    <definedName name="AUSF_87S">#REF!</definedName>
    <definedName name="AUSF_88D">#REF!</definedName>
    <definedName name="AUSF_88J">#REF!</definedName>
    <definedName name="AUSF_88M">#REF!</definedName>
    <definedName name="AUSF_88S">#REF!</definedName>
    <definedName name="AUSF_89D">#REF!</definedName>
    <definedName name="AUSF_89J">#REF!</definedName>
    <definedName name="AUSF_89M">#REF!</definedName>
    <definedName name="AUSF_89S">#REF!</definedName>
    <definedName name="AUSF_90D">#REF!</definedName>
    <definedName name="AUSF_90J">#REF!</definedName>
    <definedName name="AUSF_90M">#REF!</definedName>
    <definedName name="AUSF_90S">#REF!</definedName>
    <definedName name="AUSF_91D">#REF!</definedName>
    <definedName name="AUSF_91J">#REF!</definedName>
    <definedName name="AUSF_91M">#REF!</definedName>
    <definedName name="AUSF_91S">#REF!</definedName>
    <definedName name="AUSF_92D">#REF!</definedName>
    <definedName name="AUSF_92J">#REF!</definedName>
    <definedName name="AUSF_92M">#REF!</definedName>
    <definedName name="AUSF_92S">#REF!</definedName>
    <definedName name="AUSF_93D">#REF!</definedName>
    <definedName name="AUSF_93J">#REF!</definedName>
    <definedName name="AUSF_93M">#REF!</definedName>
    <definedName name="AUSF_93S">#REF!</definedName>
    <definedName name="AUSF_94D">#REF!</definedName>
    <definedName name="AUSF_94J">#REF!</definedName>
    <definedName name="AUSF_94M">#REF!</definedName>
    <definedName name="AUSF_94S">#REF!</definedName>
    <definedName name="AUSF_95D">#REF!</definedName>
    <definedName name="AUSF_95J">#REF!</definedName>
    <definedName name="AUSF_95M">#REF!</definedName>
    <definedName name="AUSF_95S">#REF!</definedName>
    <definedName name="AUSF_96D">#REF!</definedName>
    <definedName name="AUSF_96J">#REF!</definedName>
    <definedName name="AUSF_96M">#REF!</definedName>
    <definedName name="AUSF_96S">#REF!</definedName>
    <definedName name="AUSF_97D">#REF!</definedName>
    <definedName name="AUSF_97J">#REF!</definedName>
    <definedName name="AUSF_97M">#REF!</definedName>
    <definedName name="AUSF_97S">#REF!</definedName>
    <definedName name="AUSF_98D">#REF!</definedName>
    <definedName name="AUSF_98J">#REF!</definedName>
    <definedName name="AUSF_98M">#REF!</definedName>
    <definedName name="AUSF_98S">#REF!</definedName>
    <definedName name="AUSF_99D">#REF!</definedName>
    <definedName name="AUSF_99J">#REF!</definedName>
    <definedName name="AUSF_99M">#REF!</definedName>
    <definedName name="AUSF_99S">#REF!</definedName>
    <definedName name="AUSF_lt">#REF!</definedName>
    <definedName name="Australia">'[21]HK rates'!$A$1:$J$40</definedName>
    <definedName name="AUWGCAR1">#REF!</definedName>
    <definedName name="AUWGCAR2">#REF!</definedName>
    <definedName name="AUWGCAR3">#REF!</definedName>
    <definedName name="AUWGCAR4">#REF!</definedName>
    <definedName name="AUWGTDL1">#REF!</definedName>
    <definedName name="AUWGTDL2">#REF!</definedName>
    <definedName name="AUWGTDL3">#REF!</definedName>
    <definedName name="AUWGTDL4">#REF!</definedName>
    <definedName name="av_int_cash">#REF!</definedName>
    <definedName name="av_int_debt">#REF!</definedName>
    <definedName name="Av_no_Shares">#REF!</definedName>
    <definedName name="Avdyn85">#REF!</definedName>
    <definedName name="Avdyn86">#REF!</definedName>
    <definedName name="Avdyn87">#REF!</definedName>
    <definedName name="Avdyn88">#REF!</definedName>
    <definedName name="Avdyn89">#REF!</definedName>
    <definedName name="Avdyn90">#REF!</definedName>
    <definedName name="Avdyn91">#REF!</definedName>
    <definedName name="Avdyn92">#REF!</definedName>
    <definedName name="Avdyn93">#REF!</definedName>
    <definedName name="Avdyn94">#REF!</definedName>
    <definedName name="Avdyn95">#REF!</definedName>
    <definedName name="Avdyn96">#REF!</definedName>
    <definedName name="Avdyn97">#REF!</definedName>
    <definedName name="Average">#REF!</definedName>
    <definedName name="Average_invested_capital">#REF!</definedName>
    <definedName name="Average_invested_capital_DCF">#REF!</definedName>
    <definedName name="Average_Selling_Price">#REF!</definedName>
    <definedName name="Average_Tax_Rate">#REF!</definedName>
    <definedName name="AVGFDSHARES">#REF!</definedName>
    <definedName name="AVGSHARES">#REF!</definedName>
    <definedName name="Avstat85">#REF!</definedName>
    <definedName name="Avstat86">#REF!</definedName>
    <definedName name="Avstat87">#REF!</definedName>
    <definedName name="Avstat88">#REF!</definedName>
    <definedName name="Avstat89">#REF!</definedName>
    <definedName name="Avstat90">#REF!</definedName>
    <definedName name="Avstat91">#REF!</definedName>
    <definedName name="Avstat92">#REF!</definedName>
    <definedName name="Avstat93">#REF!</definedName>
    <definedName name="Avstat94">#REF!</definedName>
    <definedName name="Avstat95">#REF!</definedName>
    <definedName name="Avstat96">#REF!</definedName>
    <definedName name="Avstat97">#REF!</definedName>
    <definedName name="AxisLo">#REF!</definedName>
    <definedName name="B___DEMONSTRAÇÃO_DO_RESULTADO_PROJETADA">#REF!</definedName>
    <definedName name="B_EBIT">#REF!</definedName>
    <definedName name="B_S">#REF!</definedName>
    <definedName name="B_Sales">#REF!</definedName>
    <definedName name="ba_cash">#REF!</definedName>
    <definedName name="ba_cur_ass">#REF!</definedName>
    <definedName name="ba_stock">#REF!</definedName>
    <definedName name="ba_tot_ass">#REF!</definedName>
    <definedName name="ba_wip">#REF!</definedName>
    <definedName name="BACK_A">#REF!</definedName>
    <definedName name="backbone">#REF!</definedName>
    <definedName name="backto">#REF!</definedName>
    <definedName name="bad">#REF!</definedName>
    <definedName name="bad_debt_driver">#REF!</definedName>
    <definedName name="bae">#REF!</definedName>
    <definedName name="balance">#REF!</definedName>
    <definedName name="BALFULL">#REF!</definedName>
    <definedName name="bao">#REF!</definedName>
    <definedName name="bap">#REF!</definedName>
    <definedName name="barpx">#REF!</definedName>
    <definedName name="BaseName">#REF!</definedName>
    <definedName name="BASF____Balance_Sheet_Summary_1988_1998E__DMm">#REF!</definedName>
    <definedName name="BASF___Margins_and_Ratios_1988_1998E">#REF!</definedName>
    <definedName name="BASF___Profit_and_Loss_Summary_1988_2000E__EURm">#REF!</definedName>
    <definedName name="BASF___Quarterly_Sales_and_Profit_Trend_1998___2000E__EURm">#REF!</definedName>
    <definedName name="bat">#REF!</definedName>
    <definedName name="bay">#REF!</definedName>
    <definedName name="Bayer____Balance_Sheet_Summary_1988_1998E__DMm">#REF!</definedName>
    <definedName name="Bayer___Divisional_Trends_1996___1998E__DMm">#REF!</definedName>
    <definedName name="Bayer___Margins_and_Ratios_1988_1998E">#REF!</definedName>
    <definedName name="Bayer___Profit_and_Loss_Summary_1988_1998E__DMm">#REF!</definedName>
    <definedName name="Bayer___Quarterly_Sales_and_Profit_Trend_1996___1998E__DMm">#REF!</definedName>
    <definedName name="bb">#REF!</definedName>
    <definedName name="bb_M0FDOTAzRTVBMTZBNDc2RE" hidden="1">#REF!</definedName>
    <definedName name="bb_MTk0NDE5QTI2NTVBNDM0Mz" hidden="1">#REF!</definedName>
    <definedName name="bb_QTUwQ0MzMThGRUY4NDdFNj" hidden="1">#REF!</definedName>
    <definedName name="bb_RTRDMjFDM0I3NzRDNDAxQT" hidden="1">#REF!</definedName>
    <definedName name="bbb">#REF!</definedName>
    <definedName name="BBME">'[21]HK rates'!$A$1:$J$46</definedName>
    <definedName name="BC">#REF!</definedName>
    <definedName name="bca">#REF!</definedName>
    <definedName name="bcb">#REF!</definedName>
    <definedName name="bce">#REF!</definedName>
    <definedName name="bcfe101_00">#REF!</definedName>
    <definedName name="bcfe101_01">#REF!</definedName>
    <definedName name="bcfe101_93">#REF!</definedName>
    <definedName name="bcfe101_94">#REF!</definedName>
    <definedName name="bcfe101_95">#REF!</definedName>
    <definedName name="bcfe101_96">#REF!</definedName>
    <definedName name="bcfe101_97">#REF!</definedName>
    <definedName name="bcfe101_98">#REF!</definedName>
    <definedName name="bcfe101_99">#REF!</definedName>
    <definedName name="bcl">#REF!</definedName>
    <definedName name="bcm">#REF!</definedName>
    <definedName name="bcp">#REF!</definedName>
    <definedName name="BD">#REF!</definedName>
    <definedName name="bdp">#REF!</definedName>
    <definedName name="BE">#REF!</definedName>
    <definedName name="BEL_5YRGROWTH">#REF!</definedName>
    <definedName name="Benettonpr">#REF!</definedName>
    <definedName name="Best">#REF!</definedName>
    <definedName name="bet">#REF!</definedName>
    <definedName name="bfc">#REF!</definedName>
    <definedName name="BFrLo">#REF!</definedName>
    <definedName name="BGalLo">#REF!</definedName>
    <definedName name="bia">#REF!</definedName>
    <definedName name="BIGTABLE">#REF!</definedName>
    <definedName name="bin">#REF!</definedName>
    <definedName name="bio">#REF!</definedName>
    <definedName name="bir">#REF!</definedName>
    <definedName name="bit">#REF!</definedName>
    <definedName name="bl_pens_prov">#REF!</definedName>
    <definedName name="bl_sh_fund">#REF!</definedName>
    <definedName name="bl_tot_cur_liab">#REF!</definedName>
    <definedName name="bl_tot_liab_over">#REF!</definedName>
    <definedName name="bl_tot_liab_use_over">#REF!</definedName>
    <definedName name="BLA">#REF!</definedName>
    <definedName name="bll">#REF!</definedName>
    <definedName name="block.Assumptions.blue">#REF!</definedName>
    <definedName name="block.Author.blue">#REF!</definedName>
    <definedName name="block.BalanceSheet.blue">#REF!</definedName>
    <definedName name="block.BusinessBackground.blue">#REF!</definedName>
    <definedName name="block.CapitalHistory.blue">#REF!</definedName>
    <definedName name="block.Cashflow.blue">#REF!</definedName>
    <definedName name="block.DividendData.blue">#REF!</definedName>
    <definedName name="block.Expansion.blue">#REF!</definedName>
    <definedName name="block.Forecasts.blue">#REF!</definedName>
    <definedName name="block.mainpoints.red">#REF!</definedName>
    <definedName name="block.MajorShareholders.blue">#REF!</definedName>
    <definedName name="block.Miscellaneous.blue">#REF!</definedName>
    <definedName name="block.Outlook.blue">#REF!</definedName>
    <definedName name="block.PriceChart.none">#REF!</definedName>
    <definedName name="block.ProfitBreakdown.blue">#REF!</definedName>
    <definedName name="block.ShareData.blue">#REF!</definedName>
    <definedName name="block.Subsidiaries.blue">#REF!</definedName>
    <definedName name="block.Title.blue">#REF!</definedName>
    <definedName name="blockafx00">#REF!</definedName>
    <definedName name="blockafx01">#REF!</definedName>
    <definedName name="blockagas00">#REF!</definedName>
    <definedName name="blockagas01">#REF!</definedName>
    <definedName name="blockaoil00">#REF!</definedName>
    <definedName name="blockaoil01">#REF!</definedName>
    <definedName name="blockaopinc00">#REF!</definedName>
    <definedName name="blockaopinc01">#REF!</definedName>
    <definedName name="blockaopinus00">#REF!</definedName>
    <definedName name="BLPH1" localSheetId="4" hidden="1">#REF!</definedName>
    <definedName name="BLPH1" hidden="1">#REF!</definedName>
    <definedName name="BLPH10" localSheetId="4" hidden="1">[22]TCL_A!$D$3</definedName>
    <definedName name="BLPH10" hidden="1">[23]TCL_A!$D$3</definedName>
    <definedName name="BLPH11" localSheetId="4" hidden="1">[22]kejian!$A$3</definedName>
    <definedName name="BLPH11" hidden="1">[23]kejian!$A$3</definedName>
    <definedName name="BLPH12" localSheetId="4" hidden="1">[22]kejian!$D$3</definedName>
    <definedName name="BLPH12" hidden="1">[23]kejian!$D$3</definedName>
    <definedName name="BLPH13" localSheetId="4" hidden="1">[22]Bird!$A$3</definedName>
    <definedName name="BLPH13" hidden="1">[23]Bird!$A$3</definedName>
    <definedName name="BLPH14" localSheetId="4" hidden="1">[22]Bird!$D$3</definedName>
    <definedName name="BLPH14" hidden="1">[23]Bird!$D$3</definedName>
    <definedName name="BLPH15" localSheetId="4" hidden="1">#REF!</definedName>
    <definedName name="BLPH15" hidden="1">#REF!</definedName>
    <definedName name="BLPH16" localSheetId="4" hidden="1">#REF!</definedName>
    <definedName name="BLPH16" hidden="1">#REF!</definedName>
    <definedName name="BLPH17" localSheetId="4" hidden="1">#REF!</definedName>
    <definedName name="BLPH17" hidden="1">#REF!</definedName>
    <definedName name="BLPH18" localSheetId="4" hidden="1">#REF!</definedName>
    <definedName name="BLPH18" hidden="1">#REF!</definedName>
    <definedName name="BLPH19" localSheetId="4" hidden="1">#REF!</definedName>
    <definedName name="BLPH19" hidden="1">#REF!</definedName>
    <definedName name="BLPH2" localSheetId="4" hidden="1">#REF!</definedName>
    <definedName name="BLPH2" hidden="1">#REF!</definedName>
    <definedName name="BLPH20" localSheetId="4" hidden="1">#REF!</definedName>
    <definedName name="BLPH20" hidden="1">#REF!</definedName>
    <definedName name="BLPH21" localSheetId="4" hidden="1">#REF!</definedName>
    <definedName name="BLPH21" hidden="1">#REF!</definedName>
    <definedName name="BLPH22" localSheetId="4" hidden="1">#REF!</definedName>
    <definedName name="BLPH22" hidden="1">#REF!</definedName>
    <definedName name="BLPH23" localSheetId="4" hidden="1">[22]BYD!$A$3</definedName>
    <definedName name="BLPH23" hidden="1">[23]BYD!$A$3</definedName>
    <definedName name="BLPH24" localSheetId="4" hidden="1">[22]BYD!$D$3</definedName>
    <definedName name="BLPH24" hidden="1">[23]BYD!$D$3</definedName>
    <definedName name="BLPH25" localSheetId="4" hidden="1">#REF!</definedName>
    <definedName name="BLPH25" hidden="1">#REF!</definedName>
    <definedName name="BLPH26" localSheetId="4" hidden="1">#REF!</definedName>
    <definedName name="BLPH26" hidden="1">#REF!</definedName>
    <definedName name="BLPH27" localSheetId="4" hidden="1">#REF!</definedName>
    <definedName name="BLPH27" hidden="1">#REF!</definedName>
    <definedName name="BLPH28" localSheetId="4" hidden="1">#REF!</definedName>
    <definedName name="BLPH28" hidden="1">#REF!</definedName>
    <definedName name="BLPH29" localSheetId="4" hidden="1">#REF!</definedName>
    <definedName name="BLPH29" hidden="1">#REF!</definedName>
    <definedName name="BLPH3" localSheetId="4" hidden="1">#REF!</definedName>
    <definedName name="BLPH3" hidden="1">#REF!</definedName>
    <definedName name="BLPH30" localSheetId="4" hidden="1">#REF!</definedName>
    <definedName name="BLPH30" hidden="1">#REF!</definedName>
    <definedName name="BLPH31" localSheetId="4" hidden="1">#REF!</definedName>
    <definedName name="BLPH31" hidden="1">#REF!</definedName>
    <definedName name="BLPH32" localSheetId="4" hidden="1">#REF!</definedName>
    <definedName name="BLPH32" hidden="1">#REF!</definedName>
    <definedName name="BLPH33" localSheetId="4" hidden="1">#REF!</definedName>
    <definedName name="BLPH33" hidden="1">#REF!</definedName>
    <definedName name="BLPH34" localSheetId="4" hidden="1">#REF!</definedName>
    <definedName name="BLPH34" hidden="1">#REF!</definedName>
    <definedName name="BLPH35" localSheetId="4" hidden="1">#REF!</definedName>
    <definedName name="BLPH35" hidden="1">#REF!</definedName>
    <definedName name="BLPH36" localSheetId="4" hidden="1">#REF!</definedName>
    <definedName name="BLPH36" hidden="1">#REF!</definedName>
    <definedName name="BLPH37" localSheetId="4" hidden="1">#REF!</definedName>
    <definedName name="BLPH37" hidden="1">#REF!</definedName>
    <definedName name="BLPH38" localSheetId="4" hidden="1">#REF!</definedName>
    <definedName name="BLPH38" hidden="1">#REF!</definedName>
    <definedName name="BLPH39" localSheetId="4" hidden="1">#REF!</definedName>
    <definedName name="BLPH39" hidden="1">#REF!</definedName>
    <definedName name="BLPH4" localSheetId="4" hidden="1">#REF!</definedName>
    <definedName name="BLPH4" hidden="1">#REF!</definedName>
    <definedName name="BLPH40" localSheetId="4" hidden="1">#REF!</definedName>
    <definedName name="BLPH40" hidden="1">#REF!</definedName>
    <definedName name="BLPH41" localSheetId="4" hidden="1">#REF!</definedName>
    <definedName name="BLPH41" hidden="1">#REF!</definedName>
    <definedName name="BLPH42" localSheetId="4" hidden="1">#REF!</definedName>
    <definedName name="BLPH42" hidden="1">#REF!</definedName>
    <definedName name="BLPH43" localSheetId="4" hidden="1">#REF!</definedName>
    <definedName name="BLPH43" hidden="1">#REF!</definedName>
    <definedName name="BLPH44" localSheetId="4"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localSheetId="4" hidden="1">#REF!</definedName>
    <definedName name="BLPH5" hidden="1">#REF!</definedName>
    <definedName name="BLPH6" localSheetId="4" hidden="1">#REF!</definedName>
    <definedName name="BLPH6" hidden="1">#REF!</definedName>
    <definedName name="BLPH68" hidden="1">#REF!</definedName>
    <definedName name="BLPH69" hidden="1">#REF!</definedName>
    <definedName name="BLPH7" localSheetId="4" hidden="1">#REF!</definedName>
    <definedName name="BLPH7" hidden="1">#REF!</definedName>
    <definedName name="BLPH70" hidden="1">#REF!</definedName>
    <definedName name="BLPH71" hidden="1">#REF!</definedName>
    <definedName name="BLPH78" hidden="1">#REF!</definedName>
    <definedName name="BLPH8" localSheetId="4" hidden="1">#REF!</definedName>
    <definedName name="BLPH8" hidden="1">#REF!</definedName>
    <definedName name="BLPH80" hidden="1">#REF!</definedName>
    <definedName name="BLPH82" hidden="1">#REF!</definedName>
    <definedName name="BLPH84" hidden="1">#REF!</definedName>
    <definedName name="BLPH86" hidden="1">#REF!</definedName>
    <definedName name="BLPH88" hidden="1">#REF!</definedName>
    <definedName name="BLPH9" localSheetId="4" hidden="1">[22]TCL_A!$A$3</definedName>
    <definedName name="BLPH9" hidden="1">[23]TCL_A!$A$3</definedName>
    <definedName name="BLPH90" hidden="1">#REF!</definedName>
    <definedName name="BLQ">#REF!</definedName>
    <definedName name="BLS_5YRGROWTH">#REF!</definedName>
    <definedName name="blt">#REF!</definedName>
    <definedName name="BLUKCAR1">#REF!</definedName>
    <definedName name="BLUKCAR2">#REF!</definedName>
    <definedName name="BLUKCAR3">#REF!</definedName>
    <definedName name="BLUKCAR4">#REF!</definedName>
    <definedName name="BMC">#REF!</definedName>
    <definedName name="BMCAR1">#REF!</definedName>
    <definedName name="BMCAR2">#REF!</definedName>
    <definedName name="BMCAR3">#REF!</definedName>
    <definedName name="BMCAR4">#REF!</definedName>
    <definedName name="bmi">#REF!</definedName>
    <definedName name="BMS_NPV">#REF!</definedName>
    <definedName name="BMSA_NPV">#REF!</definedName>
    <definedName name="BMUSCAR1">#REF!</definedName>
    <definedName name="BMUSCAR2">#REF!</definedName>
    <definedName name="BMUSCAR3">#REF!</definedName>
    <definedName name="BMUSCAR4">#REF!</definedName>
    <definedName name="BMUSZ3R1">#REF!</definedName>
    <definedName name="BMUSZ3R2">#REF!</definedName>
    <definedName name="BMUSZ3R3">#REF!</definedName>
    <definedName name="BMUSZ3R4">#REF!</definedName>
    <definedName name="BMWGCAR1">#REF!</definedName>
    <definedName name="BMWGCAR2">#REF!</definedName>
    <definedName name="BMWGCAR3">#REF!</definedName>
    <definedName name="BMWGCAR4">#REF!</definedName>
    <definedName name="BMWGTDL1">#REF!</definedName>
    <definedName name="BMWGTDL2">#REF!</definedName>
    <definedName name="BMWGTDL3">#REF!</definedName>
    <definedName name="BMWGTDL4">#REF!</definedName>
    <definedName name="bnd">#REF!</definedName>
    <definedName name="bnf">#REF!</definedName>
    <definedName name="boc">#REF!</definedName>
    <definedName name="boe00">#REF!</definedName>
    <definedName name="bol">#REF!</definedName>
    <definedName name="BOOK">#REF!</definedName>
    <definedName name="Book2000">#REF!</definedName>
    <definedName name="Book96">#REF!</definedName>
    <definedName name="Book97">#REF!</definedName>
    <definedName name="Book98">#REF!</definedName>
    <definedName name="Book99">#REF!</definedName>
    <definedName name="BookValue">#REF!</definedName>
    <definedName name="BookValue_Consol">#REF!</definedName>
    <definedName name="bor">#REF!</definedName>
    <definedName name="bot">#REF!</definedName>
    <definedName name="bpp">#REF!</definedName>
    <definedName name="bpu">#REF!</definedName>
    <definedName name="Brands">#REF!</definedName>
    <definedName name="bre">#REF!</definedName>
    <definedName name="Brent_oil">#REF!</definedName>
    <definedName name="Brent_price">#REF!</definedName>
    <definedName name="BROADCASTING">#REF!</definedName>
    <definedName name="BRW_5YRGROWTH">#REF!</definedName>
    <definedName name="BS">[24]ISBSCF!$A$155:$AE$209</definedName>
    <definedName name="BS_00">#REF!</definedName>
    <definedName name="BS_01">#REF!</definedName>
    <definedName name="BS_02">#REF!</definedName>
    <definedName name="BS_03">#REF!</definedName>
    <definedName name="BS_04">#REF!</definedName>
    <definedName name="BS_05">#REF!</definedName>
    <definedName name="BS_06">#REF!</definedName>
    <definedName name="BS_07">#REF!</definedName>
    <definedName name="BS_08">#REF!</definedName>
    <definedName name="BS_1997">#REF!</definedName>
    <definedName name="BS_1998">#REF!</definedName>
    <definedName name="BS_1999">#REF!</definedName>
    <definedName name="BS_2000">#REF!</definedName>
    <definedName name="BS_2001">#REF!</definedName>
    <definedName name="BS_2002">#REF!</definedName>
    <definedName name="BS_2003">#REF!</definedName>
    <definedName name="BS_2004">#REF!</definedName>
    <definedName name="BS_2005">#REF!</definedName>
    <definedName name="BS_2006">#REF!</definedName>
    <definedName name="BS_2007">#REF!</definedName>
    <definedName name="BS_2008">#REF!</definedName>
    <definedName name="BS_97">#REF!</definedName>
    <definedName name="BS_98">#REF!</definedName>
    <definedName name="BS_99">#REF!</definedName>
    <definedName name="BS_acc_payable_related">#REF!</definedName>
    <definedName name="BS_acc_rec_gross">#REF!</definedName>
    <definedName name="BS_Accum_PL">#REF!</definedName>
    <definedName name="BS_allowances">#REF!</definedName>
    <definedName name="BS_Cash">#REF!</definedName>
    <definedName name="bs_concession_payable">#REF!</definedName>
    <definedName name="BS_Creditors">#REF!</definedName>
    <definedName name="BS_Creditors_Oth">#REF!</definedName>
    <definedName name="BS_cust_deposits">#REF!</definedName>
    <definedName name="BS_debt">#REF!</definedName>
    <definedName name="BS_Debt_LT">#REF!</definedName>
    <definedName name="BS_Debt_Net">#REF!</definedName>
    <definedName name="BS_debt_raised">#REF!</definedName>
    <definedName name="BS_debt_repaid">#REF!</definedName>
    <definedName name="BS_debt_repayments">#REF!</definedName>
    <definedName name="BS_Debt_ST">#REF!</definedName>
    <definedName name="BS_Debtors">#REF!</definedName>
    <definedName name="BS_Debtors_Oth">#REF!</definedName>
    <definedName name="bs_drivers">#REF!</definedName>
    <definedName name="BS_ending_debt">#REF!</definedName>
    <definedName name="BS_ending_LT_debt">#REF!</definedName>
    <definedName name="BS_Equity_Ord">#REF!</definedName>
    <definedName name="BS_Fixed_Assets">#REF!</definedName>
    <definedName name="BS_IA_Gross">#REF!</definedName>
    <definedName name="BS_IA_Net">#REF!</definedName>
    <definedName name="BS_inventory">#REF!</definedName>
    <definedName name="BS_Invest_LT">#REF!</definedName>
    <definedName name="BS_investments">#REF!</definedName>
    <definedName name="BS_LT_Liabilities">#REF!</definedName>
    <definedName name="BS_Min_Int">#REF!</definedName>
    <definedName name="bs_minorities">#REF!</definedName>
    <definedName name="BS_other_curr_assets">#REF!</definedName>
    <definedName name="BS_other_curr_liabilities">#REF!</definedName>
    <definedName name="BS_print">#REF!</definedName>
    <definedName name="BS_Prov_Pension">#REF!</definedName>
    <definedName name="BS_Provision">#REF!</definedName>
    <definedName name="BS_rec_related">#REF!</definedName>
    <definedName name="BS_restricted_cash">#REF!</definedName>
    <definedName name="BS_Shr_Cap">#REF!</definedName>
    <definedName name="BS_Stocks">#REF!</definedName>
    <definedName name="BS_Tax_Def_Asset">#REF!</definedName>
    <definedName name="BS_TFA_Gross">#REF!</definedName>
    <definedName name="BS_TFA_Net">#REF!</definedName>
    <definedName name="BS_total_assets">#REF!</definedName>
    <definedName name="BSA">[24]ISBSCF!$A$211:$AE$266</definedName>
    <definedName name="BSAssets">#REF!</definedName>
    <definedName name="BSCapital">#REF!</definedName>
    <definedName name="BSCash">#REF!</definedName>
    <definedName name="BSConvertible">#REF!</definedName>
    <definedName name="BSDebtors">#REF!</definedName>
    <definedName name="BSDefferedT">#REF!</definedName>
    <definedName name="BSEquity">#REF!</definedName>
    <definedName name="bsf">#REF!</definedName>
    <definedName name="BSFA">#REF!</definedName>
    <definedName name="BSGoodwill">#REF!</definedName>
    <definedName name="BSIngangible">#REF!</definedName>
    <definedName name="BSInvest">#REF!</definedName>
    <definedName name="BSLTD">#REF!</definedName>
    <definedName name="BSMinority">#REF!</definedName>
    <definedName name="BSND">#REF!</definedName>
    <definedName name="BSNetDebt">#REF!</definedName>
    <definedName name="BSOther">#REF!</definedName>
    <definedName name="BSPPE">#REF!</definedName>
    <definedName name="BSPrepay">#REF!</definedName>
    <definedName name="BSProvisions">#REF!</definedName>
    <definedName name="BSR">#REF!</definedName>
    <definedName name="BSSHEquity">#REF!</definedName>
    <definedName name="BSSTC">#REF!</definedName>
    <definedName name="BSSTD">#REF!</definedName>
    <definedName name="BSStocks">#REF!</definedName>
    <definedName name="bst">#REF!</definedName>
    <definedName name="BSTD">#REF!</definedName>
    <definedName name="bt">#REF!</definedName>
    <definedName name="bta">#REF!</definedName>
    <definedName name="btd">#REF!</definedName>
    <definedName name="bte">#REF!</definedName>
    <definedName name="btl">#REF!</definedName>
    <definedName name="btp">#REF!</definedName>
    <definedName name="buildout">#REF!</definedName>
    <definedName name="bullet_points">#REF!</definedName>
    <definedName name="bus_line_growth">#REF!</definedName>
    <definedName name="BusEc">#REF!</definedName>
    <definedName name="BusinessMix">[20]NERD!$G$16:$N$16</definedName>
    <definedName name="BUUSCAR1">#REF!</definedName>
    <definedName name="BUUSCAR2">#REF!</definedName>
    <definedName name="BUUSCAR3">#REF!</definedName>
    <definedName name="BUUSCAR4">#REF!</definedName>
    <definedName name="Buy_Out_Of_Minorities">#REF!</definedName>
    <definedName name="BVPS">#REF!</definedName>
    <definedName name="bvps96">#REF!</definedName>
    <definedName name="BVPSH86">#REF!</definedName>
    <definedName name="BVPSH87">#REF!</definedName>
    <definedName name="BVPSH88">#REF!</definedName>
    <definedName name="BVPSH89">#REF!</definedName>
    <definedName name="BVPSH90">#REF!</definedName>
    <definedName name="BVPSH91">#REF!</definedName>
    <definedName name="BVPSH92">#REF!</definedName>
    <definedName name="BVPSH93">#REF!</definedName>
    <definedName name="BVPSH94">#REF!</definedName>
    <definedName name="BVPSH95">#REF!</definedName>
    <definedName name="BVPSH96">#REF!</definedName>
    <definedName name="BVPSH97">#REF!</definedName>
    <definedName name="BVPSH98">#REF!</definedName>
    <definedName name="BVPSH99">#REF!</definedName>
    <definedName name="C_">#REF!</definedName>
    <definedName name="c_cash_eoy">#REF!</definedName>
    <definedName name="c_cash_fin">#REF!</definedName>
    <definedName name="c_cash_inv">#REF!</definedName>
    <definedName name="c_cash_op">#REF!</definedName>
    <definedName name="C_EBIT">#REF!</definedName>
    <definedName name="c_ex_acq">#REF!</definedName>
    <definedName name="c_fin_act_oth">#REF!</definedName>
    <definedName name="c_incr_nwc">#REF!</definedName>
    <definedName name="c_net_depr">#REF!</definedName>
    <definedName name="c_on_cap_ex">#REF!</definedName>
    <definedName name="c_proc_ltl">#REF!</definedName>
    <definedName name="c_proc_stb">#REF!</definedName>
    <definedName name="C_Sales">#REF!</definedName>
    <definedName name="c_tot_div">#REF!</definedName>
    <definedName name="c_tot_incr_cash">#REF!</definedName>
    <definedName name="CA">#REF!</definedName>
    <definedName name="CA_CASH">#REF!</definedName>
    <definedName name="CA_RECS">#REF!</definedName>
    <definedName name="CA_STK">#REF!</definedName>
    <definedName name="CAA">#REF!</definedName>
    <definedName name="cac">#REF!</definedName>
    <definedName name="CAD_00D">#REF!</definedName>
    <definedName name="CAD_00J">#REF!</definedName>
    <definedName name="CAD_00M">#REF!</definedName>
    <definedName name="CAD_00S">#REF!</definedName>
    <definedName name="CAD_01D">#REF!</definedName>
    <definedName name="CAD_01J">#REF!</definedName>
    <definedName name="CAD_01M">#REF!</definedName>
    <definedName name="CAD_01S">#REF!</definedName>
    <definedName name="CAD_02D">#REF!</definedName>
    <definedName name="CAD_02J">#REF!</definedName>
    <definedName name="CAD_02M">#REF!</definedName>
    <definedName name="CAD_02S">#REF!</definedName>
    <definedName name="CAD_03D">#REF!</definedName>
    <definedName name="CAD_03J">#REF!</definedName>
    <definedName name="CAD_03M">#REF!</definedName>
    <definedName name="CAD_03S">#REF!</definedName>
    <definedName name="CAD_04D">#REF!</definedName>
    <definedName name="CAD_04J">#REF!</definedName>
    <definedName name="CAD_04M">#REF!</definedName>
    <definedName name="CAD_04S">#REF!</definedName>
    <definedName name="CAD_05D">#REF!</definedName>
    <definedName name="CAD_05J">#REF!</definedName>
    <definedName name="CAD_05M">#REF!</definedName>
    <definedName name="CAD_05S">#REF!</definedName>
    <definedName name="CAD_06D">#REF!</definedName>
    <definedName name="CAD_06J">#REF!</definedName>
    <definedName name="CAD_06M">#REF!</definedName>
    <definedName name="CAD_06S">#REF!</definedName>
    <definedName name="CAD_07D">#REF!</definedName>
    <definedName name="CAD_07J">#REF!</definedName>
    <definedName name="CAD_07M">#REF!</definedName>
    <definedName name="CAD_07S">#REF!</definedName>
    <definedName name="CAD_08D">#REF!</definedName>
    <definedName name="CAD_08J">#REF!</definedName>
    <definedName name="CAD_08M">#REF!</definedName>
    <definedName name="CAD_08S">#REF!</definedName>
    <definedName name="CAD_09D">#REF!</definedName>
    <definedName name="CAD_09J">#REF!</definedName>
    <definedName name="CAD_09M">#REF!</definedName>
    <definedName name="CAD_09S">#REF!</definedName>
    <definedName name="CAD_10D">#REF!</definedName>
    <definedName name="CAD_10J">#REF!</definedName>
    <definedName name="CAD_10M">#REF!</definedName>
    <definedName name="CAD_10S">#REF!</definedName>
    <definedName name="CAD_11D">#REF!</definedName>
    <definedName name="CAD_11J">#REF!</definedName>
    <definedName name="CAD_11M">#REF!</definedName>
    <definedName name="CAD_11S">#REF!</definedName>
    <definedName name="CAD_12D">#REF!</definedName>
    <definedName name="CAD_12J">#REF!</definedName>
    <definedName name="CAD_12M">#REF!</definedName>
    <definedName name="CAD_12S">#REF!</definedName>
    <definedName name="CAD_13D">#REF!</definedName>
    <definedName name="CAD_13J">#REF!</definedName>
    <definedName name="CAD_13M">#REF!</definedName>
    <definedName name="CAD_13S">#REF!</definedName>
    <definedName name="CAD_14D">#REF!</definedName>
    <definedName name="CAD_14J">#REF!</definedName>
    <definedName name="CAD_14M">#REF!</definedName>
    <definedName name="CAD_14S">#REF!</definedName>
    <definedName name="CAD_15D">#REF!</definedName>
    <definedName name="CAD_15J">#REF!</definedName>
    <definedName name="CAD_15M">#REF!</definedName>
    <definedName name="CAD_15S">#REF!</definedName>
    <definedName name="CAD_16D">#REF!</definedName>
    <definedName name="CAD_16J">#REF!</definedName>
    <definedName name="CAD_16M">#REF!</definedName>
    <definedName name="CAD_16S">#REF!</definedName>
    <definedName name="CAD_17D">#REF!</definedName>
    <definedName name="CAD_17J">#REF!</definedName>
    <definedName name="CAD_17M">#REF!</definedName>
    <definedName name="CAD_17S">#REF!</definedName>
    <definedName name="CAD_18D">#REF!</definedName>
    <definedName name="CAD_18J">#REF!</definedName>
    <definedName name="CAD_18M">#REF!</definedName>
    <definedName name="CAD_18S">#REF!</definedName>
    <definedName name="CAD_19D">#REF!</definedName>
    <definedName name="CAD_19J">#REF!</definedName>
    <definedName name="CAD_19M">#REF!</definedName>
    <definedName name="CAD_19S">#REF!</definedName>
    <definedName name="CAD_20D">#REF!</definedName>
    <definedName name="CAD_20J">#REF!</definedName>
    <definedName name="CAD_20M">#REF!</definedName>
    <definedName name="CAD_20S">#REF!</definedName>
    <definedName name="CAD_21D">#REF!</definedName>
    <definedName name="CAD_21J">#REF!</definedName>
    <definedName name="CAD_21M">#REF!</definedName>
    <definedName name="CAD_21S">#REF!</definedName>
    <definedName name="CAD_22D">#REF!</definedName>
    <definedName name="CAD_22J">#REF!</definedName>
    <definedName name="CAD_22M">#REF!</definedName>
    <definedName name="CAD_22S">#REF!</definedName>
    <definedName name="CAD_23D">#REF!</definedName>
    <definedName name="CAD_23J">#REF!</definedName>
    <definedName name="CAD_23M">#REF!</definedName>
    <definedName name="CAD_23S">#REF!</definedName>
    <definedName name="CAD_24D">#REF!</definedName>
    <definedName name="CAD_24J">#REF!</definedName>
    <definedName name="CAD_24M">#REF!</definedName>
    <definedName name="CAD_24S">#REF!</definedName>
    <definedName name="CAD_25D">#REF!</definedName>
    <definedName name="CAD_25J">#REF!</definedName>
    <definedName name="CAD_25M">#REF!</definedName>
    <definedName name="CAD_25S">#REF!</definedName>
    <definedName name="CAD_87D">#REF!</definedName>
    <definedName name="CAD_87J">#REF!</definedName>
    <definedName name="CAD_87M">#REF!</definedName>
    <definedName name="CAD_87S">#REF!</definedName>
    <definedName name="CAD_88D">#REF!</definedName>
    <definedName name="CAD_88J">#REF!</definedName>
    <definedName name="CAD_88M">#REF!</definedName>
    <definedName name="CAD_88S">#REF!</definedName>
    <definedName name="CAD_89D">#REF!</definedName>
    <definedName name="CAD_89J">#REF!</definedName>
    <definedName name="CAD_89M">#REF!</definedName>
    <definedName name="CAD_89S">#REF!</definedName>
    <definedName name="CAD_90D">#REF!</definedName>
    <definedName name="CAD_90J">#REF!</definedName>
    <definedName name="CAD_90M">#REF!</definedName>
    <definedName name="CAD_90S">#REF!</definedName>
    <definedName name="CAD_91D">#REF!</definedName>
    <definedName name="CAD_91J">#REF!</definedName>
    <definedName name="CAD_91M">#REF!</definedName>
    <definedName name="CAD_91S">#REF!</definedName>
    <definedName name="CAD_92D">#REF!</definedName>
    <definedName name="CAD_92J">#REF!</definedName>
    <definedName name="CAD_92M">#REF!</definedName>
    <definedName name="CAD_92S">#REF!</definedName>
    <definedName name="CAD_93D">#REF!</definedName>
    <definedName name="CAD_93J">#REF!</definedName>
    <definedName name="CAD_93M">#REF!</definedName>
    <definedName name="CAD_93S">#REF!</definedName>
    <definedName name="CAD_94D">#REF!</definedName>
    <definedName name="CAD_94J">#REF!</definedName>
    <definedName name="CAD_94M">#REF!</definedName>
    <definedName name="CAD_94S">#REF!</definedName>
    <definedName name="CAD_95D">#REF!</definedName>
    <definedName name="CAD_95J">#REF!</definedName>
    <definedName name="CAD_95M">#REF!</definedName>
    <definedName name="CAD_95S">#REF!</definedName>
    <definedName name="CAD_96D">#REF!</definedName>
    <definedName name="CAD_96J">#REF!</definedName>
    <definedName name="CAD_96M">#REF!</definedName>
    <definedName name="CAD_96S">#REF!</definedName>
    <definedName name="CAD_97D">#REF!</definedName>
    <definedName name="CAD_97J">#REF!</definedName>
    <definedName name="CAD_97M">#REF!</definedName>
    <definedName name="CAD_97S">#REF!</definedName>
    <definedName name="CAD_98D">#REF!</definedName>
    <definedName name="CAD_98J">#REF!</definedName>
    <definedName name="CAD_98M">#REF!</definedName>
    <definedName name="CAD_98S">#REF!</definedName>
    <definedName name="CAD_99D">#REF!</definedName>
    <definedName name="CAD_99J">#REF!</definedName>
    <definedName name="CAD_99M">#REF!</definedName>
    <definedName name="CAD_99S">#REF!</definedName>
    <definedName name="CAD_LT">#REF!</definedName>
    <definedName name="CAI">#REF!</definedName>
    <definedName name="cal00_eps">#REF!</definedName>
    <definedName name="cal00_rev">#REF!</definedName>
    <definedName name="cal01_eps">#REF!</definedName>
    <definedName name="cal01_rev">#REF!</definedName>
    <definedName name="cal94_eps">#REF!</definedName>
    <definedName name="cal96_eps">#REF!</definedName>
    <definedName name="cal96_rev">#REF!</definedName>
    <definedName name="cal97_eps">#REF!</definedName>
    <definedName name="cal97_rev">#REF!</definedName>
    <definedName name="cal98_eps">#REF!</definedName>
    <definedName name="cal98_rev">#REF!</definedName>
    <definedName name="cal99_eps">#REF!</definedName>
    <definedName name="cal99_rev">#REF!</definedName>
    <definedName name="calendar">#REF!</definedName>
    <definedName name="caleps98">#REF!</definedName>
    <definedName name="caleps99">#REF!</definedName>
    <definedName name="Call_Note">#REF!</definedName>
    <definedName name="calrev95">#REF!</definedName>
    <definedName name="calrev96">#REF!</definedName>
    <definedName name="calrev97">#REF!</definedName>
    <definedName name="calrev98">#REF!</definedName>
    <definedName name="calrev99">#REF!</definedName>
    <definedName name="cam">#REF!</definedName>
    <definedName name="Canada">'[21]HK rates'!$A$1:$L$48</definedName>
    <definedName name="cap">#REF!</definedName>
    <definedName name="cap_exp">#REF!</definedName>
    <definedName name="CAP_print">#REF!</definedName>
    <definedName name="Capacity_Reserve">#REF!</definedName>
    <definedName name="capex.00">#REF!</definedName>
    <definedName name="capex.01">#REF!</definedName>
    <definedName name="capex.02">#REF!</definedName>
    <definedName name="capex.03">#REF!</definedName>
    <definedName name="capex.04">#REF!</definedName>
    <definedName name="capex.2000">#REF!</definedName>
    <definedName name="capex.2001">#REF!</definedName>
    <definedName name="capex.96">#REF!</definedName>
    <definedName name="capex.97">#REF!</definedName>
    <definedName name="capex.98">#REF!</definedName>
    <definedName name="capex.99">#REF!</definedName>
    <definedName name="capex_table">#REF!</definedName>
    <definedName name="capex00">#REF!</definedName>
    <definedName name="capex01">#REF!</definedName>
    <definedName name="capex98">#REF!</definedName>
    <definedName name="capex99">#REF!</definedName>
    <definedName name="Capexp_92">#REF!</definedName>
    <definedName name="Capexp_93">#REF!</definedName>
    <definedName name="Capexp_94">#REF!</definedName>
    <definedName name="Capexp_95">#REF!</definedName>
    <definedName name="CAPEXP92">#REF!</definedName>
    <definedName name="CAPEXP93">#REF!</definedName>
    <definedName name="CAPEXP94">#REF!</definedName>
    <definedName name="CAPEXP95">#REF!</definedName>
    <definedName name="CAPEXP96">#REF!</definedName>
    <definedName name="CAPEXP97">#REF!</definedName>
    <definedName name="capint00">#REF!</definedName>
    <definedName name="capint01">#REF!</definedName>
    <definedName name="capint93">#REF!</definedName>
    <definedName name="capint94">#REF!</definedName>
    <definedName name="capint95">#REF!</definedName>
    <definedName name="capint96">#REF!</definedName>
    <definedName name="capint97">#REF!</definedName>
    <definedName name="capint98">#REF!</definedName>
    <definedName name="capint99">#REF!</definedName>
    <definedName name="capita">#REF!</definedName>
    <definedName name="Capital_Employed_AVG">#REF!</definedName>
    <definedName name="Capital_Employed_CB">#REF!</definedName>
    <definedName name="Capital_Employed_OB">#REF!</definedName>
    <definedName name="Capital_employed2">#REF!</definedName>
    <definedName name="Capital_gains">#REF!</definedName>
    <definedName name="capital_investment">#REF!</definedName>
    <definedName name="Capital_spending">#REF!</definedName>
    <definedName name="Capital_Spending_Budgets__estimated_by_Salomon_Smith_Barney">#REF!</definedName>
    <definedName name="CapitalEmpl_Consol">#REF!</definedName>
    <definedName name="Capitalization">#REF!</definedName>
    <definedName name="CAPM">#REF!</definedName>
    <definedName name="captax93">#REF!</definedName>
    <definedName name="captax94">#REF!</definedName>
    <definedName name="captax95">#REF!</definedName>
    <definedName name="captax96">#REF!</definedName>
    <definedName name="captax97">#REF!</definedName>
    <definedName name="captax98">#REF!</definedName>
    <definedName name="Carriers__carrier">'[4]P&amp;L'!$B$24:$AH$24</definedName>
    <definedName name="cars">#REF!</definedName>
    <definedName name="CARSEG">#REF!</definedName>
    <definedName name="carsg">#REF!</definedName>
    <definedName name="CARSLMTH">#REF!</definedName>
    <definedName name="CARSLYTD">#REF!</definedName>
    <definedName name="CARSMTH">#REF!</definedName>
    <definedName name="CARSYTD">#REF!</definedName>
    <definedName name="case_num">1</definedName>
    <definedName name="case1">#REF!</definedName>
    <definedName name="case2">#REF!</definedName>
    <definedName name="case3">#REF!</definedName>
    <definedName name="Cash">#REF!</definedName>
    <definedName name="cash.2000">#REF!</definedName>
    <definedName name="cash.2001">#REF!</definedName>
    <definedName name="cash.99">#REF!</definedName>
    <definedName name="Cash___Liquid_assets">#REF!</definedName>
    <definedName name="Cash_DCF">#REF!</definedName>
    <definedName name="Cash_earnings">'[25]Jihe WestCashEarnings'!$A$58:$IV$58</definedName>
    <definedName name="Cash_flow_cover_of_dividend">#REF!</definedName>
    <definedName name="Cash_flow_from_operations">#REF!</definedName>
    <definedName name="Cash_flow_from_operations_per_share">#REF!</definedName>
    <definedName name="Cash_flow_from_operations2">#REF!</definedName>
    <definedName name="Cash_fore">#REF!</definedName>
    <definedName name="Cash_growth_fore">#REF!</definedName>
    <definedName name="Cash_Operating_Taxes">#REF!</definedName>
    <definedName name="Cash_operating_taxes_fore">#REF!</definedName>
    <definedName name="cash1">#REF!</definedName>
    <definedName name="cash2">#REF!</definedName>
    <definedName name="cash3">#REF!</definedName>
    <definedName name="cash93">#REF!</definedName>
    <definedName name="cash94">#REF!</definedName>
    <definedName name="cash95a">#REF!</definedName>
    <definedName name="cashburn">#REF!</definedName>
    <definedName name="cashflo">#REF!</definedName>
    <definedName name="cashflow">#REF!</definedName>
    <definedName name="Cashflow_1">#REF!</definedName>
    <definedName name="Cashflow_2">#REF!</definedName>
    <definedName name="Cashflow_per_share">#REF!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ashFlowPerShare">#REF!</definedName>
    <definedName name="cashps">#REF!</definedName>
    <definedName name="Cassindy">#REF!</definedName>
    <definedName name="Catalog_Path">#REF!</definedName>
    <definedName name="CAUSCAR1">#REF!</definedName>
    <definedName name="CAUSCAR2">#REF!</definedName>
    <definedName name="CAUSCAR3">#REF!</definedName>
    <definedName name="CAUSCAR4">#REF!</definedName>
    <definedName name="cawgcar1">#REF!</definedName>
    <definedName name="cawgcar2">#REF!</definedName>
    <definedName name="cawgcar3">#REF!</definedName>
    <definedName name="cawgcar4">#REF!</definedName>
    <definedName name="CB">#REF!</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60B1BF_opts" hidden="1">"1, 9, 1, False, 2, False, False, , 0, False, False, 1, 1"</definedName>
    <definedName name="cb_sChart1560B326_opts" hidden="1">"1, 9, 1, False, 2, False, False, , 0, False, False, 1, 1"</definedName>
    <definedName name="cb_sChart1560B5DC_opts" hidden="1">"1, 9, 1, False, 2, False, False, , 0, False, False, 1, 1"</definedName>
    <definedName name="cb_sChart1560C23F_opts" hidden="1">"1, 9, 1, False, 2, False, False, , 0, False, False, 1, 1"</definedName>
    <definedName name="cb_sChart16EBA7BA_opts">"1,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28B2AD_opts" hidden="1">"1, 3, 1, False, 2, False, False, , 0, False, True, 1, 1"</definedName>
    <definedName name="cb_sChart1B28B8C8_opts" hidden="1">"1, 3, 1, False, 2, False, False, , 0, False, True, 1, 1"</definedName>
    <definedName name="cb_sChart1B28BF3F_opts" hidden="1">"1, 3, 1, False, 2, False, False, , 0, False, True, 1, 1"</definedName>
    <definedName name="cb_sChart1B28C218_opts" hidden="1">"1, 3, 1, False, 2, False, False, , 0, False, True, 1, 1"</definedName>
    <definedName name="cb_sChart1B28C96B_opts" hidden="1">"1, 3, 1, False,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c">[26]BS!$D$4</definedName>
    <definedName name="CC_Line_Range_C1">OFFSET(#REF!,0,0,#REF!,1)</definedName>
    <definedName name="CC_Line_Range_C2">OFFSET(#REF!,0,0,#REF!,1)</definedName>
    <definedName name="CC_Line_Range_C3">OFFSET(#REF!,0,0,#REF!,1)</definedName>
    <definedName name="CC_OUT">#REF!</definedName>
    <definedName name="cc_ReportCurrencyUnit">"HK$"</definedName>
    <definedName name="cc_ReportCurrencyUnitFactor">1</definedName>
    <definedName name="CC_Stacked_C_Range">#REF!</definedName>
    <definedName name="CC_Stacked_D_Range">#REF!</definedName>
    <definedName name="CC_Stacked_E_Range">#REF!</definedName>
    <definedName name="CC1_00D">#REF!</definedName>
    <definedName name="CC1_00J">#REF!</definedName>
    <definedName name="CC1_00M">#REF!</definedName>
    <definedName name="CC1_00S">#REF!</definedName>
    <definedName name="CC1_01D">#REF!</definedName>
    <definedName name="CC1_01J">#REF!</definedName>
    <definedName name="CC1_01M">#REF!</definedName>
    <definedName name="CC1_01S">#REF!</definedName>
    <definedName name="CC1_02D">#REF!</definedName>
    <definedName name="CC1_02J">#REF!</definedName>
    <definedName name="CC1_02M">#REF!</definedName>
    <definedName name="CC1_02S">#REF!</definedName>
    <definedName name="CC1_03D">#REF!</definedName>
    <definedName name="CC1_03J">#REF!</definedName>
    <definedName name="CC1_03M">#REF!</definedName>
    <definedName name="CC1_03S">#REF!</definedName>
    <definedName name="CC1_04D">#REF!</definedName>
    <definedName name="CC1_04J">#REF!</definedName>
    <definedName name="CC1_04M">#REF!</definedName>
    <definedName name="CC1_04S">#REF!</definedName>
    <definedName name="CC1_05D">#REF!</definedName>
    <definedName name="CC1_05J">#REF!</definedName>
    <definedName name="CC1_05M">#REF!</definedName>
    <definedName name="CC1_05S">#REF!</definedName>
    <definedName name="CC1_06D">#REF!</definedName>
    <definedName name="CC1_06J">#REF!</definedName>
    <definedName name="CC1_06M">#REF!</definedName>
    <definedName name="CC1_06S">#REF!</definedName>
    <definedName name="CC1_07D">#REF!</definedName>
    <definedName name="CC1_07J">#REF!</definedName>
    <definedName name="CC1_07M">#REF!</definedName>
    <definedName name="CC1_07S">#REF!</definedName>
    <definedName name="CC1_08D">#REF!</definedName>
    <definedName name="CC1_08J">#REF!</definedName>
    <definedName name="CC1_08M">#REF!</definedName>
    <definedName name="CC1_08S">#REF!</definedName>
    <definedName name="CC1_09D">#REF!</definedName>
    <definedName name="CC1_09J">#REF!</definedName>
    <definedName name="CC1_09M">#REF!</definedName>
    <definedName name="CC1_09S">#REF!</definedName>
    <definedName name="CC1_10D">#REF!</definedName>
    <definedName name="CC1_10J">#REF!</definedName>
    <definedName name="CC1_10M">#REF!</definedName>
    <definedName name="CC1_10S">#REF!</definedName>
    <definedName name="CC1_11D">#REF!</definedName>
    <definedName name="CC1_11J">#REF!</definedName>
    <definedName name="CC1_11M">#REF!</definedName>
    <definedName name="CC1_11S">#REF!</definedName>
    <definedName name="CC1_12D">#REF!</definedName>
    <definedName name="CC1_12J">#REF!</definedName>
    <definedName name="CC1_12M">#REF!</definedName>
    <definedName name="CC1_12S">#REF!</definedName>
    <definedName name="CC1_13D">#REF!</definedName>
    <definedName name="CC1_13J">#REF!</definedName>
    <definedName name="CC1_13M">#REF!</definedName>
    <definedName name="CC1_13S">#REF!</definedName>
    <definedName name="CC1_14D">#REF!</definedName>
    <definedName name="CC1_14J">#REF!</definedName>
    <definedName name="CC1_14M">#REF!</definedName>
    <definedName name="CC1_14S">#REF!</definedName>
    <definedName name="CC1_15D">#REF!</definedName>
    <definedName name="CC1_15J">#REF!</definedName>
    <definedName name="CC1_15M">#REF!</definedName>
    <definedName name="CC1_15S">#REF!</definedName>
    <definedName name="CC1_16D">#REF!</definedName>
    <definedName name="CC1_16J">#REF!</definedName>
    <definedName name="CC1_16M">#REF!</definedName>
    <definedName name="CC1_16S">#REF!</definedName>
    <definedName name="CC1_17D">#REF!</definedName>
    <definedName name="CC1_17J">#REF!</definedName>
    <definedName name="CC1_17M">#REF!</definedName>
    <definedName name="CC1_17S">#REF!</definedName>
    <definedName name="CC1_18D">#REF!</definedName>
    <definedName name="CC1_18J">#REF!</definedName>
    <definedName name="CC1_18M">#REF!</definedName>
    <definedName name="CC1_18S">#REF!</definedName>
    <definedName name="CC1_19D">#REF!</definedName>
    <definedName name="CC1_19J">#REF!</definedName>
    <definedName name="CC1_19M">#REF!</definedName>
    <definedName name="CC1_19S">#REF!</definedName>
    <definedName name="CC1_20D">#REF!</definedName>
    <definedName name="CC1_20J">#REF!</definedName>
    <definedName name="CC1_20M">#REF!</definedName>
    <definedName name="CC1_20S">#REF!</definedName>
    <definedName name="CC1_21D">#REF!</definedName>
    <definedName name="CC1_21J">#REF!</definedName>
    <definedName name="CC1_21M">#REF!</definedName>
    <definedName name="CC1_21S">#REF!</definedName>
    <definedName name="CC1_22D">#REF!</definedName>
    <definedName name="CC1_22J">#REF!</definedName>
    <definedName name="CC1_22M">#REF!</definedName>
    <definedName name="CC1_22S">#REF!</definedName>
    <definedName name="CC1_23D">#REF!</definedName>
    <definedName name="CC1_23J">#REF!</definedName>
    <definedName name="CC1_23M">#REF!</definedName>
    <definedName name="CC1_23S">#REF!</definedName>
    <definedName name="CC1_24D">#REF!</definedName>
    <definedName name="CC1_24J">#REF!</definedName>
    <definedName name="CC1_24M">#REF!</definedName>
    <definedName name="CC1_24S">#REF!</definedName>
    <definedName name="CC1_25D">#REF!</definedName>
    <definedName name="CC1_25J">#REF!</definedName>
    <definedName name="CC1_25M">#REF!</definedName>
    <definedName name="CC1_25S">#REF!</definedName>
    <definedName name="CC1_87D">#REF!</definedName>
    <definedName name="CC1_87J">#REF!</definedName>
    <definedName name="CC1_87M">#REF!</definedName>
    <definedName name="CC1_87S">#REF!</definedName>
    <definedName name="CC1_88D">#REF!</definedName>
    <definedName name="CC1_88J">#REF!</definedName>
    <definedName name="CC1_88M">#REF!</definedName>
    <definedName name="CC1_88S">#REF!</definedName>
    <definedName name="CC1_89D">#REF!</definedName>
    <definedName name="CC1_89J">#REF!</definedName>
    <definedName name="CC1_89M">#REF!</definedName>
    <definedName name="CC1_89S">#REF!</definedName>
    <definedName name="CC1_90D">#REF!</definedName>
    <definedName name="CC1_90J">#REF!</definedName>
    <definedName name="CC1_90M">#REF!</definedName>
    <definedName name="CC1_90S">#REF!</definedName>
    <definedName name="CC1_91D">#REF!</definedName>
    <definedName name="CC1_91J">#REF!</definedName>
    <definedName name="CC1_91M">#REF!</definedName>
    <definedName name="CC1_91S">#REF!</definedName>
    <definedName name="CC1_92D">#REF!</definedName>
    <definedName name="CC1_92J">#REF!</definedName>
    <definedName name="CC1_92M">#REF!</definedName>
    <definedName name="CC1_92S">#REF!</definedName>
    <definedName name="CC1_93D">#REF!</definedName>
    <definedName name="CC1_93J">#REF!</definedName>
    <definedName name="CC1_93M">#REF!</definedName>
    <definedName name="CC1_93S">#REF!</definedName>
    <definedName name="CC1_94D">#REF!</definedName>
    <definedName name="CC1_94J">#REF!</definedName>
    <definedName name="CC1_94M">#REF!</definedName>
    <definedName name="CC1_94S">#REF!</definedName>
    <definedName name="CC1_95D">#REF!</definedName>
    <definedName name="CC1_95J">#REF!</definedName>
    <definedName name="CC1_95M">#REF!</definedName>
    <definedName name="CC1_95S">#REF!</definedName>
    <definedName name="CC1_96D">#REF!</definedName>
    <definedName name="CC1_96J">#REF!</definedName>
    <definedName name="CC1_96M">#REF!</definedName>
    <definedName name="CC1_96S">#REF!</definedName>
    <definedName name="CC1_97D">#REF!</definedName>
    <definedName name="CC1_97J">#REF!</definedName>
    <definedName name="CC1_97M">#REF!</definedName>
    <definedName name="CC1_97S">#REF!</definedName>
    <definedName name="CC1_98D">#REF!</definedName>
    <definedName name="CC1_98J">#REF!</definedName>
    <definedName name="CC1_98M">#REF!</definedName>
    <definedName name="CC1_98S">#REF!</definedName>
    <definedName name="CC1_99D">#REF!</definedName>
    <definedName name="CC1_99J">#REF!</definedName>
    <definedName name="CC1_99M">#REF!</definedName>
    <definedName name="CC1_99S">#REF!</definedName>
    <definedName name="CC1_LT">#REF!</definedName>
    <definedName name="CC1_Spot">#REF!</definedName>
    <definedName name="CC2_00D">#REF!</definedName>
    <definedName name="CC2_00J">#REF!</definedName>
    <definedName name="CC2_00M">#REF!</definedName>
    <definedName name="CC2_00S">#REF!</definedName>
    <definedName name="CC2_01D">#REF!</definedName>
    <definedName name="CC2_01J">#REF!</definedName>
    <definedName name="CC2_01M">#REF!</definedName>
    <definedName name="CC2_01S">#REF!</definedName>
    <definedName name="CC2_02D">#REF!</definedName>
    <definedName name="CC2_02J">#REF!</definedName>
    <definedName name="CC2_02M">#REF!</definedName>
    <definedName name="CC2_02S">#REF!</definedName>
    <definedName name="CC2_03D">#REF!</definedName>
    <definedName name="CC2_03J">#REF!</definedName>
    <definedName name="CC2_03M">#REF!</definedName>
    <definedName name="CC2_03S">#REF!</definedName>
    <definedName name="CC2_04D">#REF!</definedName>
    <definedName name="CC2_04J">#REF!</definedName>
    <definedName name="CC2_04M">#REF!</definedName>
    <definedName name="CC2_04S">#REF!</definedName>
    <definedName name="CC2_05D">#REF!</definedName>
    <definedName name="CC2_05J">#REF!</definedName>
    <definedName name="CC2_05M">#REF!</definedName>
    <definedName name="CC2_05S">#REF!</definedName>
    <definedName name="CC2_06D">#REF!</definedName>
    <definedName name="CC2_06J">#REF!</definedName>
    <definedName name="CC2_06M">#REF!</definedName>
    <definedName name="CC2_06S">#REF!</definedName>
    <definedName name="CC2_07D">#REF!</definedName>
    <definedName name="CC2_07J">#REF!</definedName>
    <definedName name="CC2_07M">#REF!</definedName>
    <definedName name="CC2_07S">#REF!</definedName>
    <definedName name="CC2_08D">#REF!</definedName>
    <definedName name="CC2_08J">#REF!</definedName>
    <definedName name="CC2_08M">#REF!</definedName>
    <definedName name="CC2_08S">#REF!</definedName>
    <definedName name="CC2_09D">#REF!</definedName>
    <definedName name="CC2_09J">#REF!</definedName>
    <definedName name="CC2_09M">#REF!</definedName>
    <definedName name="CC2_09S">#REF!</definedName>
    <definedName name="CC2_10D">#REF!</definedName>
    <definedName name="CC2_10J">#REF!</definedName>
    <definedName name="CC2_10M">#REF!</definedName>
    <definedName name="CC2_10S">#REF!</definedName>
    <definedName name="CC2_11D">#REF!</definedName>
    <definedName name="CC2_11J">#REF!</definedName>
    <definedName name="CC2_11M">#REF!</definedName>
    <definedName name="CC2_11S">#REF!</definedName>
    <definedName name="CC2_12D">#REF!</definedName>
    <definedName name="CC2_12J">#REF!</definedName>
    <definedName name="CC2_12M">#REF!</definedName>
    <definedName name="CC2_12S">#REF!</definedName>
    <definedName name="CC2_13D">#REF!</definedName>
    <definedName name="CC2_13J">#REF!</definedName>
    <definedName name="CC2_13M">#REF!</definedName>
    <definedName name="CC2_13S">#REF!</definedName>
    <definedName name="CC2_14D">#REF!</definedName>
    <definedName name="CC2_14J">#REF!</definedName>
    <definedName name="CC2_14M">#REF!</definedName>
    <definedName name="CC2_14S">#REF!</definedName>
    <definedName name="CC2_15D">#REF!</definedName>
    <definedName name="CC2_15J">#REF!</definedName>
    <definedName name="CC2_15M">#REF!</definedName>
    <definedName name="CC2_15S">#REF!</definedName>
    <definedName name="CC2_16D">#REF!</definedName>
    <definedName name="CC2_16J">#REF!</definedName>
    <definedName name="CC2_16M">#REF!</definedName>
    <definedName name="CC2_16S">#REF!</definedName>
    <definedName name="CC2_17D">#REF!</definedName>
    <definedName name="CC2_17J">#REF!</definedName>
    <definedName name="CC2_17M">#REF!</definedName>
    <definedName name="CC2_17S">#REF!</definedName>
    <definedName name="CC2_18D">#REF!</definedName>
    <definedName name="CC2_18J">#REF!</definedName>
    <definedName name="CC2_18M">#REF!</definedName>
    <definedName name="CC2_18S">#REF!</definedName>
    <definedName name="CC2_19D">#REF!</definedName>
    <definedName name="CC2_19J">#REF!</definedName>
    <definedName name="CC2_19M">#REF!</definedName>
    <definedName name="CC2_19S">#REF!</definedName>
    <definedName name="CC2_20D">#REF!</definedName>
    <definedName name="CC2_20J">#REF!</definedName>
    <definedName name="CC2_20M">#REF!</definedName>
    <definedName name="CC2_20S">#REF!</definedName>
    <definedName name="CC2_21D">#REF!</definedName>
    <definedName name="CC2_21J">#REF!</definedName>
    <definedName name="CC2_21M">#REF!</definedName>
    <definedName name="CC2_21S">#REF!</definedName>
    <definedName name="CC2_22D">#REF!</definedName>
    <definedName name="CC2_22J">#REF!</definedName>
    <definedName name="CC2_22M">#REF!</definedName>
    <definedName name="CC2_22S">#REF!</definedName>
    <definedName name="CC2_23D">#REF!</definedName>
    <definedName name="CC2_23J">#REF!</definedName>
    <definedName name="CC2_23M">#REF!</definedName>
    <definedName name="CC2_23S">#REF!</definedName>
    <definedName name="CC2_24D">#REF!</definedName>
    <definedName name="CC2_24J">#REF!</definedName>
    <definedName name="CC2_24M">#REF!</definedName>
    <definedName name="CC2_24S">#REF!</definedName>
    <definedName name="CC2_25D">#REF!</definedName>
    <definedName name="CC2_25J">#REF!</definedName>
    <definedName name="CC2_25M">#REF!</definedName>
    <definedName name="CC2_25S">#REF!</definedName>
    <definedName name="CC2_87D">#REF!</definedName>
    <definedName name="CC2_87J">#REF!</definedName>
    <definedName name="CC2_87M">#REF!</definedName>
    <definedName name="CC2_87S">#REF!</definedName>
    <definedName name="CC2_88D">#REF!</definedName>
    <definedName name="CC2_88J">#REF!</definedName>
    <definedName name="CC2_88M">#REF!</definedName>
    <definedName name="CC2_88S">#REF!</definedName>
    <definedName name="CC2_89D">#REF!</definedName>
    <definedName name="CC2_89J">#REF!</definedName>
    <definedName name="CC2_89M">#REF!</definedName>
    <definedName name="CC2_89S">#REF!</definedName>
    <definedName name="CC2_90D">#REF!</definedName>
    <definedName name="CC2_90J">#REF!</definedName>
    <definedName name="CC2_90M">#REF!</definedName>
    <definedName name="CC2_90S">#REF!</definedName>
    <definedName name="CC2_91D">#REF!</definedName>
    <definedName name="CC2_91J">#REF!</definedName>
    <definedName name="CC2_91M">#REF!</definedName>
    <definedName name="CC2_91S">#REF!</definedName>
    <definedName name="CC2_92D">#REF!</definedName>
    <definedName name="CC2_92J">#REF!</definedName>
    <definedName name="CC2_92M">#REF!</definedName>
    <definedName name="CC2_92S">#REF!</definedName>
    <definedName name="CC2_93D">#REF!</definedName>
    <definedName name="CC2_93J">#REF!</definedName>
    <definedName name="CC2_93M">#REF!</definedName>
    <definedName name="CC2_93S">#REF!</definedName>
    <definedName name="CC2_94D">#REF!</definedName>
    <definedName name="CC2_94J">#REF!</definedName>
    <definedName name="CC2_94M">#REF!</definedName>
    <definedName name="CC2_94S">#REF!</definedName>
    <definedName name="CC2_95D">#REF!</definedName>
    <definedName name="CC2_95J">#REF!</definedName>
    <definedName name="CC2_95M">#REF!</definedName>
    <definedName name="CC2_95S">#REF!</definedName>
    <definedName name="CC2_96D">#REF!</definedName>
    <definedName name="CC2_96J">#REF!</definedName>
    <definedName name="CC2_96M">#REF!</definedName>
    <definedName name="CC2_96S">#REF!</definedName>
    <definedName name="CC2_97D">#REF!</definedName>
    <definedName name="CC2_97J">#REF!</definedName>
    <definedName name="CC2_97M">#REF!</definedName>
    <definedName name="CC2_97S">#REF!</definedName>
    <definedName name="CC2_98D">#REF!</definedName>
    <definedName name="CC2_98J">#REF!</definedName>
    <definedName name="CC2_98M">#REF!</definedName>
    <definedName name="CC2_98S">#REF!</definedName>
    <definedName name="CC2_99D">#REF!</definedName>
    <definedName name="CC2_99J">#REF!</definedName>
    <definedName name="CC2_99M">#REF!</definedName>
    <definedName name="CC2_99S">#REF!</definedName>
    <definedName name="CC2_LT">#REF!</definedName>
    <definedName name="CC2_Spot">#REF!</definedName>
    <definedName name="cce">#REF!</definedName>
    <definedName name="CCLMTH">#REF!</definedName>
    <definedName name="CCLYTD">#REF!</definedName>
    <definedName name="CCMTH">#REF!</definedName>
    <definedName name="ccn">#REF!</definedName>
    <definedName name="ccs" localSheetId="4" hidden="1">{#N/A,#N/A,FALSE,"Chart 2 by Prop Type"}</definedName>
    <definedName name="ccs" localSheetId="1" hidden="1">{#N/A,#N/A,FALSE,"Chart 2 by Prop Type"}</definedName>
    <definedName name="ccs" hidden="1">{#N/A,#N/A,FALSE,"Chart 2 by Prop Type"}</definedName>
    <definedName name="CCYTD">#REF!</definedName>
    <definedName name="cdcfps93">#REF!</definedName>
    <definedName name="cdcfps94">#REF!</definedName>
    <definedName name="cde">#REF!</definedName>
    <definedName name="cdi">#REF!</definedName>
    <definedName name="cdp">#REF!</definedName>
    <definedName name="CE">#REF!</definedName>
    <definedName name="CEGwth">#REF!</definedName>
    <definedName name="cellYears2">#REF!</definedName>
    <definedName name="cellYears2c">#REF!</definedName>
    <definedName name="CEPS">#REF!</definedName>
    <definedName name="ceps93">#REF!</definedName>
    <definedName name="ceps94">#REF!</definedName>
    <definedName name="CF">[24]ISBSCF!$A$267:$AE$305</definedName>
    <definedName name="CF_00">#REF!</definedName>
    <definedName name="CF_01">#REF!</definedName>
    <definedName name="CF_02">#REF!</definedName>
    <definedName name="CF_03">#REF!</definedName>
    <definedName name="CF_04">#REF!</definedName>
    <definedName name="CF_05">#REF!</definedName>
    <definedName name="CF_06">#REF!</definedName>
    <definedName name="CF_07">#REF!</definedName>
    <definedName name="CF_08">#REF!</definedName>
    <definedName name="CF_09">#REF!</definedName>
    <definedName name="CF_10">#REF!</definedName>
    <definedName name="CF_11">#REF!</definedName>
    <definedName name="CF_12">#REF!</definedName>
    <definedName name="CF_13">#REF!</definedName>
    <definedName name="CF_1997">#REF!</definedName>
    <definedName name="CF_1998">#REF!</definedName>
    <definedName name="CF_1999">#REF!</definedName>
    <definedName name="CF_2000">#REF!</definedName>
    <definedName name="CF_2001">#REF!</definedName>
    <definedName name="CF_2002">#REF!</definedName>
    <definedName name="CF_2003">#REF!</definedName>
    <definedName name="CF_2004">#REF!</definedName>
    <definedName name="CF_2005">#REF!</definedName>
    <definedName name="CF_2006">#REF!</definedName>
    <definedName name="CF_2007">#REF!</definedName>
    <definedName name="CF_2008">#REF!</definedName>
    <definedName name="CF_97">#REF!</definedName>
    <definedName name="CF_98">#REF!</definedName>
    <definedName name="CF_99">#REF!</definedName>
    <definedName name="CF_Acqn_Disp">#REF!</definedName>
    <definedName name="CF_ASSOC">#REF!</definedName>
    <definedName name="CF_Cap_Inc">#REF!</definedName>
    <definedName name="CF_Capex_Oth">#REF!</definedName>
    <definedName name="CF_Capex_TFA">#REF!</definedName>
    <definedName name="CF_Chg_WC">#REF!</definedName>
    <definedName name="CF_CTP">#REF!</definedName>
    <definedName name="CF_Depn">#REF!</definedName>
    <definedName name="CF_DEPR">#REF!</definedName>
    <definedName name="CF_Divis_Assoc">#REF!</definedName>
    <definedName name="CF_Divis_Mins">#REF!</definedName>
    <definedName name="CF_Divis_Ord">#REF!</definedName>
    <definedName name="CF_GAIN_LOSS">#REF!</definedName>
    <definedName name="CF_Int_Net">#REF!</definedName>
    <definedName name="CF_interest_exp">#REF!</definedName>
    <definedName name="CF_Op_CF">#REF!</definedName>
    <definedName name="CF_PBT">#REF!</definedName>
    <definedName name="CF_print">#REF!</definedName>
    <definedName name="CF_Sale_FA">#REF!</definedName>
    <definedName name="CF_Tax">#REF!</definedName>
    <definedName name="CF_WC">#REF!</definedName>
    <definedName name="CFA">#REF!</definedName>
    <definedName name="CFAcquis">#REF!</definedName>
    <definedName name="CFAmo">#REF!</definedName>
    <definedName name="CFAssetDisp">#REF!</definedName>
    <definedName name="CFAsso">#REF!</definedName>
    <definedName name="cfc">#REF!</definedName>
    <definedName name="CFCapex">#REF!</definedName>
    <definedName name="cfcf00">#REF!</definedName>
    <definedName name="cfcf01">#REF!</definedName>
    <definedName name="cfcf93">#REF!</definedName>
    <definedName name="cfcf94">#REF!</definedName>
    <definedName name="cfcf95">#REF!</definedName>
    <definedName name="cfcf96">#REF!</definedName>
    <definedName name="cfcf97">#REF!</definedName>
    <definedName name="cfcf98">#REF!</definedName>
    <definedName name="cfcf99">#REF!</definedName>
    <definedName name="CFCFBDF">#REF!</definedName>
    <definedName name="CFCFBF">#REF!</definedName>
    <definedName name="cfcfps00">#REF!</definedName>
    <definedName name="cfcfps01">#REF!</definedName>
    <definedName name="cfcfps93">#REF!</definedName>
    <definedName name="cfcfps94">#REF!</definedName>
    <definedName name="cfcfps95">#REF!</definedName>
    <definedName name="cfcfps96">#REF!</definedName>
    <definedName name="cfcfps97">#REF!</definedName>
    <definedName name="cfcfps98">#REF!</definedName>
    <definedName name="cfcfps99">#REF!</definedName>
    <definedName name="CFDecreaseNetDebt">#REF!</definedName>
    <definedName name="CFDep">#REF!</definedName>
    <definedName name="CFDiv">#REF!</definedName>
    <definedName name="CFFCF">#REF!</definedName>
    <definedName name="CFForex">#REF!</definedName>
    <definedName name="CFInvest">#REF!</definedName>
    <definedName name="CFLFULL">#REF!</definedName>
    <definedName name="CFMinority">#REF!</definedName>
    <definedName name="CFNetinc">#REF!</definedName>
    <definedName name="CFOperating">#REF!</definedName>
    <definedName name="CFormats">#REF!</definedName>
    <definedName name="CFOther">#REF!</definedName>
    <definedName name="cfother00">#REF!</definedName>
    <definedName name="cfother01">#REF!</definedName>
    <definedName name="cfother93">#REF!</definedName>
    <definedName name="cfother94">#REF!</definedName>
    <definedName name="cfother95">#REF!</definedName>
    <definedName name="cfother96">#REF!</definedName>
    <definedName name="cfother97">#REF!</definedName>
    <definedName name="cfother98">#REF!</definedName>
    <definedName name="cfother99">#REF!</definedName>
    <definedName name="CFPPE">#REF!</definedName>
    <definedName name="CFProvisions">#REF!</definedName>
    <definedName name="CFPS">#REF!</definedName>
    <definedName name="cfps.2000">#REF!</definedName>
    <definedName name="cfps.2001">#REF!</definedName>
    <definedName name="cfps.96">#REF!</definedName>
    <definedName name="cfps.97">#REF!</definedName>
    <definedName name="cfps.98">#REF!</definedName>
    <definedName name="cfps.99">#REF!</definedName>
    <definedName name="CFPS_Curr_Yr">#REF!</definedName>
    <definedName name="CFPS_Lst_Yr">#REF!</definedName>
    <definedName name="CFPS_Next_Yr">#REF!</definedName>
    <definedName name="CFR">#REF!</definedName>
    <definedName name="CFShare">#REF!</definedName>
    <definedName name="CFWC">#REF!</definedName>
    <definedName name="cfx">#REF!</definedName>
    <definedName name="Ch_Oth_Provisions">#REF!</definedName>
    <definedName name="Change_in_Working_Capital">#REF!</definedName>
    <definedName name="Change_Provisions">#REF!</definedName>
    <definedName name="charge00">#REF!</definedName>
    <definedName name="charge01">#REF!</definedName>
    <definedName name="charge94">#REF!</definedName>
    <definedName name="charge95">#REF!</definedName>
    <definedName name="charge96">#REF!</definedName>
    <definedName name="charge97">#REF!</definedName>
    <definedName name="charge98">#REF!</definedName>
    <definedName name="charge99">#REF!</definedName>
    <definedName name="chart">"Chart 1"</definedName>
    <definedName name="CHART_CrociHist_Sector">OFFSET(#REF!,1,MATCH(1,(#REF!),0)-1,1,COUNT(#REF!))</definedName>
    <definedName name="CHART_CrociHist_Stock">OFFSET(#REF!,0,MATCH(1,(#REF!),0)-1,1,COUNT(#REF!))</definedName>
    <definedName name="chart_data">#REF!</definedName>
    <definedName name="chart_data_pd">#REF!</definedName>
    <definedName name="Chart_Division_Names">OFFSET(#REF!,0,0,COUNT(#REF!),1)</definedName>
    <definedName name="Chart_Division_Numbers">OFFSET(#REF!,0,0,COUNT(#REF!),1)</definedName>
    <definedName name="CHART_EVA_Labels">OFFSET(#REF!,0,COLUMN(#REF!)-(COUNT(OFFSET(#REF!,0,0,1,COLUMN(#REF!)))),1,COUNT(#REF!))</definedName>
    <definedName name="CHART_EVA_Numbers">OFFSET(#REF!,0,COLUMN(#REF!)-(COUNT(OFFSET(#REF!,0,0,1,COLUMN(#REF!)))),1,COUNT(#REF!))</definedName>
    <definedName name="Chart_Geography_Names">OFFSET(#REF!,0,0,COUNT(#REF!),1)</definedName>
    <definedName name="Chart_Geography_Numbers">OFFSET(#REF!,0,0,COUNT(#REF!),1)</definedName>
    <definedName name="chart_index">#REF!</definedName>
    <definedName name="chart_name">#REF!</definedName>
    <definedName name="Chart_PRICE_INDEXlevel">OFFSET(#REF!,COUNTA(#REF!)-COUNT(#REF!),1,COUNT(#REF!),1)</definedName>
    <definedName name="Chart_PRICE_LABELS">OFFSET(#REF!,COUNTA(#REF!)-COUNT(#REF!),-1,COUNT(#REF!),1)</definedName>
    <definedName name="Chart_PRICE_Prices">OFFSET(#REF!,COUNTA(#REF!)-COUNT(#REF!),0,COUNT(#REF!),1)</definedName>
    <definedName name="chart_range">#REF!</definedName>
    <definedName name="CHART_Sales_Labels">OFFSET(#REF!,0,COLUMN(#REF!)-(COUNT(OFFSET(#REF!,0,0,1,COLUMN(#REF!)))),1,COUNT(#REF!))</definedName>
    <definedName name="CHART_Sales_Numbers">OFFSET(#REF!,0,COLUMN(#REF!)-(COUNT(OFFSET(#REF!,0,0,1,COLUMN(#REF!)))),1,COUNT(#REF!))</definedName>
    <definedName name="CHART1">"Chart 2"</definedName>
    <definedName name="Charts.Display">#REF!</definedName>
    <definedName name="Charts.label">#REF!</definedName>
    <definedName name="Charts.Link">#REF!</definedName>
    <definedName name="CheckLeverage">[20]NERD!#REF!</definedName>
    <definedName name="CHECKLIST">#REF!</definedName>
    <definedName name="CheckROA">[20]NERD!#REF!</definedName>
    <definedName name="chem1">#REF!</definedName>
    <definedName name="chem2">#REF!</definedName>
    <definedName name="chem3">#REF!</definedName>
    <definedName name="chem4">#REF!</definedName>
    <definedName name="Chemicals_depreciation">#REF!</definedName>
    <definedName name="Chemicals_inflation_uplift">#REF!</definedName>
    <definedName name="Chemicals_maintenance_capex">#REF!</definedName>
    <definedName name="chevcar1">#REF!</definedName>
    <definedName name="chevcar2">#REF!</definedName>
    <definedName name="chevcar3">#REF!</definedName>
    <definedName name="chevcar4">#REF!</definedName>
    <definedName name="chg">#REF!</definedName>
    <definedName name="China_map">#REF!</definedName>
    <definedName name="chjpcar1">#REF!</definedName>
    <definedName name="chjpcar2">#REF!</definedName>
    <definedName name="chjpcar3">#REF!</definedName>
    <definedName name="chjpcar4">#REF!</definedName>
    <definedName name="chjptrk1">#REF!</definedName>
    <definedName name="chjptrk2">#REF!</definedName>
    <definedName name="chjptrk3">#REF!</definedName>
    <definedName name="chjptrk4">#REF!</definedName>
    <definedName name="Choices">#N/A</definedName>
    <definedName name="Choices_Wrapper">#N/A</definedName>
    <definedName name="Chongqing">#REF!</definedName>
    <definedName name="Chrysler级别">#REF!</definedName>
    <definedName name="CHTRK1">#REF!</definedName>
    <definedName name="CHTRK2">#REF!</definedName>
    <definedName name="CHTRK3">#REF!</definedName>
    <definedName name="CHTRK4">#REF!</definedName>
    <definedName name="CHUSCAR1">#REF!</definedName>
    <definedName name="CHUSCAR2">#REF!</definedName>
    <definedName name="CHUSCAR3">#REF!</definedName>
    <definedName name="CHUSCAR4">#REF!</definedName>
    <definedName name="CHUSMED1">#REF!</definedName>
    <definedName name="CHUSMED2">#REF!</definedName>
    <definedName name="CHUSMED3">#REF!</definedName>
    <definedName name="CHUSMED4">#REF!</definedName>
    <definedName name="CHUSTRK1">#REF!</definedName>
    <definedName name="CHUSTRK2">#REF!</definedName>
    <definedName name="CHUSTRK3">#REF!</definedName>
    <definedName name="CHUSTRK4">#REF!</definedName>
    <definedName name="CIEN_hst_ebit">#REF!</definedName>
    <definedName name="CIEN_hst_ebt">#REF!</definedName>
    <definedName name="CIEN_hst_eps">#REF!</definedName>
    <definedName name="CIEN_hst_inc_b_m">#REF!</definedName>
    <definedName name="CIEN_hst_r_d">#REF!</definedName>
    <definedName name="CIEN_hst_rev">#REF!</definedName>
    <definedName name="CIEN_hst_sg_a">#REF!</definedName>
    <definedName name="CIEN_lev_mcap">#REF!</definedName>
    <definedName name="CIEN_lt_debt">#REF!</definedName>
    <definedName name="CIEN_ltm_a">#REF!</definedName>
    <definedName name="CIEN_ltm_cap_ex">#REF!</definedName>
    <definedName name="CIEN_ltm_cogs">#REF!</definedName>
    <definedName name="CIEN_ltm_csh_int">#REF!</definedName>
    <definedName name="CIEN_ltm_d">#REF!</definedName>
    <definedName name="CIEN_ltm_ebit">#REF!</definedName>
    <definedName name="CIEN_ltm_ebt">#REF!</definedName>
    <definedName name="CIEN_ltm_eps">#REF!</definedName>
    <definedName name="CIEN_ltm_inc_b_m">#REF!</definedName>
    <definedName name="CIEN_ltm_int">#REF!</definedName>
    <definedName name="CIEN_ltm_min_int">#REF!</definedName>
    <definedName name="CIEN_ltm_pref_div">#REF!</definedName>
    <definedName name="CIEN_ltm_r_d">#REF!</definedName>
    <definedName name="CIEN_ltm_rev">#REF!</definedName>
    <definedName name="CIEN_ltm_sg_a">#REF!</definedName>
    <definedName name="CIEN_ltm_tax">#REF!</definedName>
    <definedName name="CIEN_ltm_tax_rate">#REF!</definedName>
    <definedName name="CIEN_name">#REF!</definedName>
    <definedName name="CIEN_o_debt_1">#REF!</definedName>
    <definedName name="CIEN_o_debt_2">#REF!</definedName>
    <definedName name="CIEN_o_debt_3">#REF!</definedName>
    <definedName name="CIEN_option_n">#REF!</definedName>
    <definedName name="CIEN_option_pr">#REF!</definedName>
    <definedName name="cien_pr">#REF!</definedName>
    <definedName name="CIEN_shares">#REF!</definedName>
    <definedName name="cien_ticker">#REF!</definedName>
    <definedName name="CIEN_total_dt">#REF!</definedName>
    <definedName name="cii">#REF!</definedName>
    <definedName name="CincinattiBell">#REF!</definedName>
    <definedName name="cingular">#REF!</definedName>
    <definedName name="CIQWBGuid" hidden="1">"Model-BBMG-20190827.xlsx"</definedName>
    <definedName name="circswitch">#REF!</definedName>
    <definedName name="Citizenpr">#REF!</definedName>
    <definedName name="civ">#REF!</definedName>
    <definedName name="CL">#REF!</definedName>
    <definedName name="CL_DEBT">#REF!</definedName>
    <definedName name="CL_MIN_INT">#REF!</definedName>
    <definedName name="CL_PAY">#REF!</definedName>
    <definedName name="Class_B">68.45</definedName>
    <definedName name="cm">1</definedName>
    <definedName name="CMP">#REF!</definedName>
    <definedName name="CMTN_10q_div">#REF!</definedName>
    <definedName name="CMTN_10q_shares">#REF!</definedName>
    <definedName name="CMTN_5_yr_est">#REF!</definedName>
    <definedName name="CMTN_52_wk">#REF!</definedName>
    <definedName name="CMTN_bk_cap">#REF!</definedName>
    <definedName name="CMTN_bk_equity">#REF!</definedName>
    <definedName name="CMTN_bs_conv_debt">#REF!</definedName>
    <definedName name="CMTN_bs_min_int">#REF!</definedName>
    <definedName name="CMTN_bs_pref">#REF!</definedName>
    <definedName name="CMTN_cash">#REF!</definedName>
    <definedName name="CMTN_conv_debt_pr">#REF!</definedName>
    <definedName name="CMTN_conv_pref_pr">#REF!</definedName>
    <definedName name="CMTN_curr">#REF!</definedName>
    <definedName name="CMTN_dil_shares">#REF!</definedName>
    <definedName name="CMTN_eps00">#REF!</definedName>
    <definedName name="CMTN_eps98">#REF!</definedName>
    <definedName name="CMTN_eps99">#REF!</definedName>
    <definedName name="CMTN_equity_mcap">#REF!</definedName>
    <definedName name="CMTN_fin_date">#REF!</definedName>
    <definedName name="CMTN_hist_d">#REF!</definedName>
    <definedName name="CMTN_hst_a">#REF!</definedName>
    <definedName name="CMTN_hst_cogs">#REF!</definedName>
    <definedName name="CMTN_hst_ebit">#REF!</definedName>
    <definedName name="CMTN_hst_ebt">#REF!</definedName>
    <definedName name="CMTN_hst_eps">#REF!</definedName>
    <definedName name="CMTN_hst_inc_b_m">#REF!</definedName>
    <definedName name="CMTN_hst_r_d">#REF!</definedName>
    <definedName name="CMTN_hst_rev">#REF!</definedName>
    <definedName name="CMTN_hst_sg_a">#REF!</definedName>
    <definedName name="CMTN_lev_mcap">#REF!</definedName>
    <definedName name="CMTN_LQ_ni">#REF!</definedName>
    <definedName name="CMTN_LQ_rev">#REF!</definedName>
    <definedName name="CMTN_lt_debt">#REF!</definedName>
    <definedName name="CMTN_ltm_a">#REF!</definedName>
    <definedName name="CMTN_ltm_cap_ex">#REF!</definedName>
    <definedName name="CMTN_ltm_cogs">#REF!</definedName>
    <definedName name="CMTN_ltm_csh_int">#REF!</definedName>
    <definedName name="CMTN_ltm_d">#REF!</definedName>
    <definedName name="CMTN_ltm_ebit">#REF!</definedName>
    <definedName name="CMTN_ltm_ebt">#REF!</definedName>
    <definedName name="CMTN_ltm_inc_b_m">#REF!</definedName>
    <definedName name="CMTN_ltm_int">#REF!</definedName>
    <definedName name="CMTN_ltm_min_int">#REF!</definedName>
    <definedName name="CMTN_ltm_pref_div">#REF!</definedName>
    <definedName name="CMTN_ltm_r_d">#REF!</definedName>
    <definedName name="CMTN_ltm_rev">#REF!</definedName>
    <definedName name="CMTN_ltm_sg_a">#REF!</definedName>
    <definedName name="CMTN_ltm_shares">#REF!</definedName>
    <definedName name="CMTN_ltm_tax">#REF!</definedName>
    <definedName name="CMTN_ltm_tax_rate">#REF!</definedName>
    <definedName name="CMTN_name">#REF!</definedName>
    <definedName name="CMTN_o_debt_1">#REF!</definedName>
    <definedName name="CMTN_o_debt_2">#REF!</definedName>
    <definedName name="CMTN_o_debt_3">#REF!</definedName>
    <definedName name="CMTN_option_n">#REF!</definedName>
    <definedName name="CMTN_option_pr">#REF!</definedName>
    <definedName name="CMTN_pq_ni">#REF!</definedName>
    <definedName name="CMTN_pq_rev">#REF!</definedName>
    <definedName name="CMTN_pr">#REF!</definedName>
    <definedName name="CMTN_shares">#REF!</definedName>
    <definedName name="CMTN_ticker">#REF!</definedName>
    <definedName name="CMTN_total_dt">#REF!</definedName>
    <definedName name="CMTN_YQ_ni">#REF!</definedName>
    <definedName name="CMTN_YQ_rev">#REF!</definedName>
    <definedName name="CMVT_10q_div">#REF!</definedName>
    <definedName name="CMVT_10q_shares">#REF!</definedName>
    <definedName name="CMVT_5_yr_est">#REF!</definedName>
    <definedName name="CMVT_52_wk">#REF!</definedName>
    <definedName name="CMVT_bk_cap">#REF!</definedName>
    <definedName name="CMVT_bk_equity">#REF!</definedName>
    <definedName name="CMVT_bs_conv_debt">#REF!</definedName>
    <definedName name="CMVT_bs_min_int">#REF!</definedName>
    <definedName name="CMVT_bs_pref">#REF!</definedName>
    <definedName name="CMVT_cash">#REF!</definedName>
    <definedName name="CMVT_conv_debt_pr">#REF!</definedName>
    <definedName name="CMVT_conv_pref_pr">#REF!</definedName>
    <definedName name="CMVT_curr">#REF!</definedName>
    <definedName name="CMVT_dil_shares">#REF!</definedName>
    <definedName name="CMVT_eps00">#REF!</definedName>
    <definedName name="CMVT_eps98">#REF!</definedName>
    <definedName name="CMVT_eps99">#REF!</definedName>
    <definedName name="CMVT_equity_mcap">#REF!</definedName>
    <definedName name="CMVT_fin_date">#REF!</definedName>
    <definedName name="CMVT_hist_d">#REF!</definedName>
    <definedName name="CMVT_hst_a">#REF!</definedName>
    <definedName name="CMVT_hst_cogs">#REF!</definedName>
    <definedName name="CMVT_hst_ebit">#REF!</definedName>
    <definedName name="CMVT_hst_ebt">#REF!</definedName>
    <definedName name="CMVT_hst_eps">#REF!</definedName>
    <definedName name="CMVT_hst_inc_b_m">#REF!</definedName>
    <definedName name="CMVT_hst_r_d">#REF!</definedName>
    <definedName name="CMVT_hst_rev">#REF!</definedName>
    <definedName name="CMVT_hst_sg_a">#REF!</definedName>
    <definedName name="CMVT_lev_mcap">#REF!</definedName>
    <definedName name="CMVT_LQ_ni">#REF!</definedName>
    <definedName name="CMVT_LQ_rev">#REF!</definedName>
    <definedName name="CMVT_lt_debt">#REF!</definedName>
    <definedName name="CMVT_ltm_a">#REF!</definedName>
    <definedName name="CMVT_ltm_cap_ex">#REF!</definedName>
    <definedName name="CMVT_ltm_cogs">#REF!</definedName>
    <definedName name="CMVT_ltm_csh_int">#REF!</definedName>
    <definedName name="CMVT_ltm_d">#REF!</definedName>
    <definedName name="CMVT_ltm_ebit">#REF!</definedName>
    <definedName name="CMVT_ltm_ebt">#REF!</definedName>
    <definedName name="CMVT_ltm_inc_b_m">#REF!</definedName>
    <definedName name="CMVT_ltm_int">#REF!</definedName>
    <definedName name="CMVT_ltm_min_int">#REF!</definedName>
    <definedName name="CMVT_ltm_pref_div">#REF!</definedName>
    <definedName name="CMVT_ltm_r_d">#REF!</definedName>
    <definedName name="CMVT_ltm_rev">#REF!</definedName>
    <definedName name="CMVT_ltm_sg_a">#REF!</definedName>
    <definedName name="CMVT_ltm_shares">#REF!</definedName>
    <definedName name="CMVT_ltm_tax">#REF!</definedName>
    <definedName name="CMVT_ltm_tax_rate">#REF!</definedName>
    <definedName name="CMVT_name">#REF!</definedName>
    <definedName name="CMVT_o_debt_1">#REF!</definedName>
    <definedName name="CMVT_o_debt_2">#REF!</definedName>
    <definedName name="CMVT_o_debt_3">#REF!</definedName>
    <definedName name="CMVT_option_n">#REF!</definedName>
    <definedName name="CMVT_option_pr">#REF!</definedName>
    <definedName name="CMVT_pq_ni">#REF!</definedName>
    <definedName name="CMVT_pq_rev">#REF!</definedName>
    <definedName name="CMVT_pr">#REF!</definedName>
    <definedName name="CMVT_shares">#REF!</definedName>
    <definedName name="CMVT_ticker">#REF!</definedName>
    <definedName name="CMVT_total_dt">#REF!</definedName>
    <definedName name="CMVT_YQ_ni">#REF!</definedName>
    <definedName name="CMVT_YQ_rev">#REF!</definedName>
    <definedName name="CNC_MI">#REF!</definedName>
    <definedName name="CNC_pct">#REF!</definedName>
    <definedName name="cnc_rail">#REF!</definedName>
    <definedName name="cni">#REF!</definedName>
    <definedName name="CO">"Avon Products, Inc."</definedName>
    <definedName name="Co_Name">"Henderson China Holdings Limited"</definedName>
    <definedName name="coalpx">#REF!</definedName>
    <definedName name="coc">#REF!</definedName>
    <definedName name="code">#REF!</definedName>
    <definedName name="codeDestination">#REF!</definedName>
    <definedName name="CODELK_Path">#REF!</definedName>
    <definedName name="COF_00D">#REF!</definedName>
    <definedName name="COF_00J">#REF!</definedName>
    <definedName name="COF_00M">#REF!</definedName>
    <definedName name="COF_00S">#REF!</definedName>
    <definedName name="COF_01D">#REF!</definedName>
    <definedName name="COF_01J">#REF!</definedName>
    <definedName name="COF_01M">#REF!</definedName>
    <definedName name="COF_01S">#REF!</definedName>
    <definedName name="COF_02D">#REF!</definedName>
    <definedName name="COF_02J">#REF!</definedName>
    <definedName name="COF_02M">#REF!</definedName>
    <definedName name="COF_02S">#REF!</definedName>
    <definedName name="COF_03D">#REF!</definedName>
    <definedName name="COF_03J">#REF!</definedName>
    <definedName name="COF_03M">#REF!</definedName>
    <definedName name="COF_03S">#REF!</definedName>
    <definedName name="COF_04D">#REF!</definedName>
    <definedName name="COF_04J">#REF!</definedName>
    <definedName name="COF_04M">#REF!</definedName>
    <definedName name="COF_04S">#REF!</definedName>
    <definedName name="COF_05D">#REF!</definedName>
    <definedName name="COF_05J">#REF!</definedName>
    <definedName name="COF_05M">#REF!</definedName>
    <definedName name="COF_05S">#REF!</definedName>
    <definedName name="COF_06D">#REF!</definedName>
    <definedName name="COF_06J">#REF!</definedName>
    <definedName name="COF_06M">#REF!</definedName>
    <definedName name="COF_06S">#REF!</definedName>
    <definedName name="COF_07D">#REF!</definedName>
    <definedName name="COF_07J">#REF!</definedName>
    <definedName name="COF_07M">#REF!</definedName>
    <definedName name="COF_07S">#REF!</definedName>
    <definedName name="COF_08D">#REF!</definedName>
    <definedName name="COF_08J">#REF!</definedName>
    <definedName name="COF_08M">#REF!</definedName>
    <definedName name="COF_08S">#REF!</definedName>
    <definedName name="COF_09D">#REF!</definedName>
    <definedName name="COF_09J">#REF!</definedName>
    <definedName name="COF_09M">#REF!</definedName>
    <definedName name="COF_09S">#REF!</definedName>
    <definedName name="COF_10D">#REF!</definedName>
    <definedName name="COF_10J">#REF!</definedName>
    <definedName name="COF_10M">#REF!</definedName>
    <definedName name="COF_10S">#REF!</definedName>
    <definedName name="COF_11D">#REF!</definedName>
    <definedName name="COF_11J">#REF!</definedName>
    <definedName name="COF_11M">#REF!</definedName>
    <definedName name="COF_11S">#REF!</definedName>
    <definedName name="COF_12D">#REF!</definedName>
    <definedName name="COF_12J">#REF!</definedName>
    <definedName name="COF_12M">#REF!</definedName>
    <definedName name="COF_12S">#REF!</definedName>
    <definedName name="COF_13D">#REF!</definedName>
    <definedName name="COF_13J">#REF!</definedName>
    <definedName name="COF_13M">#REF!</definedName>
    <definedName name="COF_13S">#REF!</definedName>
    <definedName name="COF_14D">#REF!</definedName>
    <definedName name="COF_14J">#REF!</definedName>
    <definedName name="COF_14M">#REF!</definedName>
    <definedName name="COF_14S">#REF!</definedName>
    <definedName name="COF_15D">#REF!</definedName>
    <definedName name="COF_15J">#REF!</definedName>
    <definedName name="COF_15M">#REF!</definedName>
    <definedName name="COF_15S">#REF!</definedName>
    <definedName name="COF_16D">#REF!</definedName>
    <definedName name="COF_16J">#REF!</definedName>
    <definedName name="COF_16M">#REF!</definedName>
    <definedName name="COF_16S">#REF!</definedName>
    <definedName name="COF_17D">#REF!</definedName>
    <definedName name="COF_17J">#REF!</definedName>
    <definedName name="COF_17M">#REF!</definedName>
    <definedName name="COF_17S">#REF!</definedName>
    <definedName name="COF_18D">#REF!</definedName>
    <definedName name="COF_18J">#REF!</definedName>
    <definedName name="COF_18M">#REF!</definedName>
    <definedName name="COF_18S">#REF!</definedName>
    <definedName name="COF_19D">#REF!</definedName>
    <definedName name="COF_19J">#REF!</definedName>
    <definedName name="COF_19M">#REF!</definedName>
    <definedName name="COF_19S">#REF!</definedName>
    <definedName name="COF_20D">#REF!</definedName>
    <definedName name="COF_20J">#REF!</definedName>
    <definedName name="COF_20M">#REF!</definedName>
    <definedName name="COF_20S">#REF!</definedName>
    <definedName name="COF_21D">#REF!</definedName>
    <definedName name="COF_21J">#REF!</definedName>
    <definedName name="COF_21M">#REF!</definedName>
    <definedName name="COF_21S">#REF!</definedName>
    <definedName name="COF_22D">#REF!</definedName>
    <definedName name="COF_22J">#REF!</definedName>
    <definedName name="COF_22M">#REF!</definedName>
    <definedName name="COF_22S">#REF!</definedName>
    <definedName name="COF_23D">#REF!</definedName>
    <definedName name="COF_23J">#REF!</definedName>
    <definedName name="COF_23M">#REF!</definedName>
    <definedName name="COF_23S">#REF!</definedName>
    <definedName name="COF_24D">#REF!</definedName>
    <definedName name="COF_24J">#REF!</definedName>
    <definedName name="COF_24M">#REF!</definedName>
    <definedName name="COF_24S">#REF!</definedName>
    <definedName name="COF_25D">#REF!</definedName>
    <definedName name="COF_25J">#REF!</definedName>
    <definedName name="COF_25M">#REF!</definedName>
    <definedName name="COF_25S">#REF!</definedName>
    <definedName name="COF_87D">#REF!</definedName>
    <definedName name="COF_87J">#REF!</definedName>
    <definedName name="COF_87M">#REF!</definedName>
    <definedName name="COF_87S">#REF!</definedName>
    <definedName name="COF_88D">#REF!</definedName>
    <definedName name="COF_88J">#REF!</definedName>
    <definedName name="COF_88M">#REF!</definedName>
    <definedName name="COF_88S">#REF!</definedName>
    <definedName name="COF_89D">#REF!</definedName>
    <definedName name="COF_89J">#REF!</definedName>
    <definedName name="COF_89M">#REF!</definedName>
    <definedName name="COF_89S">#REF!</definedName>
    <definedName name="COF_90D">#REF!</definedName>
    <definedName name="COF_90J">#REF!</definedName>
    <definedName name="COF_90M">#REF!</definedName>
    <definedName name="COF_90S">#REF!</definedName>
    <definedName name="COF_91D">#REF!</definedName>
    <definedName name="COF_91J">#REF!</definedName>
    <definedName name="COF_91M">#REF!</definedName>
    <definedName name="COF_91S">#REF!</definedName>
    <definedName name="COF_92D">#REF!</definedName>
    <definedName name="COF_92J">#REF!</definedName>
    <definedName name="COF_92M">#REF!</definedName>
    <definedName name="COF_92S">#REF!</definedName>
    <definedName name="COF_93D">#REF!</definedName>
    <definedName name="COF_93J">#REF!</definedName>
    <definedName name="COF_93M">#REF!</definedName>
    <definedName name="COF_93S">#REF!</definedName>
    <definedName name="COF_94D">#REF!</definedName>
    <definedName name="COF_94J">#REF!</definedName>
    <definedName name="COF_94M">#REF!</definedName>
    <definedName name="COF_94S">#REF!</definedName>
    <definedName name="COF_95D">#REF!</definedName>
    <definedName name="COF_95J">#REF!</definedName>
    <definedName name="COF_95M">#REF!</definedName>
    <definedName name="COF_95S">#REF!</definedName>
    <definedName name="COF_96D">#REF!</definedName>
    <definedName name="COF_96J">#REF!</definedName>
    <definedName name="COF_96M">#REF!</definedName>
    <definedName name="COF_96S">#REF!</definedName>
    <definedName name="COF_97D">#REF!</definedName>
    <definedName name="COF_97J">#REF!</definedName>
    <definedName name="COF_97M">#REF!</definedName>
    <definedName name="COF_97S">#REF!</definedName>
    <definedName name="COF_98D">#REF!</definedName>
    <definedName name="COF_98J">#REF!</definedName>
    <definedName name="COF_98M">#REF!</definedName>
    <definedName name="COF_98S">#REF!</definedName>
    <definedName name="COF_99D">#REF!</definedName>
    <definedName name="COF_99J">#REF!</definedName>
    <definedName name="COF_99M">#REF!</definedName>
    <definedName name="COF_99S">#REF!</definedName>
    <definedName name="COF_LT">#REF!</definedName>
    <definedName name="COF_OUT">#REF!</definedName>
    <definedName name="COF_Spot">#REF!</definedName>
    <definedName name="cogs">#REF!</definedName>
    <definedName name="cogs.00">#REF!</definedName>
    <definedName name="cogs.01">#REF!</definedName>
    <definedName name="cogs.02">#REF!</definedName>
    <definedName name="cogs.03">#REF!</definedName>
    <definedName name="cogs.04">#REF!</definedName>
    <definedName name="cogs_handsets">#REF!</definedName>
    <definedName name="cogs_internet">#REF!</definedName>
    <definedName name="cogs_mobile">#REF!</definedName>
    <definedName name="cogs_other">#REF!</definedName>
    <definedName name="coi">#REF!</definedName>
    <definedName name="column_id">#REF!</definedName>
    <definedName name="column_name">#REF!</definedName>
    <definedName name="column_start">#REF!</definedName>
    <definedName name="columnnumber">#REF!</definedName>
    <definedName name="Combined_gas">#REF!</definedName>
    <definedName name="comFaxRate">[27]单产品敏感性分析!$C$8</definedName>
    <definedName name="Commercial_Paper">#REF!</definedName>
    <definedName name="Common_Stock">#REF!</definedName>
    <definedName name="COMP">#REF!</definedName>
    <definedName name="COMP_BS">#REF!</definedName>
    <definedName name="COMP_CF">#REF!</definedName>
    <definedName name="Companies">#REF!</definedName>
    <definedName name="Company_name">#REF!</definedName>
    <definedName name="Company_reported_exceptionals">#REF!</definedName>
    <definedName name="Company1">#REF!</definedName>
    <definedName name="CompanyBeta">#REF!</definedName>
    <definedName name="CompanyCode">#REF!</definedName>
    <definedName name="CompanyCreditRiskSpread">#REF!</definedName>
    <definedName name="companyname">#REF!</definedName>
    <definedName name="computer">computer</definedName>
    <definedName name="coms_52_wk">#REF!</definedName>
    <definedName name="COMS_bk_cap">#REF!</definedName>
    <definedName name="COMS_bk_equity">#REF!</definedName>
    <definedName name="COMS_bs_conv_debt">#REF!</definedName>
    <definedName name="COMS_bs_min_int">#REF!</definedName>
    <definedName name="COMS_bs_pref">#REF!</definedName>
    <definedName name="COMS_cash">#REF!</definedName>
    <definedName name="COMS_code">#REF!</definedName>
    <definedName name="COMS_conv_debt_pr">#REF!</definedName>
    <definedName name="COMS_conv_pref_pr">#REF!</definedName>
    <definedName name="coms_curr">#REF!</definedName>
    <definedName name="COMS_dil_shares">#REF!</definedName>
    <definedName name="coms_eps00">#REF!</definedName>
    <definedName name="coms_eps98">#REF!</definedName>
    <definedName name="coms_eps99">#REF!</definedName>
    <definedName name="COMS_equity_mcap">#REF!</definedName>
    <definedName name="COMS_fin_date">#REF!</definedName>
    <definedName name="COMS_hst_inc_b_m">#REF!</definedName>
    <definedName name="COMS_hst_rev">#REF!</definedName>
    <definedName name="COMS_lev_mcap">#REF!</definedName>
    <definedName name="COMS_lt_debt">#REF!</definedName>
    <definedName name="COMS_ltm_a">#REF!</definedName>
    <definedName name="COMS_ltm_cap_ex">#REF!</definedName>
    <definedName name="COMS_ltm_cogs">#REF!</definedName>
    <definedName name="COMS_ltm_csh_int">#REF!</definedName>
    <definedName name="COMS_ltm_d">#REF!</definedName>
    <definedName name="COMS_ltm_ebit">#REF!</definedName>
    <definedName name="COMS_ltm_ebt">#REF!</definedName>
    <definedName name="COMS_ltm_inc_b_m">#REF!</definedName>
    <definedName name="COMS_ltm_int">#REF!</definedName>
    <definedName name="COMS_ltm_min_int">#REF!</definedName>
    <definedName name="COMS_ltm_pref_div">#REF!</definedName>
    <definedName name="COMS_ltm_r_d">#REF!</definedName>
    <definedName name="COMS_ltm_rev">#REF!</definedName>
    <definedName name="COMS_ltm_sg_a">#REF!</definedName>
    <definedName name="COMS_ltm_shares">#REF!</definedName>
    <definedName name="COMS_ltm_tax">#REF!</definedName>
    <definedName name="COMS_ltm_tax_rate">#REF!</definedName>
    <definedName name="COMS_name">#REF!</definedName>
    <definedName name="COMS_o_debt_1">#REF!</definedName>
    <definedName name="COMS_o_debt_2">#REF!</definedName>
    <definedName name="COMS_o_debt_3">#REF!</definedName>
    <definedName name="COMS_option_n">#REF!</definedName>
    <definedName name="COMS_option_pr">#REF!</definedName>
    <definedName name="coms_pr">#REF!</definedName>
    <definedName name="COMS_shares">#REF!</definedName>
    <definedName name="coms_ticker">#REF!</definedName>
    <definedName name="COMS_total_dt">#REF!</definedName>
    <definedName name="con">#REF!</definedName>
    <definedName name="Concap">#REF!</definedName>
    <definedName name="CONCENT">#REF!</definedName>
    <definedName name="concession_active">#REF!</definedName>
    <definedName name="concession_adj_equity_value">#REF!</definedName>
    <definedName name="concession_disc_rate_2">#REF!</definedName>
    <definedName name="concession_payable_driver">#REF!</definedName>
    <definedName name="concession_payment_stream_2">#REF!</definedName>
    <definedName name="ConPrice">#REF!</definedName>
    <definedName name="cons_line_growth">#REF!</definedName>
    <definedName name="cons_wcom">#REF!</definedName>
    <definedName name="consolidated_company_id">#REF!</definedName>
    <definedName name="ConsolidatedEPS">#REF!</definedName>
    <definedName name="Consolidation">[20]NERD!$G$21:$N$21</definedName>
    <definedName name="Const_Costs">#REF!</definedName>
    <definedName name="Construction">#REF!</definedName>
    <definedName name="consumer">#REF!</definedName>
    <definedName name="cont_life">#REF!</definedName>
    <definedName name="CONV_MGN_00D">#REF!</definedName>
    <definedName name="CONV_MGN_00J">#REF!</definedName>
    <definedName name="CONV_MGN_00M">#REF!</definedName>
    <definedName name="CONV_MGN_00S">#REF!</definedName>
    <definedName name="CONV_MGN_01D">#REF!</definedName>
    <definedName name="CONV_MGN_01J">#REF!</definedName>
    <definedName name="CONV_MGN_01M">#REF!</definedName>
    <definedName name="CONV_MGN_01S">#REF!</definedName>
    <definedName name="CONV_MGN_02D">#REF!</definedName>
    <definedName name="CONV_MGN_02J">#REF!</definedName>
    <definedName name="CONV_MGN_02M">#REF!</definedName>
    <definedName name="CONV_MGN_02S">#REF!</definedName>
    <definedName name="CONV_MGN_03D">#REF!</definedName>
    <definedName name="CONV_MGN_03J">#REF!</definedName>
    <definedName name="CONV_MGN_03M">#REF!</definedName>
    <definedName name="CONV_MGN_03S">#REF!</definedName>
    <definedName name="CONV_MGN_04D">#REF!</definedName>
    <definedName name="CONV_MGN_04J">#REF!</definedName>
    <definedName name="CONV_MGN_04M">#REF!</definedName>
    <definedName name="CONV_MGN_04S">#REF!</definedName>
    <definedName name="CONV_MGN_05D">#REF!</definedName>
    <definedName name="CONV_MGN_05J">#REF!</definedName>
    <definedName name="CONV_MGN_05M">#REF!</definedName>
    <definedName name="CONV_MGN_05S">#REF!</definedName>
    <definedName name="CONV_MGN_06D">#REF!</definedName>
    <definedName name="CONV_MGN_06J">#REF!</definedName>
    <definedName name="CONV_MGN_06M">#REF!</definedName>
    <definedName name="CONV_MGN_06S">#REF!</definedName>
    <definedName name="CONV_MGN_07D">#REF!</definedName>
    <definedName name="CONV_MGN_07J">#REF!</definedName>
    <definedName name="CONV_MGN_07M">#REF!</definedName>
    <definedName name="CONV_MGN_07S">#REF!</definedName>
    <definedName name="CONV_MGN_08D">#REF!</definedName>
    <definedName name="CONV_MGN_08J">#REF!</definedName>
    <definedName name="CONV_MGN_08M">#REF!</definedName>
    <definedName name="CONV_MGN_08S">#REF!</definedName>
    <definedName name="CONV_MGN_09D">#REF!</definedName>
    <definedName name="CONV_MGN_09J">#REF!</definedName>
    <definedName name="CONV_MGN_09M">#REF!</definedName>
    <definedName name="CONV_MGN_09S">#REF!</definedName>
    <definedName name="CONV_MGN_10D">#REF!</definedName>
    <definedName name="CONV_MGN_10J">#REF!</definedName>
    <definedName name="CONV_MGN_10M">#REF!</definedName>
    <definedName name="CONV_MGN_10S">#REF!</definedName>
    <definedName name="CONV_MGN_11D">#REF!</definedName>
    <definedName name="CONV_MGN_11J">#REF!</definedName>
    <definedName name="CONV_MGN_11M">#REF!</definedName>
    <definedName name="CONV_MGN_11S">#REF!</definedName>
    <definedName name="CONV_MGN_12D">#REF!</definedName>
    <definedName name="CONV_MGN_12J">#REF!</definedName>
    <definedName name="CONV_MGN_12M">#REF!</definedName>
    <definedName name="CONV_MGN_12S">#REF!</definedName>
    <definedName name="CONV_MGN_13D">#REF!</definedName>
    <definedName name="CONV_MGN_13J">#REF!</definedName>
    <definedName name="CONV_MGN_13M">#REF!</definedName>
    <definedName name="CONV_MGN_13S">#REF!</definedName>
    <definedName name="CONV_MGN_14D">#REF!</definedName>
    <definedName name="CONV_MGN_14J">#REF!</definedName>
    <definedName name="CONV_MGN_14M">#REF!</definedName>
    <definedName name="CONV_MGN_14S">#REF!</definedName>
    <definedName name="CONV_MGN_15D">#REF!</definedName>
    <definedName name="CONV_MGN_15J">#REF!</definedName>
    <definedName name="CONV_MGN_15M">#REF!</definedName>
    <definedName name="CONV_MGN_15S">#REF!</definedName>
    <definedName name="CONV_MGN_16D">#REF!</definedName>
    <definedName name="CONV_MGN_16J">#REF!</definedName>
    <definedName name="CONV_MGN_16M">#REF!</definedName>
    <definedName name="CONV_MGN_16S">#REF!</definedName>
    <definedName name="CONV_MGN_17D">#REF!</definedName>
    <definedName name="CONV_MGN_17J">#REF!</definedName>
    <definedName name="CONV_MGN_17M">#REF!</definedName>
    <definedName name="CONV_MGN_17S">#REF!</definedName>
    <definedName name="CONV_MGN_18D">#REF!</definedName>
    <definedName name="CONV_MGN_18J">#REF!</definedName>
    <definedName name="CONV_MGN_18M">#REF!</definedName>
    <definedName name="CONV_MGN_18S">#REF!</definedName>
    <definedName name="CONV_MGN_19D">#REF!</definedName>
    <definedName name="CONV_MGN_19J">#REF!</definedName>
    <definedName name="CONV_MGN_19M">#REF!</definedName>
    <definedName name="CONV_MGN_19S">#REF!</definedName>
    <definedName name="CONV_MGN_20D">#REF!</definedName>
    <definedName name="CONV_MGN_20J">#REF!</definedName>
    <definedName name="CONV_MGN_20M">#REF!</definedName>
    <definedName name="CONV_MGN_20S">#REF!</definedName>
    <definedName name="CONV_MGN_21D">#REF!</definedName>
    <definedName name="CONV_MGN_21J">#REF!</definedName>
    <definedName name="CONV_MGN_21M">#REF!</definedName>
    <definedName name="CONV_MGN_21S">#REF!</definedName>
    <definedName name="CONV_MGN_22D">#REF!</definedName>
    <definedName name="CONV_MGN_22J">#REF!</definedName>
    <definedName name="CONV_MGN_22M">#REF!</definedName>
    <definedName name="CONV_MGN_22S">#REF!</definedName>
    <definedName name="CONV_MGN_23D">#REF!</definedName>
    <definedName name="CONV_MGN_23J">#REF!</definedName>
    <definedName name="CONV_MGN_23M">#REF!</definedName>
    <definedName name="CONV_MGN_23S">#REF!</definedName>
    <definedName name="CONV_MGN_24D">#REF!</definedName>
    <definedName name="CONV_MGN_24J">#REF!</definedName>
    <definedName name="CONV_MGN_24M">#REF!</definedName>
    <definedName name="CONV_MGN_24S">#REF!</definedName>
    <definedName name="CONV_MGN_25D">#REF!</definedName>
    <definedName name="CONV_MGN_25J">#REF!</definedName>
    <definedName name="CONV_MGN_25M">#REF!</definedName>
    <definedName name="CONV_MGN_25S">#REF!</definedName>
    <definedName name="CONV_MGN_87D">#REF!</definedName>
    <definedName name="CONV_MGN_87J">#REF!</definedName>
    <definedName name="CONV_MGN_87M">#REF!</definedName>
    <definedName name="CONV_MGN_87S">#REF!</definedName>
    <definedName name="CONV_MGN_88D">#REF!</definedName>
    <definedName name="CONV_MGN_88J">#REF!</definedName>
    <definedName name="CONV_MGN_88M">#REF!</definedName>
    <definedName name="CONV_MGN_88S">#REF!</definedName>
    <definedName name="CONV_MGN_89D">#REF!</definedName>
    <definedName name="CONV_MGN_89J">#REF!</definedName>
    <definedName name="CONV_MGN_89M">#REF!</definedName>
    <definedName name="CONV_MGN_89S">#REF!</definedName>
    <definedName name="CONV_MGN_90D">#REF!</definedName>
    <definedName name="CONV_MGN_90J">#REF!</definedName>
    <definedName name="CONV_MGN_90M">#REF!</definedName>
    <definedName name="CONV_MGN_90S">#REF!</definedName>
    <definedName name="CONV_MGN_91D">#REF!</definedName>
    <definedName name="CONV_MGN_91J">#REF!</definedName>
    <definedName name="CONV_MGN_91M">#REF!</definedName>
    <definedName name="CONV_MGN_91S">#REF!</definedName>
    <definedName name="CONV_MGN_92D">#REF!</definedName>
    <definedName name="CONV_MGN_92J">#REF!</definedName>
    <definedName name="CONV_MGN_92M">#REF!</definedName>
    <definedName name="CONV_MGN_92S">#REF!</definedName>
    <definedName name="CONV_MGN_93D">#REF!</definedName>
    <definedName name="CONV_MGN_93J">#REF!</definedName>
    <definedName name="CONV_MGN_93M">#REF!</definedName>
    <definedName name="CONV_MGN_93S">#REF!</definedName>
    <definedName name="CONV_MGN_94D">#REF!</definedName>
    <definedName name="CONV_MGN_94J">#REF!</definedName>
    <definedName name="CONV_MGN_94M">#REF!</definedName>
    <definedName name="CONV_MGN_94S">#REF!</definedName>
    <definedName name="CONV_MGN_95D">#REF!</definedName>
    <definedName name="CONV_MGN_95J">#REF!</definedName>
    <definedName name="CONV_MGN_95M">#REF!</definedName>
    <definedName name="CONV_MGN_95S">#REF!</definedName>
    <definedName name="CONV_MGN_96D">#REF!</definedName>
    <definedName name="CONV_MGN_96J">#REF!</definedName>
    <definedName name="CONV_MGN_96M">#REF!</definedName>
    <definedName name="CONV_MGN_96S">#REF!</definedName>
    <definedName name="CONV_MGN_97D">#REF!</definedName>
    <definedName name="CONV_MGN_97J">#REF!</definedName>
    <definedName name="CONV_MGN_97M">#REF!</definedName>
    <definedName name="CONV_MGN_97S">#REF!</definedName>
    <definedName name="CONV_MGN_98D">#REF!</definedName>
    <definedName name="CONV_MGN_98J">#REF!</definedName>
    <definedName name="CONV_MGN_98M">#REF!</definedName>
    <definedName name="CONV_MGN_98S">#REF!</definedName>
    <definedName name="CONV_MGN_99D">#REF!</definedName>
    <definedName name="CONV_MGN_99J">#REF!</definedName>
    <definedName name="CONV_MGN_99M">#REF!</definedName>
    <definedName name="CONV_MGN_99S">#REF!</definedName>
    <definedName name="CONV_MGN_LT">#REF!</definedName>
    <definedName name="conversion_rate">#REF!</definedName>
    <definedName name="Convertibles_options">#REF!</definedName>
    <definedName name="cop">#REF!</definedName>
    <definedName name="COP_00D">#REF!</definedName>
    <definedName name="COP_00J">#REF!</definedName>
    <definedName name="COP_00M">#REF!</definedName>
    <definedName name="COP_00S">#REF!</definedName>
    <definedName name="COP_01D">#REF!</definedName>
    <definedName name="COP_01J">#REF!</definedName>
    <definedName name="COP_01M">#REF!</definedName>
    <definedName name="COP_01S">#REF!</definedName>
    <definedName name="COP_02D">#REF!</definedName>
    <definedName name="COP_02J">#REF!</definedName>
    <definedName name="COP_02M">#REF!</definedName>
    <definedName name="COP_02S">#REF!</definedName>
    <definedName name="COP_03D">#REF!</definedName>
    <definedName name="COP_03J">#REF!</definedName>
    <definedName name="COP_03M">#REF!</definedName>
    <definedName name="COP_03S">#REF!</definedName>
    <definedName name="COP_04D">#REF!</definedName>
    <definedName name="COP_04J">#REF!</definedName>
    <definedName name="COP_04M">#REF!</definedName>
    <definedName name="COP_04S">#REF!</definedName>
    <definedName name="COP_05D">#REF!</definedName>
    <definedName name="COP_05J">#REF!</definedName>
    <definedName name="COP_05M">#REF!</definedName>
    <definedName name="COP_05S">#REF!</definedName>
    <definedName name="COP_06D">#REF!</definedName>
    <definedName name="COP_06J">#REF!</definedName>
    <definedName name="COP_06M">#REF!</definedName>
    <definedName name="COP_06S">#REF!</definedName>
    <definedName name="COP_07D">#REF!</definedName>
    <definedName name="COP_07J">#REF!</definedName>
    <definedName name="COP_07M">#REF!</definedName>
    <definedName name="COP_07S">#REF!</definedName>
    <definedName name="COP_08D">#REF!</definedName>
    <definedName name="COP_08J">#REF!</definedName>
    <definedName name="COP_08M">#REF!</definedName>
    <definedName name="COP_08S">#REF!</definedName>
    <definedName name="COP_09D">#REF!</definedName>
    <definedName name="COP_09J">#REF!</definedName>
    <definedName name="COP_09M">#REF!</definedName>
    <definedName name="COP_09S">#REF!</definedName>
    <definedName name="COP_10D">#REF!</definedName>
    <definedName name="COP_10J">#REF!</definedName>
    <definedName name="COP_10M">#REF!</definedName>
    <definedName name="COP_10S">#REF!</definedName>
    <definedName name="COP_11D">#REF!</definedName>
    <definedName name="COP_11J">#REF!</definedName>
    <definedName name="COP_11M">#REF!</definedName>
    <definedName name="COP_11S">#REF!</definedName>
    <definedName name="COP_12D">#REF!</definedName>
    <definedName name="COP_12J">#REF!</definedName>
    <definedName name="COP_12M">#REF!</definedName>
    <definedName name="COP_12S">#REF!</definedName>
    <definedName name="COP_13D">#REF!</definedName>
    <definedName name="COP_13J">#REF!</definedName>
    <definedName name="COP_13M">#REF!</definedName>
    <definedName name="COP_13S">#REF!</definedName>
    <definedName name="COP_14D">#REF!</definedName>
    <definedName name="COP_14J">#REF!</definedName>
    <definedName name="COP_14M">#REF!</definedName>
    <definedName name="COP_14S">#REF!</definedName>
    <definedName name="COP_15D">#REF!</definedName>
    <definedName name="COP_15J">#REF!</definedName>
    <definedName name="COP_15M">#REF!</definedName>
    <definedName name="COP_15S">#REF!</definedName>
    <definedName name="COP_16D">#REF!</definedName>
    <definedName name="COP_16J">#REF!</definedName>
    <definedName name="COP_16M">#REF!</definedName>
    <definedName name="COP_16S">#REF!</definedName>
    <definedName name="COP_17D">#REF!</definedName>
    <definedName name="COP_17J">#REF!</definedName>
    <definedName name="COP_17M">#REF!</definedName>
    <definedName name="COP_17S">#REF!</definedName>
    <definedName name="COP_18D">#REF!</definedName>
    <definedName name="COP_18J">#REF!</definedName>
    <definedName name="COP_18M">#REF!</definedName>
    <definedName name="COP_18S">#REF!</definedName>
    <definedName name="COP_19D">#REF!</definedName>
    <definedName name="COP_19J">#REF!</definedName>
    <definedName name="COP_19M">#REF!</definedName>
    <definedName name="COP_19S">#REF!</definedName>
    <definedName name="COP_20D">#REF!</definedName>
    <definedName name="COP_20J">#REF!</definedName>
    <definedName name="COP_20M">#REF!</definedName>
    <definedName name="COP_20S">#REF!</definedName>
    <definedName name="COP_21D">#REF!</definedName>
    <definedName name="COP_21J">#REF!</definedName>
    <definedName name="COP_21M">#REF!</definedName>
    <definedName name="COP_21S">#REF!</definedName>
    <definedName name="COP_22D">#REF!</definedName>
    <definedName name="COP_22J">#REF!</definedName>
    <definedName name="COP_22M">#REF!</definedName>
    <definedName name="COP_22S">#REF!</definedName>
    <definedName name="COP_23D">#REF!</definedName>
    <definedName name="COP_23J">#REF!</definedName>
    <definedName name="COP_23M">#REF!</definedName>
    <definedName name="COP_23S">#REF!</definedName>
    <definedName name="COP_24D">#REF!</definedName>
    <definedName name="COP_24J">#REF!</definedName>
    <definedName name="COP_24M">#REF!</definedName>
    <definedName name="COP_24S">#REF!</definedName>
    <definedName name="COP_25D">#REF!</definedName>
    <definedName name="COP_25J">#REF!</definedName>
    <definedName name="COP_25M">#REF!</definedName>
    <definedName name="COP_25S">#REF!</definedName>
    <definedName name="COP_87D">#REF!</definedName>
    <definedName name="COP_87J">#REF!</definedName>
    <definedName name="COP_87M">#REF!</definedName>
    <definedName name="COP_87S">#REF!</definedName>
    <definedName name="COP_88D">#REF!</definedName>
    <definedName name="COP_88J">#REF!</definedName>
    <definedName name="COP_88M">#REF!</definedName>
    <definedName name="COP_88S">#REF!</definedName>
    <definedName name="COP_89D">#REF!</definedName>
    <definedName name="COP_89J">#REF!</definedName>
    <definedName name="COP_89M">#REF!</definedName>
    <definedName name="COP_89S">#REF!</definedName>
    <definedName name="COP_90D">#REF!</definedName>
    <definedName name="COP_90J">#REF!</definedName>
    <definedName name="COP_90M">#REF!</definedName>
    <definedName name="COP_90S">#REF!</definedName>
    <definedName name="COP_91D">#REF!</definedName>
    <definedName name="COP_91J">#REF!</definedName>
    <definedName name="COP_91M">#REF!</definedName>
    <definedName name="COP_91S">#REF!</definedName>
    <definedName name="COP_92D">#REF!</definedName>
    <definedName name="COP_92J">#REF!</definedName>
    <definedName name="COP_92M">#REF!</definedName>
    <definedName name="COP_92S">#REF!</definedName>
    <definedName name="COP_93D">#REF!</definedName>
    <definedName name="COP_93J">#REF!</definedName>
    <definedName name="COP_93M">#REF!</definedName>
    <definedName name="COP_93S">#REF!</definedName>
    <definedName name="COP_94D">#REF!</definedName>
    <definedName name="COP_94J">#REF!</definedName>
    <definedName name="COP_94M">#REF!</definedName>
    <definedName name="COP_94S">#REF!</definedName>
    <definedName name="COP_95D">#REF!</definedName>
    <definedName name="COP_95J">#REF!</definedName>
    <definedName name="COP_95M">#REF!</definedName>
    <definedName name="COP_95S">#REF!</definedName>
    <definedName name="COP_96D">#REF!</definedName>
    <definedName name="COP_96J">#REF!</definedName>
    <definedName name="COP_96M">#REF!</definedName>
    <definedName name="COP_96S">#REF!</definedName>
    <definedName name="COP_97D">#REF!</definedName>
    <definedName name="COP_97J">#REF!</definedName>
    <definedName name="COP_97M">#REF!</definedName>
    <definedName name="COP_97S">#REF!</definedName>
    <definedName name="COP_98D">#REF!</definedName>
    <definedName name="COP_98J">#REF!</definedName>
    <definedName name="COP_98M">#REF!</definedName>
    <definedName name="COP_98S">#REF!</definedName>
    <definedName name="COP_99D">#REF!</definedName>
    <definedName name="COP_99J">#REF!</definedName>
    <definedName name="COP_99M">#REF!</definedName>
    <definedName name="COP_99S">#REF!</definedName>
    <definedName name="COP_LT">#REF!</definedName>
    <definedName name="CopyArea">#REF!</definedName>
    <definedName name="CopyrightStamp">#REF!</definedName>
    <definedName name="Core_EBIT">#REF!</definedName>
    <definedName name="Core_EV">#REF!</definedName>
    <definedName name="Core_Intangible_Fixed_Assets">#REF!</definedName>
    <definedName name="Core_Net_Cash_Debt">#REF!</definedName>
    <definedName name="Core_Sales">#REF!</definedName>
    <definedName name="Core_Tangible_Fixed_Assets">#REF!</definedName>
    <definedName name="cos95a">#REF!</definedName>
    <definedName name="Cosm">#REF!</definedName>
    <definedName name="COSr_AssociatesMinorities">#REF!</definedName>
    <definedName name="Cost_in_excess_of_net_assets_of_acquired_business">#REF!</definedName>
    <definedName name="COST_INF_00D">#REF!</definedName>
    <definedName name="COST_INF_00J">#REF!</definedName>
    <definedName name="COST_INF_00M">#REF!</definedName>
    <definedName name="COST_INF_00S">#REF!</definedName>
    <definedName name="COST_INF_01D">#REF!</definedName>
    <definedName name="COST_INF_01J">#REF!</definedName>
    <definedName name="COST_INF_01M">#REF!</definedName>
    <definedName name="COST_INF_01S">#REF!</definedName>
    <definedName name="COST_INF_02D">#REF!</definedName>
    <definedName name="COST_INF_02J">#REF!</definedName>
    <definedName name="COST_INF_02M">#REF!</definedName>
    <definedName name="COST_INF_02S">#REF!</definedName>
    <definedName name="COST_INF_03D">#REF!</definedName>
    <definedName name="COST_INF_03J">#REF!</definedName>
    <definedName name="COST_INF_03M">#REF!</definedName>
    <definedName name="COST_INF_03S">#REF!</definedName>
    <definedName name="COST_INF_04D">#REF!</definedName>
    <definedName name="COST_INF_04J">#REF!</definedName>
    <definedName name="COST_INF_04M">#REF!</definedName>
    <definedName name="COST_INF_04S">#REF!</definedName>
    <definedName name="COST_INF_05D">#REF!</definedName>
    <definedName name="COST_INF_05J">#REF!</definedName>
    <definedName name="COST_INF_05M">#REF!</definedName>
    <definedName name="COST_INF_05S">#REF!</definedName>
    <definedName name="COST_INF_06D">#REF!</definedName>
    <definedName name="COST_INF_06J">#REF!</definedName>
    <definedName name="COST_INF_06M">#REF!</definedName>
    <definedName name="COST_INF_06S">#REF!</definedName>
    <definedName name="COST_INF_07D">#REF!</definedName>
    <definedName name="COST_INF_07J">#REF!</definedName>
    <definedName name="COST_INF_07M">#REF!</definedName>
    <definedName name="COST_INF_07S">#REF!</definedName>
    <definedName name="COST_INF_08D">#REF!</definedName>
    <definedName name="COST_INF_08J">#REF!</definedName>
    <definedName name="COST_INF_08M">#REF!</definedName>
    <definedName name="COST_INF_08S">#REF!</definedName>
    <definedName name="COST_INF_09D">#REF!</definedName>
    <definedName name="COST_INF_09J">#REF!</definedName>
    <definedName name="COST_INF_09M">#REF!</definedName>
    <definedName name="COST_INF_09S">#REF!</definedName>
    <definedName name="COST_INF_10D">#REF!</definedName>
    <definedName name="COST_INF_10J">#REF!</definedName>
    <definedName name="COST_INF_10M">#REF!</definedName>
    <definedName name="COST_INF_10S">#REF!</definedName>
    <definedName name="COST_INF_11D">#REF!</definedName>
    <definedName name="COST_INF_11J">#REF!</definedName>
    <definedName name="COST_INF_11M">#REF!</definedName>
    <definedName name="COST_INF_11S">#REF!</definedName>
    <definedName name="COST_INF_12D">#REF!</definedName>
    <definedName name="COST_INF_12J">#REF!</definedName>
    <definedName name="COST_INF_12M">#REF!</definedName>
    <definedName name="COST_INF_12S">#REF!</definedName>
    <definedName name="COST_INF_13D">#REF!</definedName>
    <definedName name="COST_INF_13J">#REF!</definedName>
    <definedName name="COST_INF_13M">#REF!</definedName>
    <definedName name="COST_INF_13S">#REF!</definedName>
    <definedName name="COST_INF_14D">#REF!</definedName>
    <definedName name="COST_INF_14J">#REF!</definedName>
    <definedName name="COST_INF_14M">#REF!</definedName>
    <definedName name="COST_INF_14S">#REF!</definedName>
    <definedName name="COST_INF_15D">#REF!</definedName>
    <definedName name="COST_INF_15J">#REF!</definedName>
    <definedName name="COST_INF_15M">#REF!</definedName>
    <definedName name="COST_INF_15S">#REF!</definedName>
    <definedName name="COST_INF_16D">#REF!</definedName>
    <definedName name="COST_INF_16J">#REF!</definedName>
    <definedName name="COST_INF_16M">#REF!</definedName>
    <definedName name="COST_INF_16S">#REF!</definedName>
    <definedName name="COST_INF_17D">#REF!</definedName>
    <definedName name="COST_INF_17J">#REF!</definedName>
    <definedName name="COST_INF_17M">#REF!</definedName>
    <definedName name="COST_INF_17S">#REF!</definedName>
    <definedName name="COST_INF_18D">#REF!</definedName>
    <definedName name="COST_INF_18J">#REF!</definedName>
    <definedName name="COST_INF_18M">#REF!</definedName>
    <definedName name="COST_INF_18S">#REF!</definedName>
    <definedName name="COST_INF_19D">#REF!</definedName>
    <definedName name="COST_INF_19J">#REF!</definedName>
    <definedName name="COST_INF_19M">#REF!</definedName>
    <definedName name="COST_INF_19S">#REF!</definedName>
    <definedName name="COST_INF_20D">#REF!</definedName>
    <definedName name="COST_INF_20J">#REF!</definedName>
    <definedName name="COST_INF_20M">#REF!</definedName>
    <definedName name="COST_INF_20S">#REF!</definedName>
    <definedName name="COST_INF_21D">#REF!</definedName>
    <definedName name="COST_INF_21J">#REF!</definedName>
    <definedName name="COST_INF_21M">#REF!</definedName>
    <definedName name="COST_INF_21S">#REF!</definedName>
    <definedName name="COST_INF_22D">#REF!</definedName>
    <definedName name="COST_INF_22J">#REF!</definedName>
    <definedName name="COST_INF_22M">#REF!</definedName>
    <definedName name="COST_INF_22S">#REF!</definedName>
    <definedName name="COST_INF_23D">#REF!</definedName>
    <definedName name="COST_INF_23J">#REF!</definedName>
    <definedName name="COST_INF_23M">#REF!</definedName>
    <definedName name="COST_INF_23S">#REF!</definedName>
    <definedName name="COST_INF_24D">#REF!</definedName>
    <definedName name="COST_INF_24J">#REF!</definedName>
    <definedName name="COST_INF_24M">#REF!</definedName>
    <definedName name="COST_INF_24S">#REF!</definedName>
    <definedName name="COST_INF_25D">#REF!</definedName>
    <definedName name="COST_INF_25J">#REF!</definedName>
    <definedName name="COST_INF_25M">#REF!</definedName>
    <definedName name="COST_INF_25S">#REF!</definedName>
    <definedName name="COST_INF_87D">#REF!</definedName>
    <definedName name="COST_INF_87J">#REF!</definedName>
    <definedName name="COST_INF_87M">#REF!</definedName>
    <definedName name="COST_INF_87S">#REF!</definedName>
    <definedName name="COST_INF_88D">#REF!</definedName>
    <definedName name="COST_INF_88J">#REF!</definedName>
    <definedName name="COST_INF_88M">#REF!</definedName>
    <definedName name="COST_INF_88S">#REF!</definedName>
    <definedName name="COST_INF_89D">#REF!</definedName>
    <definedName name="COST_INF_89J">#REF!</definedName>
    <definedName name="COST_INF_89M">#REF!</definedName>
    <definedName name="COST_INF_89S">#REF!</definedName>
    <definedName name="COST_INF_90D">#REF!</definedName>
    <definedName name="COST_INF_90J">#REF!</definedName>
    <definedName name="COST_INF_90M">#REF!</definedName>
    <definedName name="COST_INF_90S">#REF!</definedName>
    <definedName name="COST_INF_91D">#REF!</definedName>
    <definedName name="COST_INF_91J">#REF!</definedName>
    <definedName name="COST_INF_91M">#REF!</definedName>
    <definedName name="COST_INF_91S">#REF!</definedName>
    <definedName name="COST_INF_92D">#REF!</definedName>
    <definedName name="COST_INF_92J">#REF!</definedName>
    <definedName name="COST_INF_92M">#REF!</definedName>
    <definedName name="COST_INF_92S">#REF!</definedName>
    <definedName name="COST_INF_93D">#REF!</definedName>
    <definedName name="COST_INF_93J">#REF!</definedName>
    <definedName name="COST_INF_93M">#REF!</definedName>
    <definedName name="COST_INF_93S">#REF!</definedName>
    <definedName name="COST_INF_94D">#REF!</definedName>
    <definedName name="COST_INF_94J">#REF!</definedName>
    <definedName name="COST_INF_94M">#REF!</definedName>
    <definedName name="COST_INF_94S">#REF!</definedName>
    <definedName name="COST_INF_95D">#REF!</definedName>
    <definedName name="COST_INF_95J">#REF!</definedName>
    <definedName name="COST_INF_95M">#REF!</definedName>
    <definedName name="COST_INF_95S">#REF!</definedName>
    <definedName name="COST_INF_96D">#REF!</definedName>
    <definedName name="COST_INF_96J">#REF!</definedName>
    <definedName name="COST_INF_96M">#REF!</definedName>
    <definedName name="COST_INF_96S">#REF!</definedName>
    <definedName name="COST_INF_97D">#REF!</definedName>
    <definedName name="COST_INF_97J">#REF!</definedName>
    <definedName name="COST_INF_97M">#REF!</definedName>
    <definedName name="COST_INF_97S">#REF!</definedName>
    <definedName name="COST_INF_98D">#REF!</definedName>
    <definedName name="COST_INF_98J">#REF!</definedName>
    <definedName name="COST_INF_98M">#REF!</definedName>
    <definedName name="COST_INF_98S">#REF!</definedName>
    <definedName name="COST_INF_99D">#REF!</definedName>
    <definedName name="COST_INF_99J">#REF!</definedName>
    <definedName name="COST_INF_99M">#REF!</definedName>
    <definedName name="COST_INF_99S">#REF!</definedName>
    <definedName name="Cost_of_equity">#REF!</definedName>
    <definedName name="Cost_of_goods_sold">#REF!</definedName>
    <definedName name="Cost_of_services">'[4]P&amp;L'!$B$40:$AH$40</definedName>
    <definedName name="Cost_Sector">#REF!</definedName>
    <definedName name="Cost_Type">#REF!</definedName>
    <definedName name="COSTOFDEBT">#REF!</definedName>
    <definedName name="costs_total">#REF!</definedName>
    <definedName name="cot">#REF!</definedName>
    <definedName name="COUNT">#REF!</definedName>
    <definedName name="Country">#REF!</definedName>
    <definedName name="CountryCurrencyMapping">#REF!</definedName>
    <definedName name="CouponRate_bonds_0">#REF!</definedName>
    <definedName name="CouponRate_bonds_1">#REF!</definedName>
    <definedName name="CouponRate_bonds_2">#REF!</definedName>
    <definedName name="CouponRate_bonds_3">#REF!</definedName>
    <definedName name="CouponRate_bonds_4">#REF!</definedName>
    <definedName name="Cov_97_Rev">#REF!</definedName>
    <definedName name="Cov_98_PS">#REF!</definedName>
    <definedName name="Cov_98_Rev">#REF!</definedName>
    <definedName name="Cov_99_PS">#REF!</definedName>
    <definedName name="Cov_99_Rev">#REF!</definedName>
    <definedName name="Cov_EPS_00">#REF!</definedName>
    <definedName name="Cov_EPS_98">#REF!</definedName>
    <definedName name="Cov_EPS_99">#REF!</definedName>
    <definedName name="Cov_Mkt_Cap">#REF!</definedName>
    <definedName name="Cov_Off_High">#REF!</definedName>
    <definedName name="Cov_Perf_97">#REF!</definedName>
    <definedName name="Cov_Perf_98">#REF!</definedName>
    <definedName name="Cov_Perf_99">#REF!</definedName>
    <definedName name="cov_perf_99b">#REF!</definedName>
    <definedName name="Cov_Univ_Avg">#REF!</definedName>
    <definedName name="Cov_Univ_Total">#REF!</definedName>
    <definedName name="_xlnm.Criteria">#REF!</definedName>
    <definedName name="CROCIWACCcapmm">#REF!</definedName>
    <definedName name="CROCIWACCmarket">#REF!</definedName>
    <definedName name="crpx">#REF!</definedName>
    <definedName name="CRUSCAR1">#REF!</definedName>
    <definedName name="CRUSCAR2">#REF!</definedName>
    <definedName name="CRUSCAR3">#REF!</definedName>
    <definedName name="CRUSCAR4">#REF!</definedName>
    <definedName name="CRUSTRK1">#REF!</definedName>
    <definedName name="CRUSTRK2">#REF!</definedName>
    <definedName name="CRUSTRK3">#REF!</definedName>
    <definedName name="CRUSTRK4">#REF!</definedName>
    <definedName name="CS_10q_div">#REF!</definedName>
    <definedName name="CS_10q_shares">#REF!</definedName>
    <definedName name="cs_5_yr_est">#REF!</definedName>
    <definedName name="cs_52_wk">#REF!</definedName>
    <definedName name="CS_bk_cap">#REF!</definedName>
    <definedName name="CS_bk_equity">#REF!</definedName>
    <definedName name="CS_bs_conv_debt">#REF!</definedName>
    <definedName name="CS_bs_min_int">#REF!</definedName>
    <definedName name="CS_bs_pref">#REF!</definedName>
    <definedName name="CS_cash">#REF!</definedName>
    <definedName name="CS_Code">#REF!</definedName>
    <definedName name="CS_conv_debt_pr">#REF!</definedName>
    <definedName name="CS_conv_pref_pr">#REF!</definedName>
    <definedName name="CS_ltm_csh_int">#REF!</definedName>
    <definedName name="CS_ltm_d">#REF!</definedName>
    <definedName name="CS_ltm_ebit">#REF!</definedName>
    <definedName name="CS_ltm_ebt">#REF!</definedName>
    <definedName name="CS_ltm_inc_b_m">#REF!</definedName>
    <definedName name="CS_ltm_int">#REF!</definedName>
    <definedName name="CS_ltm_min_int">#REF!</definedName>
    <definedName name="CS_ltm_pref_div">#REF!</definedName>
    <definedName name="CS_ltm_r_d">#REF!</definedName>
    <definedName name="CS_ltm_rev">#REF!</definedName>
    <definedName name="CS_ltm_sg_a">#REF!</definedName>
    <definedName name="CS_ltm_shares">#REF!</definedName>
    <definedName name="CS_ltm_tax">#REF!</definedName>
    <definedName name="CS_ltm_tax_rate">#REF!</definedName>
    <definedName name="CS_name">#REF!</definedName>
    <definedName name="CS_o_debt_1">#REF!</definedName>
    <definedName name="CS_o_debt_2">#REF!</definedName>
    <definedName name="CS_o_debt_3">#REF!</definedName>
    <definedName name="CS_option_n">#REF!</definedName>
    <definedName name="CS_option_pr">#REF!</definedName>
    <definedName name="CS_PQ_ni">#REF!</definedName>
    <definedName name="CS_PQ_rev">#REF!</definedName>
    <definedName name="cs_pr">#REF!</definedName>
    <definedName name="CS_shares">#REF!</definedName>
    <definedName name="cs_ticker">#REF!</definedName>
    <definedName name="CS_total_dt">#REF!</definedName>
    <definedName name="CS_YQ_ni">#REF!</definedName>
    <definedName name="CS_YQ_rev">#REF!</definedName>
    <definedName name="csc_currency">#REF!</definedName>
    <definedName name="CSCO_10q_div">#REF!</definedName>
    <definedName name="CSCO_10q_shares">#REF!</definedName>
    <definedName name="csco_5_yr_est">#REF!</definedName>
    <definedName name="csco_52_wk">#REF!</definedName>
    <definedName name="CSCO_bk_cap">#REF!</definedName>
    <definedName name="CSCO_bk_equity">#REF!</definedName>
    <definedName name="CSCO_bs_conv_debt">#REF!</definedName>
    <definedName name="CSCO_bs_min_int">#REF!</definedName>
    <definedName name="CSCO_bs_pref">#REF!</definedName>
    <definedName name="CSCO_cash">#REF!</definedName>
    <definedName name="CSCO_code">#REF!</definedName>
    <definedName name="CSCO_cogs">#REF!</definedName>
    <definedName name="CSCO_conv_debt_pr">#REF!</definedName>
    <definedName name="CSCO_conv_pref_pr">#REF!</definedName>
    <definedName name="csco_curr">#REF!</definedName>
    <definedName name="CSCO_dil_shares">#REF!</definedName>
    <definedName name="csco_eps00">#REF!</definedName>
    <definedName name="csco_eps98">#REF!</definedName>
    <definedName name="csco_eps99">#REF!</definedName>
    <definedName name="CSCO_equity_mcap">#REF!</definedName>
    <definedName name="CSCO_fin_date">#REF!</definedName>
    <definedName name="CSCO_hist_cogs">#REF!</definedName>
    <definedName name="CSCO_hist_d">#REF!</definedName>
    <definedName name="CSCO_hst_a">#REF!</definedName>
    <definedName name="CSCO_hst_cogs">#REF!</definedName>
    <definedName name="CSCO_hst_ebit">#REF!</definedName>
    <definedName name="CSCO_hst_ebt">#REF!</definedName>
    <definedName name="CSCO_hst_eps">#REF!</definedName>
    <definedName name="CSCO_hst_inc_b_m">#REF!</definedName>
    <definedName name="CSCO_hst_r_d">#REF!</definedName>
    <definedName name="CSCO_hst_rev">#REF!</definedName>
    <definedName name="CSCO_hst_sg_a">#REF!</definedName>
    <definedName name="CSCO_lev_mcap">#REF!</definedName>
    <definedName name="CSCO_LQ_ni">#REF!</definedName>
    <definedName name="CSCO_LQ_rev">#REF!</definedName>
    <definedName name="CSCO_lt_debt">#REF!</definedName>
    <definedName name="CSCO_ltm_a">#REF!</definedName>
    <definedName name="CSCO_ltm_cap_ex">#REF!</definedName>
    <definedName name="CSCO_ltm_cogs">#REF!</definedName>
    <definedName name="CSCO_ltm_csh_int">#REF!</definedName>
    <definedName name="CSCO_ltm_d">#REF!</definedName>
    <definedName name="CSCO_ltm_ebit">#REF!</definedName>
    <definedName name="CSCO_ltm_ebt">#REF!</definedName>
    <definedName name="CSCO_ltm_inc_b_m">#REF!</definedName>
    <definedName name="CSCO_ltm_int">#REF!</definedName>
    <definedName name="CSCO_ltm_min_int">#REF!</definedName>
    <definedName name="CSCO_ltm_pref_div">#REF!</definedName>
    <definedName name="CSCO_ltm_r_d">#REF!</definedName>
    <definedName name="CSCO_ltm_rev">#REF!</definedName>
    <definedName name="CSCO_ltm_sg_a">#REF!</definedName>
    <definedName name="CSCO_ltm_shares">#REF!</definedName>
    <definedName name="CSCO_ltm_tax">#REF!</definedName>
    <definedName name="CSCO_ltm_tax_rate">#REF!</definedName>
    <definedName name="CSCO_name">#REF!</definedName>
    <definedName name="CSCO_o_debt_1">#REF!</definedName>
    <definedName name="CSCO_o_debt_2">#REF!</definedName>
    <definedName name="CSCO_o_debt_3">#REF!</definedName>
    <definedName name="CSCO_option_n">#REF!</definedName>
    <definedName name="CSCO_option_pr">#REF!</definedName>
    <definedName name="CSCO_PQ_ni">#REF!</definedName>
    <definedName name="CSCO_PQ_rev">#REF!</definedName>
    <definedName name="csco_pr">#REF!</definedName>
    <definedName name="CSCO_sg_a">#REF!</definedName>
    <definedName name="CSCO_shares">#REF!</definedName>
    <definedName name="csco_ticker">#REF!</definedName>
    <definedName name="CSCO_total_dt">#REF!</definedName>
    <definedName name="CSCO_YQ_ni">#REF!</definedName>
    <definedName name="CSCO_YQ_rev">#REF!</definedName>
    <definedName name="csi">#REF!</definedName>
    <definedName name="cta">#REF!</definedName>
    <definedName name="CTL_5YRGROWTH">#REF!</definedName>
    <definedName name="CTopics">#REF!</definedName>
    <definedName name="CU_00D">#REF!</definedName>
    <definedName name="CU_00J">#REF!</definedName>
    <definedName name="CU_00M">#REF!</definedName>
    <definedName name="CU_00S">#REF!</definedName>
    <definedName name="CU_01D">#REF!</definedName>
    <definedName name="CU_01J">#REF!</definedName>
    <definedName name="CU_01M">#REF!</definedName>
    <definedName name="CU_01S">#REF!</definedName>
    <definedName name="CU_02D">#REF!</definedName>
    <definedName name="CU_02J">#REF!</definedName>
    <definedName name="CU_02M">#REF!</definedName>
    <definedName name="CU_02S">#REF!</definedName>
    <definedName name="CU_03D">#REF!</definedName>
    <definedName name="CU_03J">#REF!</definedName>
    <definedName name="CU_03M">#REF!</definedName>
    <definedName name="CU_03S">#REF!</definedName>
    <definedName name="CU_04D">#REF!</definedName>
    <definedName name="CU_04J">#REF!</definedName>
    <definedName name="CU_04M">#REF!</definedName>
    <definedName name="CU_04S">#REF!</definedName>
    <definedName name="CU_05D">#REF!</definedName>
    <definedName name="CU_05J">#REF!</definedName>
    <definedName name="CU_05M">#REF!</definedName>
    <definedName name="CU_05S">#REF!</definedName>
    <definedName name="CU_06D">#REF!</definedName>
    <definedName name="CU_06J">#REF!</definedName>
    <definedName name="CU_06M">#REF!</definedName>
    <definedName name="CU_06S">#REF!</definedName>
    <definedName name="CU_07D">#REF!</definedName>
    <definedName name="CU_07J">#REF!</definedName>
    <definedName name="CU_07M">#REF!</definedName>
    <definedName name="CU_07S">#REF!</definedName>
    <definedName name="CU_08D">#REF!</definedName>
    <definedName name="CU_08J">#REF!</definedName>
    <definedName name="CU_08M">#REF!</definedName>
    <definedName name="CU_08S">#REF!</definedName>
    <definedName name="CU_09D">#REF!</definedName>
    <definedName name="CU_09J">#REF!</definedName>
    <definedName name="CU_09M">#REF!</definedName>
    <definedName name="CU_09S">#REF!</definedName>
    <definedName name="CU_10D">#REF!</definedName>
    <definedName name="CU_10J">#REF!</definedName>
    <definedName name="CU_10M">#REF!</definedName>
    <definedName name="CU_10S">#REF!</definedName>
    <definedName name="CU_11D">#REF!</definedName>
    <definedName name="CU_11J">#REF!</definedName>
    <definedName name="CU_11M">#REF!</definedName>
    <definedName name="CU_11S">#REF!</definedName>
    <definedName name="CU_12D">#REF!</definedName>
    <definedName name="CU_12J">#REF!</definedName>
    <definedName name="CU_12M">#REF!</definedName>
    <definedName name="CU_12S">#REF!</definedName>
    <definedName name="CU_13D">#REF!</definedName>
    <definedName name="CU_13J">#REF!</definedName>
    <definedName name="CU_13M">#REF!</definedName>
    <definedName name="CU_13S">#REF!</definedName>
    <definedName name="CU_14D">#REF!</definedName>
    <definedName name="CU_14J">#REF!</definedName>
    <definedName name="CU_14M">#REF!</definedName>
    <definedName name="CU_14S">#REF!</definedName>
    <definedName name="CU_15D">#REF!</definedName>
    <definedName name="CU_15J">#REF!</definedName>
    <definedName name="CU_15M">#REF!</definedName>
    <definedName name="CU_15S">#REF!</definedName>
    <definedName name="CU_16D">#REF!</definedName>
    <definedName name="CU_16J">#REF!</definedName>
    <definedName name="CU_16M">#REF!</definedName>
    <definedName name="CU_16S">#REF!</definedName>
    <definedName name="CU_17D">#REF!</definedName>
    <definedName name="CU_17J">#REF!</definedName>
    <definedName name="CU_17M">#REF!</definedName>
    <definedName name="CU_17S">#REF!</definedName>
    <definedName name="CU_18D">#REF!</definedName>
    <definedName name="CU_18J">#REF!</definedName>
    <definedName name="CU_18M">#REF!</definedName>
    <definedName name="CU_18S">#REF!</definedName>
    <definedName name="CU_19D">#REF!</definedName>
    <definedName name="CU_19J">#REF!</definedName>
    <definedName name="CU_19M">#REF!</definedName>
    <definedName name="CU_19S">#REF!</definedName>
    <definedName name="CU_20D">#REF!</definedName>
    <definedName name="CU_20J">#REF!</definedName>
    <definedName name="CU_20M">#REF!</definedName>
    <definedName name="CU_20S">#REF!</definedName>
    <definedName name="CU_21D">#REF!</definedName>
    <definedName name="CU_21J">#REF!</definedName>
    <definedName name="CU_21M">#REF!</definedName>
    <definedName name="CU_21S">#REF!</definedName>
    <definedName name="CU_22D">#REF!</definedName>
    <definedName name="CU_22J">#REF!</definedName>
    <definedName name="CU_22M">#REF!</definedName>
    <definedName name="CU_22S">#REF!</definedName>
    <definedName name="CU_23D">#REF!</definedName>
    <definedName name="CU_23J">#REF!</definedName>
    <definedName name="CU_23M">#REF!</definedName>
    <definedName name="CU_23S">#REF!</definedName>
    <definedName name="CU_24D">#REF!</definedName>
    <definedName name="CU_24J">#REF!</definedName>
    <definedName name="CU_24M">#REF!</definedName>
    <definedName name="CU_24S">#REF!</definedName>
    <definedName name="CU_25D">#REF!</definedName>
    <definedName name="CU_25J">#REF!</definedName>
    <definedName name="CU_25M">#REF!</definedName>
    <definedName name="CU_25S">#REF!</definedName>
    <definedName name="CU_87D">#REF!</definedName>
    <definedName name="CU_87J">#REF!</definedName>
    <definedName name="CU_87M">#REF!</definedName>
    <definedName name="CU_87S">#REF!</definedName>
    <definedName name="CU_88D">#REF!</definedName>
    <definedName name="CU_88J">#REF!</definedName>
    <definedName name="CU_88M">#REF!</definedName>
    <definedName name="CU_88S">#REF!</definedName>
    <definedName name="CU_89D">#REF!</definedName>
    <definedName name="CU_89J">#REF!</definedName>
    <definedName name="CU_89M">#REF!</definedName>
    <definedName name="CU_89S">#REF!</definedName>
    <definedName name="CU_90D">#REF!</definedName>
    <definedName name="CU_90J">#REF!</definedName>
    <definedName name="CU_90M">#REF!</definedName>
    <definedName name="CU_90S">#REF!</definedName>
    <definedName name="CU_91D">#REF!</definedName>
    <definedName name="CU_91J">#REF!</definedName>
    <definedName name="CU_91M">#REF!</definedName>
    <definedName name="CU_91S">#REF!</definedName>
    <definedName name="CU_92D">#REF!</definedName>
    <definedName name="CU_92J">#REF!</definedName>
    <definedName name="CU_92M">#REF!</definedName>
    <definedName name="CU_92S">#REF!</definedName>
    <definedName name="CU_93D">#REF!</definedName>
    <definedName name="CU_93J">#REF!</definedName>
    <definedName name="CU_93M">#REF!</definedName>
    <definedName name="CU_93S">#REF!</definedName>
    <definedName name="CU_94D">#REF!</definedName>
    <definedName name="CU_94J">#REF!</definedName>
    <definedName name="CU_94M">#REF!</definedName>
    <definedName name="CU_94S">#REF!</definedName>
    <definedName name="CU_95D">#REF!</definedName>
    <definedName name="CU_95J">#REF!</definedName>
    <definedName name="CU_95M">#REF!</definedName>
    <definedName name="CU_95S">#REF!</definedName>
    <definedName name="CU_96D">#REF!</definedName>
    <definedName name="CU_96J">#REF!</definedName>
    <definedName name="CU_96M">#REF!</definedName>
    <definedName name="CU_96S">#REF!</definedName>
    <definedName name="CU_97D">#REF!</definedName>
    <definedName name="CU_97J">#REF!</definedName>
    <definedName name="CU_97M">#REF!</definedName>
    <definedName name="CU_97S">#REF!</definedName>
    <definedName name="CU_98D">#REF!</definedName>
    <definedName name="CU_98J">#REF!</definedName>
    <definedName name="CU_98M">#REF!</definedName>
    <definedName name="CU_98S">#REF!</definedName>
    <definedName name="CU_99D">#REF!</definedName>
    <definedName name="CU_99J">#REF!</definedName>
    <definedName name="CU_99M">#REF!</definedName>
    <definedName name="CU_99S">#REF!</definedName>
    <definedName name="CU_LT">#REF!</definedName>
    <definedName name="CU_OUT">#REF!</definedName>
    <definedName name="CU_RC_00D">#REF!</definedName>
    <definedName name="CU_RC_00J">#REF!</definedName>
    <definedName name="CU_RC_00M">#REF!</definedName>
    <definedName name="CU_RC_00S">#REF!</definedName>
    <definedName name="CU_RC_01D">#REF!</definedName>
    <definedName name="CU_RC_01J">#REF!</definedName>
    <definedName name="CU_RC_01M">#REF!</definedName>
    <definedName name="CU_RC_01S">#REF!</definedName>
    <definedName name="CU_RC_02D">#REF!</definedName>
    <definedName name="CU_RC_02J">#REF!</definedName>
    <definedName name="CU_RC_02M">#REF!</definedName>
    <definedName name="CU_RC_02S">#REF!</definedName>
    <definedName name="CU_RC_03D">#REF!</definedName>
    <definedName name="CU_RC_03J">#REF!</definedName>
    <definedName name="CU_RC_03M">#REF!</definedName>
    <definedName name="CU_RC_03S">#REF!</definedName>
    <definedName name="CU_RC_04D">#REF!</definedName>
    <definedName name="CU_RC_04J">#REF!</definedName>
    <definedName name="CU_RC_04M">#REF!</definedName>
    <definedName name="CU_RC_04S">#REF!</definedName>
    <definedName name="CU_RC_05D">#REF!</definedName>
    <definedName name="CU_RC_05J">#REF!</definedName>
    <definedName name="CU_RC_05M">#REF!</definedName>
    <definedName name="CU_RC_05S">#REF!</definedName>
    <definedName name="CU_RC_06D">#REF!</definedName>
    <definedName name="CU_RC_06J">#REF!</definedName>
    <definedName name="CU_RC_06M">#REF!</definedName>
    <definedName name="CU_RC_06S">#REF!</definedName>
    <definedName name="CU_RC_07D">#REF!</definedName>
    <definedName name="CU_RC_07J">#REF!</definedName>
    <definedName name="CU_RC_07M">#REF!</definedName>
    <definedName name="CU_RC_07S">#REF!</definedName>
    <definedName name="CU_RC_08D">#REF!</definedName>
    <definedName name="CU_RC_08J">#REF!</definedName>
    <definedName name="CU_RC_08M">#REF!</definedName>
    <definedName name="CU_RC_08S">#REF!</definedName>
    <definedName name="CU_RC_09D">#REF!</definedName>
    <definedName name="CU_RC_09J">#REF!</definedName>
    <definedName name="CU_RC_09M">#REF!</definedName>
    <definedName name="CU_RC_09S">#REF!</definedName>
    <definedName name="CU_RC_10D">#REF!</definedName>
    <definedName name="CU_RC_10J">#REF!</definedName>
    <definedName name="CU_RC_10M">#REF!</definedName>
    <definedName name="CU_RC_10S">#REF!</definedName>
    <definedName name="CU_RC_11D">#REF!</definedName>
    <definedName name="CU_RC_11J">#REF!</definedName>
    <definedName name="CU_RC_11M">#REF!</definedName>
    <definedName name="CU_RC_11S">#REF!</definedName>
    <definedName name="CU_RC_12D">#REF!</definedName>
    <definedName name="CU_RC_12J">#REF!</definedName>
    <definedName name="CU_RC_12M">#REF!</definedName>
    <definedName name="CU_RC_12S">#REF!</definedName>
    <definedName name="CU_RC_13D">#REF!</definedName>
    <definedName name="CU_RC_13J">#REF!</definedName>
    <definedName name="CU_RC_13M">#REF!</definedName>
    <definedName name="CU_RC_13S">#REF!</definedName>
    <definedName name="CU_RC_14D">#REF!</definedName>
    <definedName name="CU_RC_14J">#REF!</definedName>
    <definedName name="CU_RC_14M">#REF!</definedName>
    <definedName name="CU_RC_14S">#REF!</definedName>
    <definedName name="CU_RC_15D">#REF!</definedName>
    <definedName name="CU_RC_15J">#REF!</definedName>
    <definedName name="CU_RC_15M">#REF!</definedName>
    <definedName name="CU_RC_15S">#REF!</definedName>
    <definedName name="CU_RC_16D">#REF!</definedName>
    <definedName name="CU_RC_16J">#REF!</definedName>
    <definedName name="CU_RC_16M">#REF!</definedName>
    <definedName name="CU_RC_16S">#REF!</definedName>
    <definedName name="CU_RC_17D">#REF!</definedName>
    <definedName name="CU_RC_17J">#REF!</definedName>
    <definedName name="CU_RC_17M">#REF!</definedName>
    <definedName name="CU_RC_17S">#REF!</definedName>
    <definedName name="CU_RC_18D">#REF!</definedName>
    <definedName name="CU_RC_18J">#REF!</definedName>
    <definedName name="CU_RC_18M">#REF!</definedName>
    <definedName name="CU_RC_18S">#REF!</definedName>
    <definedName name="CU_RC_19D">#REF!</definedName>
    <definedName name="CU_RC_19J">#REF!</definedName>
    <definedName name="CU_RC_19M">#REF!</definedName>
    <definedName name="CU_RC_19S">#REF!</definedName>
    <definedName name="CU_RC_20D">#REF!</definedName>
    <definedName name="CU_RC_20J">#REF!</definedName>
    <definedName name="CU_RC_20M">#REF!</definedName>
    <definedName name="CU_RC_20S">#REF!</definedName>
    <definedName name="CU_RC_21D">#REF!</definedName>
    <definedName name="CU_RC_21J">#REF!</definedName>
    <definedName name="CU_RC_21M">#REF!</definedName>
    <definedName name="CU_RC_21S">#REF!</definedName>
    <definedName name="CU_RC_22D">#REF!</definedName>
    <definedName name="CU_RC_22J">#REF!</definedName>
    <definedName name="CU_RC_22M">#REF!</definedName>
    <definedName name="CU_RC_22S">#REF!</definedName>
    <definedName name="CU_RC_23D">#REF!</definedName>
    <definedName name="CU_RC_23J">#REF!</definedName>
    <definedName name="CU_RC_23M">#REF!</definedName>
    <definedName name="CU_RC_23S">#REF!</definedName>
    <definedName name="CU_RC_24D">#REF!</definedName>
    <definedName name="CU_RC_24J">#REF!</definedName>
    <definedName name="CU_RC_24M">#REF!</definedName>
    <definedName name="CU_RC_24S">#REF!</definedName>
    <definedName name="CU_RC_25D">#REF!</definedName>
    <definedName name="CU_RC_25J">#REF!</definedName>
    <definedName name="CU_RC_25M">#REF!</definedName>
    <definedName name="CU_RC_25S">#REF!</definedName>
    <definedName name="CU_RC_87D">#REF!</definedName>
    <definedName name="CU_RC_87J">#REF!</definedName>
    <definedName name="CU_RC_87M">#REF!</definedName>
    <definedName name="CU_RC_87S">#REF!</definedName>
    <definedName name="CU_RC_88D">#REF!</definedName>
    <definedName name="CU_RC_88J">#REF!</definedName>
    <definedName name="CU_RC_88M">#REF!</definedName>
    <definedName name="CU_RC_88S">#REF!</definedName>
    <definedName name="CU_RC_89D">#REF!</definedName>
    <definedName name="CU_RC_89J">#REF!</definedName>
    <definedName name="CU_RC_89M">#REF!</definedName>
    <definedName name="CU_RC_89S">#REF!</definedName>
    <definedName name="CU_RC_90D">#REF!</definedName>
    <definedName name="CU_RC_90J">#REF!</definedName>
    <definedName name="CU_RC_90M">#REF!</definedName>
    <definedName name="CU_RC_90S">#REF!</definedName>
    <definedName name="CU_RC_91D">#REF!</definedName>
    <definedName name="CU_RC_91J">#REF!</definedName>
    <definedName name="CU_RC_91M">#REF!</definedName>
    <definedName name="CU_RC_91S">#REF!</definedName>
    <definedName name="CU_RC_92D">#REF!</definedName>
    <definedName name="CU_RC_92J">#REF!</definedName>
    <definedName name="CU_RC_92M">#REF!</definedName>
    <definedName name="CU_RC_92S">#REF!</definedName>
    <definedName name="CU_RC_93D">#REF!</definedName>
    <definedName name="CU_RC_93J">#REF!</definedName>
    <definedName name="CU_RC_93M">#REF!</definedName>
    <definedName name="CU_RC_93S">#REF!</definedName>
    <definedName name="CU_RC_94D">#REF!</definedName>
    <definedName name="CU_RC_94J">#REF!</definedName>
    <definedName name="CU_RC_94M">#REF!</definedName>
    <definedName name="CU_RC_94S">#REF!</definedName>
    <definedName name="CU_RC_95D">#REF!</definedName>
    <definedName name="CU_RC_95J">#REF!</definedName>
    <definedName name="CU_RC_95M">#REF!</definedName>
    <definedName name="CU_RC_95S">#REF!</definedName>
    <definedName name="CU_RC_96D">#REF!</definedName>
    <definedName name="CU_RC_96J">#REF!</definedName>
    <definedName name="CU_RC_96M">#REF!</definedName>
    <definedName name="CU_RC_96S">#REF!</definedName>
    <definedName name="CU_RC_97D">#REF!</definedName>
    <definedName name="CU_RC_97J">#REF!</definedName>
    <definedName name="CU_RC_97M">#REF!</definedName>
    <definedName name="CU_RC_97S">#REF!</definedName>
    <definedName name="CU_RC_98D">#REF!</definedName>
    <definedName name="CU_RC_98J">#REF!</definedName>
    <definedName name="CU_RC_98M">#REF!</definedName>
    <definedName name="CU_RC_98S">#REF!</definedName>
    <definedName name="CU_RC_99D">#REF!</definedName>
    <definedName name="CU_RC_99J">#REF!</definedName>
    <definedName name="CU_RC_99M">#REF!</definedName>
    <definedName name="CU_RC_99S">#REF!</definedName>
    <definedName name="CU_RC_LT">#REF!</definedName>
    <definedName name="CU_Spot">#REF!</definedName>
    <definedName name="CU_TC_00D">#REF!</definedName>
    <definedName name="CU_TC_00J">#REF!</definedName>
    <definedName name="CU_TC_00M">#REF!</definedName>
    <definedName name="CU_TC_00S">#REF!</definedName>
    <definedName name="CU_TC_01D">#REF!</definedName>
    <definedName name="CU_TC_01J">#REF!</definedName>
    <definedName name="CU_TC_01M">#REF!</definedName>
    <definedName name="CU_TC_01S">#REF!</definedName>
    <definedName name="CU_TC_02D">#REF!</definedName>
    <definedName name="CU_TC_02J">#REF!</definedName>
    <definedName name="CU_TC_02M">#REF!</definedName>
    <definedName name="CU_TC_02S">#REF!</definedName>
    <definedName name="CU_TC_03D">#REF!</definedName>
    <definedName name="CU_TC_03J">#REF!</definedName>
    <definedName name="CU_TC_03M">#REF!</definedName>
    <definedName name="CU_TC_03S">#REF!</definedName>
    <definedName name="CU_TC_04D">#REF!</definedName>
    <definedName name="CU_TC_04J">#REF!</definedName>
    <definedName name="CU_TC_04M">#REF!</definedName>
    <definedName name="CU_TC_04S">#REF!</definedName>
    <definedName name="CU_TC_05D">#REF!</definedName>
    <definedName name="CU_TC_05J">#REF!</definedName>
    <definedName name="CU_TC_05M">#REF!</definedName>
    <definedName name="CU_TC_05S">#REF!</definedName>
    <definedName name="CU_TC_06D">#REF!</definedName>
    <definedName name="CU_TC_06J">#REF!</definedName>
    <definedName name="CU_TC_06M">#REF!</definedName>
    <definedName name="CU_TC_06S">#REF!</definedName>
    <definedName name="CU_TC_07D">#REF!</definedName>
    <definedName name="CU_TC_07J">#REF!</definedName>
    <definedName name="CU_TC_07M">#REF!</definedName>
    <definedName name="CU_TC_07S">#REF!</definedName>
    <definedName name="CU_TC_08D">#REF!</definedName>
    <definedName name="CU_TC_08J">#REF!</definedName>
    <definedName name="CU_TC_08M">#REF!</definedName>
    <definedName name="CU_TC_08S">#REF!</definedName>
    <definedName name="CU_TC_09D">#REF!</definedName>
    <definedName name="CU_TC_09J">#REF!</definedName>
    <definedName name="CU_TC_09M">#REF!</definedName>
    <definedName name="CU_TC_09S">#REF!</definedName>
    <definedName name="CU_TC_10D">#REF!</definedName>
    <definedName name="CU_TC_10J">#REF!</definedName>
    <definedName name="CU_TC_10M">#REF!</definedName>
    <definedName name="CU_TC_10S">#REF!</definedName>
    <definedName name="CU_TC_11D">#REF!</definedName>
    <definedName name="CU_TC_11J">#REF!</definedName>
    <definedName name="CU_TC_11M">#REF!</definedName>
    <definedName name="CU_TC_11S">#REF!</definedName>
    <definedName name="CU_TC_12D">#REF!</definedName>
    <definedName name="CU_TC_12J">#REF!</definedName>
    <definedName name="CU_TC_12M">#REF!</definedName>
    <definedName name="CU_TC_12S">#REF!</definedName>
    <definedName name="CU_TC_13D">#REF!</definedName>
    <definedName name="CU_TC_13J">#REF!</definedName>
    <definedName name="CU_TC_13M">#REF!</definedName>
    <definedName name="CU_TC_13S">#REF!</definedName>
    <definedName name="CU_TC_14D">#REF!</definedName>
    <definedName name="CU_TC_14J">#REF!</definedName>
    <definedName name="CU_TC_14M">#REF!</definedName>
    <definedName name="CU_TC_14S">#REF!</definedName>
    <definedName name="CU_TC_15D">#REF!</definedName>
    <definedName name="CU_TC_15J">#REF!</definedName>
    <definedName name="CU_TC_15M">#REF!</definedName>
    <definedName name="CU_TC_15S">#REF!</definedName>
    <definedName name="CU_TC_16D">#REF!</definedName>
    <definedName name="CU_TC_16J">#REF!</definedName>
    <definedName name="CU_TC_16M">#REF!</definedName>
    <definedName name="CU_TC_16S">#REF!</definedName>
    <definedName name="CU_TC_17D">#REF!</definedName>
    <definedName name="CU_TC_17J">#REF!</definedName>
    <definedName name="CU_TC_17M">#REF!</definedName>
    <definedName name="CU_TC_17S">#REF!</definedName>
    <definedName name="CU_TC_18D">#REF!</definedName>
    <definedName name="CU_TC_18J">#REF!</definedName>
    <definedName name="CU_TC_18M">#REF!</definedName>
    <definedName name="CU_TC_18S">#REF!</definedName>
    <definedName name="CU_TC_19D">#REF!</definedName>
    <definedName name="CU_TC_19J">#REF!</definedName>
    <definedName name="CU_TC_19M">#REF!</definedName>
    <definedName name="CU_TC_19S">#REF!</definedName>
    <definedName name="CU_TC_20D">#REF!</definedName>
    <definedName name="CU_TC_20J">#REF!</definedName>
    <definedName name="CU_TC_20M">#REF!</definedName>
    <definedName name="CU_TC_20S">#REF!</definedName>
    <definedName name="CU_TC_21D">#REF!</definedName>
    <definedName name="CU_TC_21J">#REF!</definedName>
    <definedName name="CU_TC_21M">#REF!</definedName>
    <definedName name="CU_TC_21S">#REF!</definedName>
    <definedName name="CU_TC_22D">#REF!</definedName>
    <definedName name="CU_TC_22J">#REF!</definedName>
    <definedName name="CU_TC_22M">#REF!</definedName>
    <definedName name="CU_TC_22S">#REF!</definedName>
    <definedName name="CU_TC_23D">#REF!</definedName>
    <definedName name="CU_TC_23J">#REF!</definedName>
    <definedName name="CU_TC_23M">#REF!</definedName>
    <definedName name="CU_TC_23S">#REF!</definedName>
    <definedName name="CU_TC_24D">#REF!</definedName>
    <definedName name="CU_TC_24J">#REF!</definedName>
    <definedName name="CU_TC_24M">#REF!</definedName>
    <definedName name="CU_TC_24S">#REF!</definedName>
    <definedName name="CU_TC_25D">#REF!</definedName>
    <definedName name="CU_TC_25J">#REF!</definedName>
    <definedName name="CU_TC_25M">#REF!</definedName>
    <definedName name="CU_TC_25S">#REF!</definedName>
    <definedName name="CU_TC_87D">#REF!</definedName>
    <definedName name="CU_TC_87J">#REF!</definedName>
    <definedName name="CU_TC_87M">#REF!</definedName>
    <definedName name="CU_TC_87S">#REF!</definedName>
    <definedName name="CU_TC_88D">#REF!</definedName>
    <definedName name="CU_TC_88J">#REF!</definedName>
    <definedName name="CU_TC_88M">#REF!</definedName>
    <definedName name="CU_TC_88S">#REF!</definedName>
    <definedName name="CU_TC_89D">#REF!</definedName>
    <definedName name="CU_TC_89J">#REF!</definedName>
    <definedName name="CU_TC_89M">#REF!</definedName>
    <definedName name="CU_TC_89S">#REF!</definedName>
    <definedName name="CU_TC_90D">#REF!</definedName>
    <definedName name="CU_TC_90J">#REF!</definedName>
    <definedName name="CU_TC_90M">#REF!</definedName>
    <definedName name="CU_TC_90S">#REF!</definedName>
    <definedName name="CU_TC_91D">#REF!</definedName>
    <definedName name="CU_TC_91J">#REF!</definedName>
    <definedName name="CU_TC_91M">#REF!</definedName>
    <definedName name="CU_TC_91S">#REF!</definedName>
    <definedName name="CU_TC_92D">#REF!</definedName>
    <definedName name="CU_TC_92J">#REF!</definedName>
    <definedName name="CU_TC_92M">#REF!</definedName>
    <definedName name="CU_TC_92S">#REF!</definedName>
    <definedName name="CU_TC_93D">#REF!</definedName>
    <definedName name="CU_TC_93J">#REF!</definedName>
    <definedName name="CU_TC_93M">#REF!</definedName>
    <definedName name="CU_TC_93S">#REF!</definedName>
    <definedName name="CU_TC_94D">#REF!</definedName>
    <definedName name="CU_TC_94J">#REF!</definedName>
    <definedName name="CU_TC_94M">#REF!</definedName>
    <definedName name="CU_TC_94S">#REF!</definedName>
    <definedName name="CU_TC_95D">#REF!</definedName>
    <definedName name="CU_TC_95J">#REF!</definedName>
    <definedName name="CU_TC_95M">#REF!</definedName>
    <definedName name="CU_TC_95S">#REF!</definedName>
    <definedName name="CU_TC_96D">#REF!</definedName>
    <definedName name="CU_TC_96J">#REF!</definedName>
    <definedName name="CU_TC_96M">#REF!</definedName>
    <definedName name="CU_TC_96S">#REF!</definedName>
    <definedName name="CU_TC_97D">#REF!</definedName>
    <definedName name="CU_TC_97J">#REF!</definedName>
    <definedName name="CU_TC_97M">#REF!</definedName>
    <definedName name="CU_TC_97S">#REF!</definedName>
    <definedName name="CU_TC_98D">#REF!</definedName>
    <definedName name="CU_TC_98J">#REF!</definedName>
    <definedName name="CU_TC_98M">#REF!</definedName>
    <definedName name="CU_TC_98S">#REF!</definedName>
    <definedName name="CU_TC_99D">#REF!</definedName>
    <definedName name="CU_TC_99J">#REF!</definedName>
    <definedName name="CU_TC_99M">#REF!</definedName>
    <definedName name="CU_TC_99S">#REF!</definedName>
    <definedName name="CU_TC_BASIC_00D">#REF!</definedName>
    <definedName name="CU_TC_BASIC_00J">#REF!</definedName>
    <definedName name="CU_TC_BASIC_00M">#REF!</definedName>
    <definedName name="CU_TC_BASIC_00S">#REF!</definedName>
    <definedName name="CU_TC_BASIC_01D">#REF!</definedName>
    <definedName name="CU_TC_BASIC_01J">#REF!</definedName>
    <definedName name="CU_TC_BASIC_01M">#REF!</definedName>
    <definedName name="CU_TC_BASIC_01S">#REF!</definedName>
    <definedName name="CU_TC_BASIC_02D">#REF!</definedName>
    <definedName name="CU_TC_BASIC_02J">#REF!</definedName>
    <definedName name="CU_TC_BASIC_02M">#REF!</definedName>
    <definedName name="CU_TC_BASIC_02S">#REF!</definedName>
    <definedName name="CU_TC_BASIC_03D">#REF!</definedName>
    <definedName name="CU_TC_BASIC_03J">#REF!</definedName>
    <definedName name="CU_TC_BASIC_03M">#REF!</definedName>
    <definedName name="CU_TC_BASIC_03S">#REF!</definedName>
    <definedName name="CU_TC_BASIC_04D">#REF!</definedName>
    <definedName name="CU_TC_BASIC_04J">#REF!</definedName>
    <definedName name="CU_TC_BASIC_04M">#REF!</definedName>
    <definedName name="CU_TC_BASIC_04S">#REF!</definedName>
    <definedName name="CU_TC_BASIC_05D">#REF!</definedName>
    <definedName name="CU_TC_BASIC_05J">#REF!</definedName>
    <definedName name="CU_TC_BASIC_05M">#REF!</definedName>
    <definedName name="CU_TC_BASIC_05S">#REF!</definedName>
    <definedName name="CU_TC_BASIC_06D">#REF!</definedName>
    <definedName name="CU_TC_BASIC_06J">#REF!</definedName>
    <definedName name="CU_TC_BASIC_06M">#REF!</definedName>
    <definedName name="CU_TC_BASIC_06S">#REF!</definedName>
    <definedName name="CU_TC_BASIC_07D">#REF!</definedName>
    <definedName name="CU_TC_BASIC_07J">#REF!</definedName>
    <definedName name="CU_TC_BASIC_07M">#REF!</definedName>
    <definedName name="CU_TC_BASIC_07S">#REF!</definedName>
    <definedName name="CU_TC_BASIC_08D">#REF!</definedName>
    <definedName name="CU_TC_BASIC_08J">#REF!</definedName>
    <definedName name="CU_TC_BASIC_08M">#REF!</definedName>
    <definedName name="CU_TC_BASIC_08S">#REF!</definedName>
    <definedName name="CU_TC_BASIC_09D">#REF!</definedName>
    <definedName name="CU_TC_BASIC_09J">#REF!</definedName>
    <definedName name="CU_TC_BASIC_09M">#REF!</definedName>
    <definedName name="CU_TC_BASIC_09S">#REF!</definedName>
    <definedName name="CU_TC_BASIC_10D">#REF!</definedName>
    <definedName name="CU_TC_BASIC_10J">#REF!</definedName>
    <definedName name="CU_TC_BASIC_10M">#REF!</definedName>
    <definedName name="CU_TC_BASIC_10S">#REF!</definedName>
    <definedName name="CU_TC_BASIC_11D">#REF!</definedName>
    <definedName name="CU_TC_BASIC_11J">#REF!</definedName>
    <definedName name="CU_TC_BASIC_11M">#REF!</definedName>
    <definedName name="CU_TC_BASIC_11S">#REF!</definedName>
    <definedName name="CU_TC_BASIC_12D">#REF!</definedName>
    <definedName name="CU_TC_BASIC_12J">#REF!</definedName>
    <definedName name="CU_TC_BASIC_12M">#REF!</definedName>
    <definedName name="CU_TC_BASIC_12S">#REF!</definedName>
    <definedName name="CU_TC_BASIC_13D">#REF!</definedName>
    <definedName name="CU_TC_BASIC_13J">#REF!</definedName>
    <definedName name="CU_TC_BASIC_13M">#REF!</definedName>
    <definedName name="CU_TC_BASIC_13S">#REF!</definedName>
    <definedName name="CU_TC_BASIC_14D">#REF!</definedName>
    <definedName name="CU_TC_BASIC_14J">#REF!</definedName>
    <definedName name="CU_TC_BASIC_14M">#REF!</definedName>
    <definedName name="CU_TC_BASIC_14S">#REF!</definedName>
    <definedName name="CU_TC_BASIC_15D">#REF!</definedName>
    <definedName name="CU_TC_BASIC_15J">#REF!</definedName>
    <definedName name="CU_TC_BASIC_15M">#REF!</definedName>
    <definedName name="CU_TC_BASIC_15S">#REF!</definedName>
    <definedName name="CU_TC_BASIC_16D">#REF!</definedName>
    <definedName name="CU_TC_BASIC_16J">#REF!</definedName>
    <definedName name="CU_TC_BASIC_16M">#REF!</definedName>
    <definedName name="CU_TC_BASIC_16S">#REF!</definedName>
    <definedName name="CU_TC_BASIC_17D">#REF!</definedName>
    <definedName name="CU_TC_BASIC_17J">#REF!</definedName>
    <definedName name="CU_TC_BASIC_17M">#REF!</definedName>
    <definedName name="CU_TC_BASIC_17S">#REF!</definedName>
    <definedName name="CU_TC_BASIC_18D">#REF!</definedName>
    <definedName name="CU_TC_BASIC_18J">#REF!</definedName>
    <definedName name="CU_TC_BASIC_18M">#REF!</definedName>
    <definedName name="CU_TC_BASIC_18S">#REF!</definedName>
    <definedName name="CU_TC_BASIC_19D">#REF!</definedName>
    <definedName name="CU_TC_BASIC_19J">#REF!</definedName>
    <definedName name="CU_TC_BASIC_19M">#REF!</definedName>
    <definedName name="CU_TC_BASIC_19S">#REF!</definedName>
    <definedName name="CU_TC_BASIC_20D">#REF!</definedName>
    <definedName name="CU_TC_BASIC_20J">#REF!</definedName>
    <definedName name="CU_TC_BASIC_20M">#REF!</definedName>
    <definedName name="CU_TC_BASIC_20S">#REF!</definedName>
    <definedName name="CU_TC_BASIC_21D">#REF!</definedName>
    <definedName name="CU_TC_BASIC_21J">#REF!</definedName>
    <definedName name="CU_TC_BASIC_21M">#REF!</definedName>
    <definedName name="CU_TC_BASIC_21S">#REF!</definedName>
    <definedName name="CU_TC_BASIC_22D">#REF!</definedName>
    <definedName name="CU_TC_BASIC_22J">#REF!</definedName>
    <definedName name="CU_TC_BASIC_22M">#REF!</definedName>
    <definedName name="CU_TC_BASIC_22S">#REF!</definedName>
    <definedName name="CU_TC_BASIC_23D">#REF!</definedName>
    <definedName name="CU_TC_BASIC_23J">#REF!</definedName>
    <definedName name="CU_TC_BASIC_23M">#REF!</definedName>
    <definedName name="CU_TC_BASIC_23S">#REF!</definedName>
    <definedName name="CU_TC_BASIC_24D">#REF!</definedName>
    <definedName name="CU_TC_BASIC_24J">#REF!</definedName>
    <definedName name="CU_TC_BASIC_24M">#REF!</definedName>
    <definedName name="CU_TC_BASIC_24S">#REF!</definedName>
    <definedName name="CU_TC_BASIC_25D">#REF!</definedName>
    <definedName name="CU_TC_BASIC_25J">#REF!</definedName>
    <definedName name="CU_TC_BASIC_25M">#REF!</definedName>
    <definedName name="CU_TC_BASIC_25S">#REF!</definedName>
    <definedName name="CU_TC_BASIC_87D">#REF!</definedName>
    <definedName name="CU_TC_BASIC_87J">#REF!</definedName>
    <definedName name="CU_TC_BASIC_87M">#REF!</definedName>
    <definedName name="CU_TC_BASIC_87S">#REF!</definedName>
    <definedName name="CU_TC_BASIC_88D">#REF!</definedName>
    <definedName name="CU_TC_BASIC_88J">#REF!</definedName>
    <definedName name="CU_TC_BASIC_88M">#REF!</definedName>
    <definedName name="CU_TC_BASIC_88S">#REF!</definedName>
    <definedName name="CU_TC_BASIC_89D">#REF!</definedName>
    <definedName name="CU_TC_BASIC_89J">#REF!</definedName>
    <definedName name="CU_TC_BASIC_89M">#REF!</definedName>
    <definedName name="CU_TC_BASIC_89S">#REF!</definedName>
    <definedName name="CU_TC_BASIC_90D">#REF!</definedName>
    <definedName name="CU_TC_BASIC_90J">#REF!</definedName>
    <definedName name="CU_TC_BASIC_90M">#REF!</definedName>
    <definedName name="CU_TC_BASIC_90S">#REF!</definedName>
    <definedName name="CU_TC_BASIC_91D">#REF!</definedName>
    <definedName name="CU_TC_BASIC_91J">#REF!</definedName>
    <definedName name="CU_TC_BASIC_91M">#REF!</definedName>
    <definedName name="CU_TC_BASIC_91S">#REF!</definedName>
    <definedName name="CU_TC_BASIC_92D">#REF!</definedName>
    <definedName name="CU_TC_BASIC_92J">#REF!</definedName>
    <definedName name="CU_TC_BASIC_92M">#REF!</definedName>
    <definedName name="CU_TC_BASIC_92S">#REF!</definedName>
    <definedName name="CU_TC_BASIC_93D">#REF!</definedName>
    <definedName name="CU_TC_BASIC_93J">#REF!</definedName>
    <definedName name="CU_TC_BASIC_93M">#REF!</definedName>
    <definedName name="CU_TC_BASIC_93S">#REF!</definedName>
    <definedName name="CU_TC_BASIC_94D">#REF!</definedName>
    <definedName name="CU_TC_BASIC_94J">#REF!</definedName>
    <definedName name="CU_TC_BASIC_94M">#REF!</definedName>
    <definedName name="CU_TC_BASIC_94S">#REF!</definedName>
    <definedName name="CU_TC_BASIC_95D">#REF!</definedName>
    <definedName name="CU_TC_BASIC_95J">#REF!</definedName>
    <definedName name="CU_TC_BASIC_95M">#REF!</definedName>
    <definedName name="CU_TC_BASIC_95S">#REF!</definedName>
    <definedName name="CU_TC_BASIC_96D">#REF!</definedName>
    <definedName name="CU_TC_BASIC_96J">#REF!</definedName>
    <definedName name="CU_TC_BASIC_96M">#REF!</definedName>
    <definedName name="CU_TC_BASIC_96S">#REF!</definedName>
    <definedName name="CU_TC_BASIC_97D">#REF!</definedName>
    <definedName name="CU_TC_BASIC_97J">#REF!</definedName>
    <definedName name="CU_TC_BASIC_97M">#REF!</definedName>
    <definedName name="CU_TC_BASIC_97S">#REF!</definedName>
    <definedName name="CU_TC_BASIC_98D">#REF!</definedName>
    <definedName name="CU_TC_BASIC_98J">#REF!</definedName>
    <definedName name="CU_TC_BASIC_98M">#REF!</definedName>
    <definedName name="CU_TC_BASIC_98S">#REF!</definedName>
    <definedName name="CU_TC_BASIC_99D">#REF!</definedName>
    <definedName name="CU_TC_BASIC_99J">#REF!</definedName>
    <definedName name="CU_TC_BASIC_99M">#REF!</definedName>
    <definedName name="CU_TC_BASIC_99S">#REF!</definedName>
    <definedName name="CU_TC_BASIC_LT">#REF!</definedName>
    <definedName name="CU_TC_LT">#REF!</definedName>
    <definedName name="CU_TC_PR1_00D">#REF!</definedName>
    <definedName name="CU_TC_PR1_00J">#REF!</definedName>
    <definedName name="CU_TC_PR1_00M">#REF!</definedName>
    <definedName name="CU_TC_PR1_00S">#REF!</definedName>
    <definedName name="CU_TC_PR1_01D">#REF!</definedName>
    <definedName name="CU_TC_PR1_01J">#REF!</definedName>
    <definedName name="CU_TC_PR1_01M">#REF!</definedName>
    <definedName name="CU_TC_PR1_01S">#REF!</definedName>
    <definedName name="CU_TC_PR1_02D">#REF!</definedName>
    <definedName name="CU_TC_PR1_02J">#REF!</definedName>
    <definedName name="CU_TC_PR1_02M">#REF!</definedName>
    <definedName name="CU_TC_PR1_02S">#REF!</definedName>
    <definedName name="CU_TC_PR1_03D">#REF!</definedName>
    <definedName name="CU_TC_PR1_03J">#REF!</definedName>
    <definedName name="CU_TC_PR1_03M">#REF!</definedName>
    <definedName name="CU_TC_PR1_03S">#REF!</definedName>
    <definedName name="CU_TC_PR1_04D">#REF!</definedName>
    <definedName name="CU_TC_PR1_04J">#REF!</definedName>
    <definedName name="CU_TC_PR1_04M">#REF!</definedName>
    <definedName name="CU_TC_PR1_04S">#REF!</definedName>
    <definedName name="CU_TC_PR1_05D">#REF!</definedName>
    <definedName name="CU_TC_PR1_05J">#REF!</definedName>
    <definedName name="CU_TC_PR1_05M">#REF!</definedName>
    <definedName name="CU_TC_PR1_05S">#REF!</definedName>
    <definedName name="CU_TC_PR1_06D">#REF!</definedName>
    <definedName name="CU_TC_PR1_06J">#REF!</definedName>
    <definedName name="CU_TC_PR1_06M">#REF!</definedName>
    <definedName name="CU_TC_PR1_06S">#REF!</definedName>
    <definedName name="CU_TC_PR1_07D">#REF!</definedName>
    <definedName name="CU_TC_PR1_07J">#REF!</definedName>
    <definedName name="CU_TC_PR1_07M">#REF!</definedName>
    <definedName name="CU_TC_PR1_07S">#REF!</definedName>
    <definedName name="CU_TC_PR1_08D">#REF!</definedName>
    <definedName name="CU_TC_PR1_08J">#REF!</definedName>
    <definedName name="CU_TC_PR1_08M">#REF!</definedName>
    <definedName name="CU_TC_PR1_08S">#REF!</definedName>
    <definedName name="CU_TC_PR1_09D">#REF!</definedName>
    <definedName name="CU_TC_PR1_09J">#REF!</definedName>
    <definedName name="CU_TC_PR1_09M">#REF!</definedName>
    <definedName name="CU_TC_PR1_09S">#REF!</definedName>
    <definedName name="CU_TC_PR1_10D">#REF!</definedName>
    <definedName name="CU_TC_PR1_10J">#REF!</definedName>
    <definedName name="CU_TC_PR1_10M">#REF!</definedName>
    <definedName name="CU_TC_PR1_10S">#REF!</definedName>
    <definedName name="CU_TC_PR1_11D">#REF!</definedName>
    <definedName name="CU_TC_PR1_11J">#REF!</definedName>
    <definedName name="CU_TC_PR1_11M">#REF!</definedName>
    <definedName name="CU_TC_PR1_11S">#REF!</definedName>
    <definedName name="CU_TC_PR1_12D">#REF!</definedName>
    <definedName name="CU_TC_PR1_12J">#REF!</definedName>
    <definedName name="CU_TC_PR1_12M">#REF!</definedName>
    <definedName name="CU_TC_PR1_12S">#REF!</definedName>
    <definedName name="CU_TC_PR1_13D">#REF!</definedName>
    <definedName name="CU_TC_PR1_13J">#REF!</definedName>
    <definedName name="CU_TC_PR1_13M">#REF!</definedName>
    <definedName name="CU_TC_PR1_13S">#REF!</definedName>
    <definedName name="CU_TC_PR1_14D">#REF!</definedName>
    <definedName name="CU_TC_PR1_14J">#REF!</definedName>
    <definedName name="CU_TC_PR1_14M">#REF!</definedName>
    <definedName name="CU_TC_PR1_14S">#REF!</definedName>
    <definedName name="CU_TC_PR1_15D">#REF!</definedName>
    <definedName name="CU_TC_PR1_15J">#REF!</definedName>
    <definedName name="CU_TC_PR1_15M">#REF!</definedName>
    <definedName name="CU_TC_PR1_15S">#REF!</definedName>
    <definedName name="CU_TC_PR1_16D">#REF!</definedName>
    <definedName name="CU_TC_PR1_16J">#REF!</definedName>
    <definedName name="CU_TC_PR1_16M">#REF!</definedName>
    <definedName name="CU_TC_PR1_16S">#REF!</definedName>
    <definedName name="CU_TC_PR1_17D">#REF!</definedName>
    <definedName name="CU_TC_PR1_17J">#REF!</definedName>
    <definedName name="CU_TC_PR1_17M">#REF!</definedName>
    <definedName name="CU_TC_PR1_17S">#REF!</definedName>
    <definedName name="CU_TC_PR1_18D">#REF!</definedName>
    <definedName name="CU_TC_PR1_18J">#REF!</definedName>
    <definedName name="CU_TC_PR1_18M">#REF!</definedName>
    <definedName name="CU_TC_PR1_18S">#REF!</definedName>
    <definedName name="CU_TC_PR1_19D">#REF!</definedName>
    <definedName name="CU_TC_PR1_19J">#REF!</definedName>
    <definedName name="CU_TC_PR1_19M">#REF!</definedName>
    <definedName name="CU_TC_PR1_19S">#REF!</definedName>
    <definedName name="CU_TC_PR1_20D">#REF!</definedName>
    <definedName name="CU_TC_PR1_20J">#REF!</definedName>
    <definedName name="CU_TC_PR1_20M">#REF!</definedName>
    <definedName name="CU_TC_PR1_20S">#REF!</definedName>
    <definedName name="CU_TC_PR1_21D">#REF!</definedName>
    <definedName name="CU_TC_PR1_21J">#REF!</definedName>
    <definedName name="CU_TC_PR1_21M">#REF!</definedName>
    <definedName name="CU_TC_PR1_21S">#REF!</definedName>
    <definedName name="CU_TC_PR1_22D">#REF!</definedName>
    <definedName name="CU_TC_PR1_22J">#REF!</definedName>
    <definedName name="CU_TC_PR1_22M">#REF!</definedName>
    <definedName name="CU_TC_PR1_22S">#REF!</definedName>
    <definedName name="CU_TC_PR1_23D">#REF!</definedName>
    <definedName name="CU_TC_PR1_23J">#REF!</definedName>
    <definedName name="CU_TC_PR1_23M">#REF!</definedName>
    <definedName name="CU_TC_PR1_23S">#REF!</definedName>
    <definedName name="CU_TC_PR1_24D">#REF!</definedName>
    <definedName name="CU_TC_PR1_24J">#REF!</definedName>
    <definedName name="CU_TC_PR1_24M">#REF!</definedName>
    <definedName name="CU_TC_PR1_24S">#REF!</definedName>
    <definedName name="CU_TC_PR1_25D">#REF!</definedName>
    <definedName name="CU_TC_PR1_25J">#REF!</definedName>
    <definedName name="CU_TC_PR1_25M">#REF!</definedName>
    <definedName name="CU_TC_PR1_25S">#REF!</definedName>
    <definedName name="CU_TC_PR1_87D">#REF!</definedName>
    <definedName name="CU_TC_PR1_87J">#REF!</definedName>
    <definedName name="CU_TC_PR1_87M">#REF!</definedName>
    <definedName name="CU_TC_PR1_87S">#REF!</definedName>
    <definedName name="CU_TC_PR1_88D">#REF!</definedName>
    <definedName name="CU_TC_PR1_88J">#REF!</definedName>
    <definedName name="CU_TC_PR1_88M">#REF!</definedName>
    <definedName name="CU_TC_PR1_88S">#REF!</definedName>
    <definedName name="CU_TC_PR1_89D">#REF!</definedName>
    <definedName name="CU_TC_PR1_89J">#REF!</definedName>
    <definedName name="CU_TC_PR1_89M">#REF!</definedName>
    <definedName name="CU_TC_PR1_89S">#REF!</definedName>
    <definedName name="CU_TC_PR1_90D">#REF!</definedName>
    <definedName name="CU_TC_PR1_90J">#REF!</definedName>
    <definedName name="CU_TC_PR1_90M">#REF!</definedName>
    <definedName name="CU_TC_PR1_90S">#REF!</definedName>
    <definedName name="CU_TC_PR1_91D">#REF!</definedName>
    <definedName name="CU_TC_PR1_91J">#REF!</definedName>
    <definedName name="CU_TC_PR1_91M">#REF!</definedName>
    <definedName name="CU_TC_PR1_91S">#REF!</definedName>
    <definedName name="CU_TC_PR1_92D">#REF!</definedName>
    <definedName name="CU_TC_PR1_92J">#REF!</definedName>
    <definedName name="CU_TC_PR1_92M">#REF!</definedName>
    <definedName name="CU_TC_PR1_92S">#REF!</definedName>
    <definedName name="CU_TC_PR1_93D">#REF!</definedName>
    <definedName name="CU_TC_PR1_93J">#REF!</definedName>
    <definedName name="CU_TC_PR1_93M">#REF!</definedName>
    <definedName name="CU_TC_PR1_93S">#REF!</definedName>
    <definedName name="CU_TC_PR1_94D">#REF!</definedName>
    <definedName name="CU_TC_PR1_94J">#REF!</definedName>
    <definedName name="CU_TC_PR1_94M">#REF!</definedName>
    <definedName name="CU_TC_PR1_94S">#REF!</definedName>
    <definedName name="CU_TC_PR1_95D">#REF!</definedName>
    <definedName name="CU_TC_PR1_95J">#REF!</definedName>
    <definedName name="CU_TC_PR1_95M">#REF!</definedName>
    <definedName name="CU_TC_PR1_95S">#REF!</definedName>
    <definedName name="CU_TC_PR1_96D">#REF!</definedName>
    <definedName name="CU_TC_PR1_96J">#REF!</definedName>
    <definedName name="CU_TC_PR1_96M">#REF!</definedName>
    <definedName name="CU_TC_PR1_96S">#REF!</definedName>
    <definedName name="CU_TC_PR1_97D">#REF!</definedName>
    <definedName name="CU_TC_PR1_97J">#REF!</definedName>
    <definedName name="CU_TC_PR1_97M">#REF!</definedName>
    <definedName name="CU_TC_PR1_97S">#REF!</definedName>
    <definedName name="CU_TC_PR1_98D">#REF!</definedName>
    <definedName name="CU_TC_PR1_98J">#REF!</definedName>
    <definedName name="CU_TC_PR1_98M">#REF!</definedName>
    <definedName name="CU_TC_PR1_98S">#REF!</definedName>
    <definedName name="CU_TC_PR1_99D">#REF!</definedName>
    <definedName name="CU_TC_PR1_99J">#REF!</definedName>
    <definedName name="CU_TC_PR1_99M">#REF!</definedName>
    <definedName name="CU_TC_PR1_99S">#REF!</definedName>
    <definedName name="CU_TC_PR1_TC">#REF!</definedName>
    <definedName name="CU_TC_PR2_00D">#REF!</definedName>
    <definedName name="CU_TC_PR2_00J">#REF!</definedName>
    <definedName name="CU_TC_PR2_00M">#REF!</definedName>
    <definedName name="CU_TC_PR2_00S">#REF!</definedName>
    <definedName name="CU_TC_PR2_01D">#REF!</definedName>
    <definedName name="CU_TC_PR2_01J">#REF!</definedName>
    <definedName name="CU_TC_PR2_01M">#REF!</definedName>
    <definedName name="CU_TC_PR2_01S">#REF!</definedName>
    <definedName name="CU_TC_PR2_02D">#REF!</definedName>
    <definedName name="CU_TC_PR2_02J">#REF!</definedName>
    <definedName name="CU_TC_PR2_02M">#REF!</definedName>
    <definedName name="CU_TC_PR2_02S">#REF!</definedName>
    <definedName name="CU_TC_PR2_03D">#REF!</definedName>
    <definedName name="CU_TC_PR2_03J">#REF!</definedName>
    <definedName name="CU_TC_PR2_03M">#REF!</definedName>
    <definedName name="CU_TC_PR2_03S">#REF!</definedName>
    <definedName name="CU_TC_PR2_04D">#REF!</definedName>
    <definedName name="CU_TC_PR2_04J">#REF!</definedName>
    <definedName name="CU_TC_PR2_04M">#REF!</definedName>
    <definedName name="CU_TC_PR2_04S">#REF!</definedName>
    <definedName name="CU_TC_PR2_05D">#REF!</definedName>
    <definedName name="CU_TC_PR2_05J">#REF!</definedName>
    <definedName name="CU_TC_PR2_05M">#REF!</definedName>
    <definedName name="CU_TC_PR2_05S">#REF!</definedName>
    <definedName name="CU_TC_PR2_06D">#REF!</definedName>
    <definedName name="CU_TC_PR2_06J">#REF!</definedName>
    <definedName name="CU_TC_PR2_06M">#REF!</definedName>
    <definedName name="CU_TC_PR2_06S">#REF!</definedName>
    <definedName name="CU_TC_PR2_07D">#REF!</definedName>
    <definedName name="CU_TC_PR2_07J">#REF!</definedName>
    <definedName name="CU_TC_PR2_07M">#REF!</definedName>
    <definedName name="CU_TC_PR2_07S">#REF!</definedName>
    <definedName name="CU_TC_PR2_08D">#REF!</definedName>
    <definedName name="CU_TC_PR2_08J">#REF!</definedName>
    <definedName name="CU_TC_PR2_08M">#REF!</definedName>
    <definedName name="CU_TC_PR2_08S">#REF!</definedName>
    <definedName name="CU_TC_PR2_09D">#REF!</definedName>
    <definedName name="CU_TC_PR2_09J">#REF!</definedName>
    <definedName name="CU_TC_PR2_09M">#REF!</definedName>
    <definedName name="CU_TC_PR2_09S">#REF!</definedName>
    <definedName name="CU_TC_PR2_10D">#REF!</definedName>
    <definedName name="CU_TC_PR2_10J">#REF!</definedName>
    <definedName name="CU_TC_PR2_10M">#REF!</definedName>
    <definedName name="CU_TC_PR2_10S">#REF!</definedName>
    <definedName name="CU_TC_PR2_11D">#REF!</definedName>
    <definedName name="CU_TC_PR2_11J">#REF!</definedName>
    <definedName name="CU_TC_PR2_11M">#REF!</definedName>
    <definedName name="CU_TC_PR2_11S">#REF!</definedName>
    <definedName name="CU_TC_PR2_12D">#REF!</definedName>
    <definedName name="CU_TC_PR2_12J">#REF!</definedName>
    <definedName name="CU_TC_PR2_12M">#REF!</definedName>
    <definedName name="CU_TC_PR2_12S">#REF!</definedName>
    <definedName name="CU_TC_PR2_13D">#REF!</definedName>
    <definedName name="CU_TC_PR2_13J">#REF!</definedName>
    <definedName name="CU_TC_PR2_13M">#REF!</definedName>
    <definedName name="CU_TC_PR2_13S">#REF!</definedName>
    <definedName name="CU_TC_PR2_14D">#REF!</definedName>
    <definedName name="CU_TC_PR2_14J">#REF!</definedName>
    <definedName name="CU_TC_PR2_14M">#REF!</definedName>
    <definedName name="CU_TC_PR2_14S">#REF!</definedName>
    <definedName name="CU_TC_PR2_15D">#REF!</definedName>
    <definedName name="CU_TC_PR2_15J">#REF!</definedName>
    <definedName name="CU_TC_PR2_15M">#REF!</definedName>
    <definedName name="CU_TC_PR2_15S">#REF!</definedName>
    <definedName name="CU_TC_PR2_16D">#REF!</definedName>
    <definedName name="CU_TC_PR2_16J">#REF!</definedName>
    <definedName name="CU_TC_PR2_16M">#REF!</definedName>
    <definedName name="CU_TC_PR2_16S">#REF!</definedName>
    <definedName name="CU_TC_PR2_17D">#REF!</definedName>
    <definedName name="CU_TC_PR2_17J">#REF!</definedName>
    <definedName name="CU_TC_PR2_17M">#REF!</definedName>
    <definedName name="CU_TC_PR2_17S">#REF!</definedName>
    <definedName name="CU_TC_PR2_18D">#REF!</definedName>
    <definedName name="CU_TC_PR2_18J">#REF!</definedName>
    <definedName name="CU_TC_PR2_18M">#REF!</definedName>
    <definedName name="CU_TC_PR2_18S">#REF!</definedName>
    <definedName name="CU_TC_PR2_19D">#REF!</definedName>
    <definedName name="CU_TC_PR2_19J">#REF!</definedName>
    <definedName name="CU_TC_PR2_19M">#REF!</definedName>
    <definedName name="CU_TC_PR2_19S">#REF!</definedName>
    <definedName name="CU_TC_PR2_20D">#REF!</definedName>
    <definedName name="CU_TC_PR2_20J">#REF!</definedName>
    <definedName name="CU_TC_PR2_20M">#REF!</definedName>
    <definedName name="CU_TC_PR2_20S">#REF!</definedName>
    <definedName name="CU_TC_PR2_21D">#REF!</definedName>
    <definedName name="CU_TC_PR2_21J">#REF!</definedName>
    <definedName name="CU_TC_PR2_21M">#REF!</definedName>
    <definedName name="CU_TC_PR2_21S">#REF!</definedName>
    <definedName name="CU_TC_PR2_22D">#REF!</definedName>
    <definedName name="CU_TC_PR2_22J">#REF!</definedName>
    <definedName name="CU_TC_PR2_22M">#REF!</definedName>
    <definedName name="CU_TC_PR2_22S">#REF!</definedName>
    <definedName name="CU_TC_PR2_23D">#REF!</definedName>
    <definedName name="CU_TC_PR2_23J">#REF!</definedName>
    <definedName name="CU_TC_PR2_23M">#REF!</definedName>
    <definedName name="CU_TC_PR2_23S">#REF!</definedName>
    <definedName name="CU_TC_PR2_24D">#REF!</definedName>
    <definedName name="CU_TC_PR2_24J">#REF!</definedName>
    <definedName name="CU_TC_PR2_24M">#REF!</definedName>
    <definedName name="CU_TC_PR2_24S">#REF!</definedName>
    <definedName name="CU_TC_PR2_25D">#REF!</definedName>
    <definedName name="CU_TC_PR2_25J">#REF!</definedName>
    <definedName name="CU_TC_PR2_25M">#REF!</definedName>
    <definedName name="CU_TC_PR2_25S">#REF!</definedName>
    <definedName name="CU_TC_PR2_87D">#REF!</definedName>
    <definedName name="CU_TC_PR2_87J">#REF!</definedName>
    <definedName name="CU_TC_PR2_87M">#REF!</definedName>
    <definedName name="CU_TC_PR2_87S">#REF!</definedName>
    <definedName name="CU_TC_PR2_88D">#REF!</definedName>
    <definedName name="CU_TC_PR2_88J">#REF!</definedName>
    <definedName name="CU_TC_PR2_88M">#REF!</definedName>
    <definedName name="CU_TC_PR2_88S">#REF!</definedName>
    <definedName name="CU_TC_PR2_89D">#REF!</definedName>
    <definedName name="CU_TC_PR2_89J">#REF!</definedName>
    <definedName name="CU_TC_PR2_89M">#REF!</definedName>
    <definedName name="CU_TC_PR2_89S">#REF!</definedName>
    <definedName name="CU_TC_PR2_90D">#REF!</definedName>
    <definedName name="CU_TC_PR2_90J">#REF!</definedName>
    <definedName name="CU_TC_PR2_90M">#REF!</definedName>
    <definedName name="CU_TC_PR2_90S">#REF!</definedName>
    <definedName name="CU_TC_PR2_91D">#REF!</definedName>
    <definedName name="CU_TC_PR2_91J">#REF!</definedName>
    <definedName name="CU_TC_PR2_91M">#REF!</definedName>
    <definedName name="CU_TC_PR2_91S">#REF!</definedName>
    <definedName name="CU_TC_PR2_92D">#REF!</definedName>
    <definedName name="CU_TC_PR2_92J">#REF!</definedName>
    <definedName name="CU_TC_PR2_92M">#REF!</definedName>
    <definedName name="CU_TC_PR2_92S">#REF!</definedName>
    <definedName name="CU_TC_PR2_93D">#REF!</definedName>
    <definedName name="CU_TC_PR2_93J">#REF!</definedName>
    <definedName name="CU_TC_PR2_93M">#REF!</definedName>
    <definedName name="CU_TC_PR2_93S">#REF!</definedName>
    <definedName name="CU_TC_PR2_94D">#REF!</definedName>
    <definedName name="CU_TC_PR2_94J">#REF!</definedName>
    <definedName name="CU_TC_PR2_94M">#REF!</definedName>
    <definedName name="CU_TC_PR2_94S">#REF!</definedName>
    <definedName name="CU_TC_PR2_95D">#REF!</definedName>
    <definedName name="CU_TC_PR2_95J">#REF!</definedName>
    <definedName name="CU_TC_PR2_95M">#REF!</definedName>
    <definedName name="CU_TC_PR2_95S">#REF!</definedName>
    <definedName name="CU_TC_PR2_96D">#REF!</definedName>
    <definedName name="CU_TC_PR2_96J">#REF!</definedName>
    <definedName name="CU_TC_PR2_96M">#REF!</definedName>
    <definedName name="CU_TC_PR2_96S">#REF!</definedName>
    <definedName name="CU_TC_PR2_97D">#REF!</definedName>
    <definedName name="CU_TC_PR2_97J">#REF!</definedName>
    <definedName name="CU_TC_PR2_97M">#REF!</definedName>
    <definedName name="CU_TC_PR2_97S">#REF!</definedName>
    <definedName name="CU_TC_PR2_98D">#REF!</definedName>
    <definedName name="CU_TC_PR2_98J">#REF!</definedName>
    <definedName name="CU_TC_PR2_98M">#REF!</definedName>
    <definedName name="CU_TC_PR2_98S">#REF!</definedName>
    <definedName name="CU_TC_PR2_99D">#REF!</definedName>
    <definedName name="CU_TC_PR2_99J">#REF!</definedName>
    <definedName name="CU_TC_PR2_99M">#REF!</definedName>
    <definedName name="CU_TC_PR2_99S">#REF!</definedName>
    <definedName name="CU_TC_PR2_LT">#REF!</definedName>
    <definedName name="CU_TC_PR3_00D">#REF!</definedName>
    <definedName name="CU_TC_PR3_00J">#REF!</definedName>
    <definedName name="CU_TC_PR3_00M">#REF!</definedName>
    <definedName name="CU_TC_PR3_00S">#REF!</definedName>
    <definedName name="CU_TC_PR3_01D">#REF!</definedName>
    <definedName name="CU_TC_PR3_01J">#REF!</definedName>
    <definedName name="CU_TC_PR3_01M">#REF!</definedName>
    <definedName name="CU_TC_PR3_01S">#REF!</definedName>
    <definedName name="CU_TC_PR3_02D">#REF!</definedName>
    <definedName name="CU_TC_PR3_02J">#REF!</definedName>
    <definedName name="CU_TC_PR3_02M">#REF!</definedName>
    <definedName name="CU_TC_PR3_02S">#REF!</definedName>
    <definedName name="CU_TC_PR3_03D">#REF!</definedName>
    <definedName name="CU_TC_PR3_03J">#REF!</definedName>
    <definedName name="CU_TC_PR3_03M">#REF!</definedName>
    <definedName name="CU_TC_PR3_03S">#REF!</definedName>
    <definedName name="CU_TC_PR3_04D">#REF!</definedName>
    <definedName name="CU_TC_PR3_04J">#REF!</definedName>
    <definedName name="CU_TC_PR3_04M">#REF!</definedName>
    <definedName name="CU_TC_PR3_04S">#REF!</definedName>
    <definedName name="CU_TC_PR3_05D">#REF!</definedName>
    <definedName name="CU_TC_PR3_05J">#REF!</definedName>
    <definedName name="CU_TC_PR3_05M">#REF!</definedName>
    <definedName name="CU_TC_PR3_05S">#REF!</definedName>
    <definedName name="CU_TC_PR3_06D">#REF!</definedName>
    <definedName name="CU_TC_PR3_06J">#REF!</definedName>
    <definedName name="CU_TC_PR3_06M">#REF!</definedName>
    <definedName name="CU_TC_PR3_06S">#REF!</definedName>
    <definedName name="CU_TC_PR3_07D">#REF!</definedName>
    <definedName name="CU_TC_PR3_07J">#REF!</definedName>
    <definedName name="CU_TC_PR3_07M">#REF!</definedName>
    <definedName name="CU_TC_PR3_07S">#REF!</definedName>
    <definedName name="CU_TC_PR3_08D">#REF!</definedName>
    <definedName name="CU_TC_PR3_08J">#REF!</definedName>
    <definedName name="CU_TC_PR3_08M">#REF!</definedName>
    <definedName name="CU_TC_PR3_08S">#REF!</definedName>
    <definedName name="CU_TC_PR3_09D">#REF!</definedName>
    <definedName name="CU_TC_PR3_09J">#REF!</definedName>
    <definedName name="CU_TC_PR3_09M">#REF!</definedName>
    <definedName name="CU_TC_PR3_09S">#REF!</definedName>
    <definedName name="CU_TC_PR3_10D">#REF!</definedName>
    <definedName name="CU_TC_PR3_10J">#REF!</definedName>
    <definedName name="CU_TC_PR3_10M">#REF!</definedName>
    <definedName name="CU_TC_PR3_10S">#REF!</definedName>
    <definedName name="CU_TC_PR3_11D">#REF!</definedName>
    <definedName name="CU_TC_PR3_11J">#REF!</definedName>
    <definedName name="CU_TC_PR3_11M">#REF!</definedName>
    <definedName name="CU_TC_PR3_11S">#REF!</definedName>
    <definedName name="CU_TC_PR3_12D">#REF!</definedName>
    <definedName name="CU_TC_PR3_12J">#REF!</definedName>
    <definedName name="CU_TC_PR3_12M">#REF!</definedName>
    <definedName name="CU_TC_PR3_12S">#REF!</definedName>
    <definedName name="CU_TC_PR3_13D">#REF!</definedName>
    <definedName name="CU_TC_PR3_13J">#REF!</definedName>
    <definedName name="CU_TC_PR3_13M">#REF!</definedName>
    <definedName name="CU_TC_PR3_13S">#REF!</definedName>
    <definedName name="CU_TC_PR3_14D">#REF!</definedName>
    <definedName name="CU_TC_PR3_14J">#REF!</definedName>
    <definedName name="CU_TC_PR3_14M">#REF!</definedName>
    <definedName name="CU_TC_PR3_14S">#REF!</definedName>
    <definedName name="CU_TC_PR3_15D">#REF!</definedName>
    <definedName name="CU_TC_PR3_15J">#REF!</definedName>
    <definedName name="CU_TC_PR3_15M">#REF!</definedName>
    <definedName name="CU_TC_PR3_15S">#REF!</definedName>
    <definedName name="CU_TC_PR3_16D">#REF!</definedName>
    <definedName name="CU_TC_PR3_16J">#REF!</definedName>
    <definedName name="CU_TC_PR3_16M">#REF!</definedName>
    <definedName name="CU_TC_PR3_16S">#REF!</definedName>
    <definedName name="CU_TC_PR3_17D">#REF!</definedName>
    <definedName name="CU_TC_PR3_17J">#REF!</definedName>
    <definedName name="CU_TC_PR3_17M">#REF!</definedName>
    <definedName name="CU_TC_PR3_17S">#REF!</definedName>
    <definedName name="CU_TC_PR3_18D">#REF!</definedName>
    <definedName name="CU_TC_PR3_18J">#REF!</definedName>
    <definedName name="CU_TC_PR3_18M">#REF!</definedName>
    <definedName name="CU_TC_PR3_18S">#REF!</definedName>
    <definedName name="CU_TC_PR3_19D">#REF!</definedName>
    <definedName name="CU_TC_PR3_19J">#REF!</definedName>
    <definedName name="CU_TC_PR3_19M">#REF!</definedName>
    <definedName name="CU_TC_PR3_19S">#REF!</definedName>
    <definedName name="CU_TC_PR3_20D">#REF!</definedName>
    <definedName name="CU_TC_PR3_20J">#REF!</definedName>
    <definedName name="CU_TC_PR3_20M">#REF!</definedName>
    <definedName name="CU_TC_PR3_20S">#REF!</definedName>
    <definedName name="CU_TC_PR3_21D">#REF!</definedName>
    <definedName name="CU_TC_PR3_21J">#REF!</definedName>
    <definedName name="CU_TC_PR3_21M">#REF!</definedName>
    <definedName name="CU_TC_PR3_21S">#REF!</definedName>
    <definedName name="CU_TC_PR3_22D">#REF!</definedName>
    <definedName name="CU_TC_PR3_22J">#REF!</definedName>
    <definedName name="CU_TC_PR3_22M">#REF!</definedName>
    <definedName name="CU_TC_PR3_22S">#REF!</definedName>
    <definedName name="CU_TC_PR3_23D">#REF!</definedName>
    <definedName name="CU_TC_PR3_23J">#REF!</definedName>
    <definedName name="CU_TC_PR3_23M">#REF!</definedName>
    <definedName name="CU_TC_PR3_23S">#REF!</definedName>
    <definedName name="CU_TC_PR3_24D">#REF!</definedName>
    <definedName name="CU_TC_PR3_24J">#REF!</definedName>
    <definedName name="CU_TC_PR3_24M">#REF!</definedName>
    <definedName name="CU_TC_PR3_24S">#REF!</definedName>
    <definedName name="CU_TC_PR3_25D">#REF!</definedName>
    <definedName name="CU_TC_PR3_25J">#REF!</definedName>
    <definedName name="CU_TC_PR3_25M">#REF!</definedName>
    <definedName name="CU_TC_PR3_25S">#REF!</definedName>
    <definedName name="CU_TC_PR3_87D">#REF!</definedName>
    <definedName name="CU_TC_PR3_87J">#REF!</definedName>
    <definedName name="CU_TC_PR3_87M">#REF!</definedName>
    <definedName name="CU_TC_PR3_87S">#REF!</definedName>
    <definedName name="CU_TC_PR3_88D">#REF!</definedName>
    <definedName name="CU_TC_PR3_88J">#REF!</definedName>
    <definedName name="CU_TC_PR3_88M">#REF!</definedName>
    <definedName name="CU_TC_PR3_88S">#REF!</definedName>
    <definedName name="CU_TC_PR3_89D">#REF!</definedName>
    <definedName name="CU_TC_PR3_89J">#REF!</definedName>
    <definedName name="CU_TC_PR3_89M">#REF!</definedName>
    <definedName name="CU_TC_PR3_89S">#REF!</definedName>
    <definedName name="CU_TC_PR3_90D">#REF!</definedName>
    <definedName name="CU_TC_PR3_90J">#REF!</definedName>
    <definedName name="CU_TC_PR3_90M">#REF!</definedName>
    <definedName name="CU_TC_PR3_90S">#REF!</definedName>
    <definedName name="CU_TC_PR3_91D">#REF!</definedName>
    <definedName name="CU_TC_PR3_91J">#REF!</definedName>
    <definedName name="CU_TC_PR3_91M">#REF!</definedName>
    <definedName name="CU_TC_PR3_91S">#REF!</definedName>
    <definedName name="CU_TC_PR3_92D">#REF!</definedName>
    <definedName name="CU_TC_PR3_92J">#REF!</definedName>
    <definedName name="CU_TC_PR3_92M">#REF!</definedName>
    <definedName name="CU_TC_PR3_92S">#REF!</definedName>
    <definedName name="CU_TC_PR3_93D">#REF!</definedName>
    <definedName name="CU_TC_PR3_93J">#REF!</definedName>
    <definedName name="CU_TC_PR3_93M">#REF!</definedName>
    <definedName name="CU_TC_PR3_93S">#REF!</definedName>
    <definedName name="CU_TC_PR3_94D">#REF!</definedName>
    <definedName name="CU_TC_PR3_94J">#REF!</definedName>
    <definedName name="CU_TC_PR3_94M">#REF!</definedName>
    <definedName name="CU_TC_PR3_94S">#REF!</definedName>
    <definedName name="CU_TC_PR3_95D">#REF!</definedName>
    <definedName name="CU_TC_PR3_95J">#REF!</definedName>
    <definedName name="CU_TC_PR3_95M">#REF!</definedName>
    <definedName name="CU_TC_PR3_95S">#REF!</definedName>
    <definedName name="CU_TC_PR3_96D">#REF!</definedName>
    <definedName name="CU_TC_PR3_96J">#REF!</definedName>
    <definedName name="CU_TC_PR3_96M">#REF!</definedName>
    <definedName name="CU_TC_PR3_96S">#REF!</definedName>
    <definedName name="CU_TC_PR3_97D">#REF!</definedName>
    <definedName name="CU_TC_PR3_97J">#REF!</definedName>
    <definedName name="CU_TC_PR3_97M">#REF!</definedName>
    <definedName name="CU_TC_PR3_97S">#REF!</definedName>
    <definedName name="CU_TC_PR3_98D">#REF!</definedName>
    <definedName name="CU_TC_PR3_98J">#REF!</definedName>
    <definedName name="CU_TC_PR3_98M">#REF!</definedName>
    <definedName name="CU_TC_PR3_98S">#REF!</definedName>
    <definedName name="CU_TC_PR3_99D">#REF!</definedName>
    <definedName name="CU_TC_PR3_99J">#REF!</definedName>
    <definedName name="CU_TC_PR3_99M">#REF!</definedName>
    <definedName name="CU_TC_PR3_99S">#REF!</definedName>
    <definedName name="CU_TC_PR3_LT">#REF!</definedName>
    <definedName name="CU_TC_PR4_00D">#REF!</definedName>
    <definedName name="CU_TC_PR4_00J">#REF!</definedName>
    <definedName name="CU_TC_PR4_00M">#REF!</definedName>
    <definedName name="CU_TC_PR4_00S">#REF!</definedName>
    <definedName name="CU_TC_PR4_01D">#REF!</definedName>
    <definedName name="CU_TC_PR4_01J">#REF!</definedName>
    <definedName name="CU_TC_PR4_01M">#REF!</definedName>
    <definedName name="CU_TC_PR4_01S">#REF!</definedName>
    <definedName name="CU_TC_PR4_02D">#REF!</definedName>
    <definedName name="CU_TC_PR4_02J">#REF!</definedName>
    <definedName name="CU_TC_PR4_02M">#REF!</definedName>
    <definedName name="CU_TC_PR4_02S">#REF!</definedName>
    <definedName name="CU_TC_PR4_03D">#REF!</definedName>
    <definedName name="CU_TC_PR4_03J">#REF!</definedName>
    <definedName name="CU_TC_PR4_03M">#REF!</definedName>
    <definedName name="CU_TC_PR4_03S">#REF!</definedName>
    <definedName name="CU_TC_PR4_04D">#REF!</definedName>
    <definedName name="CU_TC_PR4_04J">#REF!</definedName>
    <definedName name="CU_TC_PR4_04M">#REF!</definedName>
    <definedName name="CU_TC_PR4_04S">#REF!</definedName>
    <definedName name="CU_TC_PR4_05D">#REF!</definedName>
    <definedName name="CU_TC_PR4_05J">#REF!</definedName>
    <definedName name="CU_TC_PR4_05M">#REF!</definedName>
    <definedName name="CU_TC_PR4_05S">#REF!</definedName>
    <definedName name="CU_TC_PR4_06D">#REF!</definedName>
    <definedName name="CU_TC_PR4_06J">#REF!</definedName>
    <definedName name="CU_TC_PR4_06M">#REF!</definedName>
    <definedName name="CU_TC_PR4_06S">#REF!</definedName>
    <definedName name="CU_TC_PR4_07D">#REF!</definedName>
    <definedName name="CU_TC_PR4_07J">#REF!</definedName>
    <definedName name="CU_TC_PR4_07M">#REF!</definedName>
    <definedName name="CU_TC_PR4_07S">#REF!</definedName>
    <definedName name="CU_TC_PR4_08D">#REF!</definedName>
    <definedName name="CU_TC_PR4_08J">#REF!</definedName>
    <definedName name="CU_TC_PR4_08M">#REF!</definedName>
    <definedName name="CU_TC_PR4_08S">#REF!</definedName>
    <definedName name="CU_TC_PR4_09D">#REF!</definedName>
    <definedName name="CU_TC_PR4_09J">#REF!</definedName>
    <definedName name="CU_TC_PR4_09M">#REF!</definedName>
    <definedName name="CU_TC_PR4_09S">#REF!</definedName>
    <definedName name="CU_TC_PR4_10D">#REF!</definedName>
    <definedName name="CU_TC_PR4_11J">#REF!</definedName>
    <definedName name="CU_TC_PR4_11M">#REF!</definedName>
    <definedName name="CU_TC_PR4_11S">#REF!</definedName>
    <definedName name="CU_TC_PR4_12D">#REF!</definedName>
    <definedName name="CU_TC_PR4_12J">#REF!</definedName>
    <definedName name="CU_TC_PR4_12M">#REF!</definedName>
    <definedName name="CU_TC_PR4_12S">#REF!</definedName>
    <definedName name="CU_TC_PR4_13D">#REF!</definedName>
    <definedName name="CU_TC_PR4_13J">#REF!</definedName>
    <definedName name="CU_TC_PR4_13M">#REF!</definedName>
    <definedName name="CU_TC_PR4_13S">#REF!</definedName>
    <definedName name="CU_TC_PR4_14D">#REF!</definedName>
    <definedName name="CU_TC_PR4_14J">#REF!</definedName>
    <definedName name="CU_TC_PR4_14M">#REF!</definedName>
    <definedName name="CU_TC_PR4_14S">#REF!</definedName>
    <definedName name="CU_TC_PR4_15D">#REF!</definedName>
    <definedName name="CU_TC_PR4_15J">#REF!</definedName>
    <definedName name="CU_TC_PR4_15M">#REF!</definedName>
    <definedName name="CU_TC_PR4_15S">#REF!</definedName>
    <definedName name="CU_TC_PR4_16D">#REF!</definedName>
    <definedName name="CU_TC_PR4_16J">#REF!</definedName>
    <definedName name="CU_TC_PR4_16M">#REF!</definedName>
    <definedName name="CU_TC_PR4_16S">#REF!</definedName>
    <definedName name="CU_TC_PR4_17D">#REF!</definedName>
    <definedName name="CU_TC_PR4_17J">#REF!</definedName>
    <definedName name="CU_TC_PR4_17M">#REF!</definedName>
    <definedName name="CU_TC_PR4_17S">#REF!</definedName>
    <definedName name="CU_TC_PR4_18D">#REF!</definedName>
    <definedName name="CU_TC_PR4_18J">#REF!</definedName>
    <definedName name="CU_TC_PR4_18M">#REF!</definedName>
    <definedName name="CU_TC_PR4_18S">#REF!</definedName>
    <definedName name="CU_TC_PR4_19D">#REF!</definedName>
    <definedName name="CU_TC_PR4_19J">#REF!</definedName>
    <definedName name="CU_TC_PR4_19M">#REF!</definedName>
    <definedName name="CU_TC_PR4_19S">#REF!</definedName>
    <definedName name="CU_TC_PR4_20D">#REF!</definedName>
    <definedName name="CU_TC_PR4_20J">#REF!</definedName>
    <definedName name="CU_TC_PR4_20M">#REF!</definedName>
    <definedName name="CU_TC_PR4_20S">#REF!</definedName>
    <definedName name="CU_TC_PR4_21D">#REF!</definedName>
    <definedName name="CU_TC_PR4_21J">#REF!</definedName>
    <definedName name="CU_TC_PR4_21M">#REF!</definedName>
    <definedName name="CU_TC_PR4_21S">#REF!</definedName>
    <definedName name="CU_TC_PR4_22D">#REF!</definedName>
    <definedName name="CU_TC_PR4_22J">#REF!</definedName>
    <definedName name="CU_TC_PR4_22M">#REF!</definedName>
    <definedName name="CU_TC_PR4_22S">#REF!</definedName>
    <definedName name="CU_TC_PR4_23D">#REF!</definedName>
    <definedName name="CU_TC_PR4_23J">#REF!</definedName>
    <definedName name="CU_TC_PR4_23M">#REF!</definedName>
    <definedName name="CU_TC_PR4_23S">#REF!</definedName>
    <definedName name="CU_TC_PR4_24D">#REF!</definedName>
    <definedName name="CU_TC_PR4_24J">#REF!</definedName>
    <definedName name="CU_TC_PR4_24M">#REF!</definedName>
    <definedName name="CU_TC_PR4_24S">#REF!</definedName>
    <definedName name="CU_TC_PR4_25D">#REF!</definedName>
    <definedName name="CU_TC_PR4_25J">#REF!</definedName>
    <definedName name="CU_TC_PR4_25M">#REF!</definedName>
    <definedName name="CU_TC_PR4_25S">#REF!</definedName>
    <definedName name="CU_TC_PR4_87D">#REF!</definedName>
    <definedName name="CU_TC_PR4_87J">#REF!</definedName>
    <definedName name="CU_TC_PR4_87M">#REF!</definedName>
    <definedName name="CU_TC_PR4_87S">#REF!</definedName>
    <definedName name="CU_TC_PR4_88D">#REF!</definedName>
    <definedName name="CU_TC_PR4_88J">#REF!</definedName>
    <definedName name="CU_TC_PR4_88M">#REF!</definedName>
    <definedName name="CU_TC_PR4_88S">#REF!</definedName>
    <definedName name="CU_TC_PR4_89D">#REF!</definedName>
    <definedName name="CU_TC_PR4_89J">#REF!</definedName>
    <definedName name="CU_TC_PR4_89M">#REF!</definedName>
    <definedName name="CU_TC_PR4_89S">#REF!</definedName>
    <definedName name="CU_TC_PR4_90D">#REF!</definedName>
    <definedName name="CU_TC_PR4_90J">#REF!</definedName>
    <definedName name="CU_TC_PR4_90M">#REF!</definedName>
    <definedName name="CU_TC_PR4_90S">#REF!</definedName>
    <definedName name="CU_TC_PR4_91D">#REF!</definedName>
    <definedName name="CU_TC_PR4_91J">#REF!</definedName>
    <definedName name="CU_TC_PR4_91M">#REF!</definedName>
    <definedName name="CU_TC_PR4_91S">#REF!</definedName>
    <definedName name="CU_TC_PR4_92D">#REF!</definedName>
    <definedName name="CU_TC_PR4_92J">#REF!</definedName>
    <definedName name="CU_TC_PR4_92M">#REF!</definedName>
    <definedName name="CU_TC_PR4_92S">#REF!</definedName>
    <definedName name="CU_TC_PR4_93D">#REF!</definedName>
    <definedName name="CU_TC_PR4_93J">#REF!</definedName>
    <definedName name="CU_TC_PR4_93M">#REF!</definedName>
    <definedName name="CU_TC_PR4_93S">#REF!</definedName>
    <definedName name="CU_TC_PR4_94D">#REF!</definedName>
    <definedName name="CU_TC_PR4_94J">#REF!</definedName>
    <definedName name="CU_TC_PR4_94M">#REF!</definedName>
    <definedName name="CU_TC_PR4_94S">#REF!</definedName>
    <definedName name="CU_TC_PR4_95D">#REF!</definedName>
    <definedName name="CU_TC_PR4_95J">#REF!</definedName>
    <definedName name="CU_TC_PR4_95M">#REF!</definedName>
    <definedName name="CU_TC_PR4_95S">#REF!</definedName>
    <definedName name="CU_TC_PR4_96D">#REF!</definedName>
    <definedName name="CU_TC_PR4_96J">#REF!</definedName>
    <definedName name="CU_TC_PR4_96M">#REF!</definedName>
    <definedName name="CU_TC_PR4_96S">#REF!</definedName>
    <definedName name="CU_TC_PR4_97D">#REF!</definedName>
    <definedName name="CU_TC_PR4_97J">#REF!</definedName>
    <definedName name="CU_TC_PR4_97M">#REF!</definedName>
    <definedName name="CU_TC_PR4_97S">#REF!</definedName>
    <definedName name="CU_TC_PR4_98D">#REF!</definedName>
    <definedName name="CU_TC_PR4_98J">#REF!</definedName>
    <definedName name="CU_TC_PR4_98M">#REF!</definedName>
    <definedName name="CU_TC_PR4_98S">#REF!</definedName>
    <definedName name="CU_TC_PR4_99D">#REF!</definedName>
    <definedName name="CU_TC_PR4_99J">#REF!</definedName>
    <definedName name="CU_TC_PR4_99M">#REF!</definedName>
    <definedName name="CU_TC_PR4_99S">#REF!</definedName>
    <definedName name="CU_TC_PR4_LT">#REF!</definedName>
    <definedName name="CU_TC_PR5_00D">#REF!</definedName>
    <definedName name="CU_TC_PR5_00J">#REF!</definedName>
    <definedName name="CU_TC_PR5_00M">#REF!</definedName>
    <definedName name="CU_TC_PR5_00S">#REF!</definedName>
    <definedName name="CU_TC_PR5_01D">#REF!</definedName>
    <definedName name="CU_TC_PR5_01J">#REF!</definedName>
    <definedName name="CU_TC_PR5_01M">#REF!</definedName>
    <definedName name="CU_TC_PR5_01S">#REF!</definedName>
    <definedName name="CU_TC_PR5_02D">#REF!</definedName>
    <definedName name="CU_TC_PR5_02J">#REF!</definedName>
    <definedName name="CU_TC_PR5_02M">#REF!</definedName>
    <definedName name="CU_TC_PR5_02S">#REF!</definedName>
    <definedName name="CU_TC_PR5_03D">#REF!</definedName>
    <definedName name="CU_TC_PR5_03J">#REF!</definedName>
    <definedName name="CU_TC_PR5_03M">#REF!</definedName>
    <definedName name="CU_TC_PR5_03S">#REF!</definedName>
    <definedName name="CU_TC_PR5_04D">#REF!</definedName>
    <definedName name="CU_TC_PR5_04J">#REF!</definedName>
    <definedName name="CU_TC_PR5_04M">#REF!</definedName>
    <definedName name="CU_TC_PR5_04S">#REF!</definedName>
    <definedName name="CU_TC_PR5_05D">#REF!</definedName>
    <definedName name="CU_TC_PR5_05J">#REF!</definedName>
    <definedName name="CU_TC_PR5_05M">#REF!</definedName>
    <definedName name="CU_TC_PR5_05S">#REF!</definedName>
    <definedName name="CU_TC_PR5_06D">#REF!</definedName>
    <definedName name="CU_TC_PR5_06J">#REF!</definedName>
    <definedName name="CU_TC_PR5_06M">#REF!</definedName>
    <definedName name="CU_TC_PR5_06S">#REF!</definedName>
    <definedName name="CU_TC_PR5_07D">#REF!</definedName>
    <definedName name="CU_TC_PR5_07J">#REF!</definedName>
    <definedName name="CU_TC_PR5_07M">#REF!</definedName>
    <definedName name="CU_TC_PR5_07S">#REF!</definedName>
    <definedName name="CU_TC_PR5_08D">#REF!</definedName>
    <definedName name="CU_TC_PR5_08J">#REF!</definedName>
    <definedName name="CU_TC_PR5_08M">#REF!</definedName>
    <definedName name="CU_TC_PR5_08S">#REF!</definedName>
    <definedName name="CU_TC_PR5_09D">#REF!</definedName>
    <definedName name="CU_TC_PR5_09J">#REF!</definedName>
    <definedName name="CU_TC_PR5_09M">#REF!</definedName>
    <definedName name="CU_TC_PR5_09S">#REF!</definedName>
    <definedName name="CU_TC_PR5_10D">#REF!</definedName>
    <definedName name="CU_TC_PR5_10J">#REF!</definedName>
    <definedName name="CU_TC_PR5_10M">#REF!</definedName>
    <definedName name="CU_TC_PR5_10S">#REF!</definedName>
    <definedName name="CU_TC_PR5_11D">#REF!</definedName>
    <definedName name="CU_TC_PR5_11J">#REF!</definedName>
    <definedName name="CU_TC_PR5_11M">#REF!</definedName>
    <definedName name="CU_TC_PR5_11S">#REF!</definedName>
    <definedName name="CU_TC_PR5_12D">#REF!</definedName>
    <definedName name="CU_TC_PR5_12J">#REF!</definedName>
    <definedName name="CU_TC_PR5_12M">#REF!</definedName>
    <definedName name="CU_TC_PR5_12S">#REF!</definedName>
    <definedName name="CU_TC_PR5_13D">#REF!</definedName>
    <definedName name="CU_TC_PR5_13J">#REF!</definedName>
    <definedName name="CU_TC_PR5_13M">#REF!</definedName>
    <definedName name="CU_TC_PR5_13S">#REF!</definedName>
    <definedName name="CU_TC_PR5_14D">#REF!</definedName>
    <definedName name="CU_TC_PR5_14J">#REF!</definedName>
    <definedName name="CU_TC_PR5_14M">#REF!</definedName>
    <definedName name="CU_TC_PR5_14S">#REF!</definedName>
    <definedName name="CU_TC_PR5_15D">#REF!</definedName>
    <definedName name="CU_TC_PR5_15J">#REF!</definedName>
    <definedName name="CU_TC_PR5_15M">#REF!</definedName>
    <definedName name="CU_TC_PR5_15S">#REF!</definedName>
    <definedName name="CU_TC_PR5_16D">#REF!</definedName>
    <definedName name="CU_TC_PR5_16J">#REF!</definedName>
    <definedName name="CU_TC_PR5_16M">#REF!</definedName>
    <definedName name="CU_TC_PR5_16S">#REF!</definedName>
    <definedName name="CU_TC_PR5_17D">#REF!</definedName>
    <definedName name="CU_TC_PR5_17J">#REF!</definedName>
    <definedName name="CU_TC_PR5_17M">#REF!</definedName>
    <definedName name="CU_TC_PR5_17S">#REF!</definedName>
    <definedName name="CU_TC_PR5_18D">#REF!</definedName>
    <definedName name="CU_TC_PR5_18J">#REF!</definedName>
    <definedName name="CU_TC_PR5_18M">#REF!</definedName>
    <definedName name="CU_TC_PR5_18S">#REF!</definedName>
    <definedName name="CU_TC_PR5_19D">#REF!</definedName>
    <definedName name="CU_TC_PR5_19J">#REF!</definedName>
    <definedName name="CU_TC_PR5_19M">#REF!</definedName>
    <definedName name="CU_TC_PR5_19S">#REF!</definedName>
    <definedName name="CU_TC_PR5_20D">#REF!</definedName>
    <definedName name="CU_TC_PR5_20J">#REF!</definedName>
    <definedName name="CU_TC_PR5_20M">#REF!</definedName>
    <definedName name="CU_TC_PR5_20S">#REF!</definedName>
    <definedName name="CU_TC_PR5_21D">#REF!</definedName>
    <definedName name="CU_TC_PR5_21J">#REF!</definedName>
    <definedName name="CU_TC_PR5_21M">#REF!</definedName>
    <definedName name="CU_TC_PR5_21S">#REF!</definedName>
    <definedName name="CU_TC_PR5_22D">#REF!</definedName>
    <definedName name="CU_TC_PR5_22J">#REF!</definedName>
    <definedName name="CU_TC_PR5_22M">#REF!</definedName>
    <definedName name="CU_TC_PR5_22S">#REF!</definedName>
    <definedName name="CU_TC_PR5_23D">#REF!</definedName>
    <definedName name="CU_TC_PR5_23J">#REF!</definedName>
    <definedName name="CU_TC_PR5_23M">#REF!</definedName>
    <definedName name="CU_TC_PR5_23S">#REF!</definedName>
    <definedName name="CU_TC_PR5_24D">#REF!</definedName>
    <definedName name="CU_TC_PR5_24J">#REF!</definedName>
    <definedName name="CU_TC_PR5_24M">#REF!</definedName>
    <definedName name="CU_TC_PR5_24S">#REF!</definedName>
    <definedName name="CU_TC_PR5_25D">#REF!</definedName>
    <definedName name="CU_TC_PR5_25J">#REF!</definedName>
    <definedName name="CU_TC_PR5_25M">#REF!</definedName>
    <definedName name="CU_TC_PR5_25S">#REF!</definedName>
    <definedName name="CU_TC_PR5_87D">#REF!</definedName>
    <definedName name="CU_TC_PR5_87J">#REF!</definedName>
    <definedName name="CU_TC_PR5_87M">#REF!</definedName>
    <definedName name="CU_TC_PR5_87S">#REF!</definedName>
    <definedName name="CU_TC_PR5_88D">#REF!</definedName>
    <definedName name="CU_TC_PR5_88J">#REF!</definedName>
    <definedName name="CU_TC_PR5_88M">#REF!</definedName>
    <definedName name="CU_TC_PR5_88S">#REF!</definedName>
    <definedName name="CU_TC_PR5_89D">#REF!</definedName>
    <definedName name="CU_TC_PR5_89J">#REF!</definedName>
    <definedName name="CU_TC_PR5_89M">#REF!</definedName>
    <definedName name="CU_TC_PR5_89S">#REF!</definedName>
    <definedName name="CU_TC_PR5_90D">#REF!</definedName>
    <definedName name="CU_TC_PR5_90J">#REF!</definedName>
    <definedName name="CU_TC_PR5_90M">#REF!</definedName>
    <definedName name="CU_TC_PR5_90S">#REF!</definedName>
    <definedName name="CU_TC_PR5_91D">#REF!</definedName>
    <definedName name="CU_TC_PR5_91J">#REF!</definedName>
    <definedName name="CU_TC_PR5_91M">#REF!</definedName>
    <definedName name="CU_TC_PR5_91S">#REF!</definedName>
    <definedName name="CU_TC_PR5_92D">#REF!</definedName>
    <definedName name="CU_TC_PR5_92J">#REF!</definedName>
    <definedName name="CU_TC_PR5_92M">#REF!</definedName>
    <definedName name="CU_TC_PR5_92S">#REF!</definedName>
    <definedName name="CU_TC_PR5_93D">#REF!</definedName>
    <definedName name="CU_TC_PR5_93J">#REF!</definedName>
    <definedName name="CU_TC_PR5_93M">#REF!</definedName>
    <definedName name="CU_TC_PR5_93S">#REF!</definedName>
    <definedName name="CU_TC_PR5_94D">#REF!</definedName>
    <definedName name="CU_TC_PR5_94J">#REF!</definedName>
    <definedName name="CU_TC_PR5_94M">#REF!</definedName>
    <definedName name="CU_TC_PR5_94S">#REF!</definedName>
    <definedName name="CU_TC_PR5_95D">#REF!</definedName>
    <definedName name="CU_TC_PR5_95J">#REF!</definedName>
    <definedName name="CU_TC_PR5_95M">#REF!</definedName>
    <definedName name="CU_TC_PR5_95S">#REF!</definedName>
    <definedName name="CU_TC_PR5_96D">#REF!</definedName>
    <definedName name="CU_TC_PR5_96J">#REF!</definedName>
    <definedName name="CU_TC_PR5_96M">#REF!</definedName>
    <definedName name="CU_TC_PR5_96S">#REF!</definedName>
    <definedName name="CU_TC_PR5_97D">#REF!</definedName>
    <definedName name="CU_TC_PR5_97J">#REF!</definedName>
    <definedName name="CU_TC_PR5_97M">#REF!</definedName>
    <definedName name="CU_TC_PR5_97S">#REF!</definedName>
    <definedName name="CU_TC_PR5_98D">#REF!</definedName>
    <definedName name="CU_TC_PR5_98J">#REF!</definedName>
    <definedName name="CU_TC_PR5_98M">#REF!</definedName>
    <definedName name="CU_TC_PR5_98S">#REF!</definedName>
    <definedName name="CU_TC_PR5_99D">#REF!</definedName>
    <definedName name="CU_TC_PR5_99J">#REF!</definedName>
    <definedName name="CU_TC_PR5_99M">#REF!</definedName>
    <definedName name="CU_TC_PR5_99S">#REF!</definedName>
    <definedName name="CU_TC_PR5_LT">#REF!</definedName>
    <definedName name="CumGood">#REF!</definedName>
    <definedName name="Cumul_Dep">#REF!</definedName>
    <definedName name="cumulative_capex_sub">#REF!</definedName>
    <definedName name="Cumulative_translation_adjustment">#REF!</definedName>
    <definedName name="CUR3MTH">6</definedName>
    <definedName name="CURCYTD">9</definedName>
    <definedName name="curliab95a">#REF!</definedName>
    <definedName name="CURMTH">1</definedName>
    <definedName name="CURMYTD">12</definedName>
    <definedName name="currency">#REF!</definedName>
    <definedName name="Current_cost_adjusted_net_income">#REF!</definedName>
    <definedName name="current_earnings_footnote">#REF!</definedName>
    <definedName name="Current_liabilities">#REF!</definedName>
    <definedName name="current_payables">#REF!</definedName>
    <definedName name="Current_portion">#REF!</definedName>
    <definedName name="Current_portion_of_long_term_trade">#REF!</definedName>
    <definedName name="CurrentQuartile">#REF!</definedName>
    <definedName name="CurrentXrateVintage">#REF!</definedName>
    <definedName name="CurrentYear">YEAR(NOW())</definedName>
    <definedName name="CURWEEK">1</definedName>
    <definedName name="cust_dep_curr_driver">#REF!</definedName>
    <definedName name="cust_deposit_driver">#REF!</definedName>
    <definedName name="Customer_advances">#REF!</definedName>
    <definedName name="Customer_deposits_growth_fore">#REF!</definedName>
    <definedName name="CvgRef">#REF!</definedName>
    <definedName name="cwo">#REF!</definedName>
    <definedName name="cwt">#REF!</definedName>
    <definedName name="CYTDVOL">11</definedName>
    <definedName name="D_bdg">[28]Assumptions!$E$45</definedName>
    <definedName name="D_elec">[28]Assumptions!$E$47</definedName>
    <definedName name="D_machine">[28]Assumptions!$E$46</definedName>
    <definedName name="D_other">[28]Assumptions!$E$49</definedName>
    <definedName name="D_trans">[28]Assumptions!$E$48</definedName>
    <definedName name="da.01">#REF!</definedName>
    <definedName name="da.02">#REF!</definedName>
    <definedName name="da.03">#REF!</definedName>
    <definedName name="da.04">#REF!</definedName>
    <definedName name="daf">#REF!</definedName>
    <definedName name="dai">#REF!</definedName>
    <definedName name="DamonjodiCapacity">#REF!</definedName>
    <definedName name="Danjiang">#REF!</definedName>
    <definedName name="Danone">#REF!</definedName>
    <definedName name="das">#REF!</definedName>
    <definedName name="data">[29]Investment!$B$6</definedName>
    <definedName name="data_type_id">#REF!</definedName>
    <definedName name="Data1.1">#REF!</definedName>
    <definedName name="Data1.2">#REF!</definedName>
    <definedName name="Data2.1">#REF!</definedName>
    <definedName name="Data2.2">#REF!</definedName>
    <definedName name="Data3.1">#REF!</definedName>
    <definedName name="Data3.2">#REF!</definedName>
    <definedName name="Data4.1">#REF!</definedName>
    <definedName name="Data4.2">#REF!</definedName>
    <definedName name="Data5.1">#REF!</definedName>
    <definedName name="Data5.2">#REF!</definedName>
    <definedName name="Database">#REF!</definedName>
    <definedName name="DatabaseOutput">#REF!</definedName>
    <definedName name="DataFundAction">[30]Data!#REF!</definedName>
    <definedName name="DataPreRec">[30]Data!#REF!</definedName>
    <definedName name="dataseries4">OFFSET('[31]c1'!$G$12,0,0,COUNTA('[31]c1'!$G$12:$G$31),1)</definedName>
    <definedName name="Date">[32]Prices!$C$5</definedName>
    <definedName name="Date_Annee_Prec">#REF!</definedName>
    <definedName name="date_of_last_eps_update">#REF!</definedName>
    <definedName name="date_ref">#REF!</definedName>
    <definedName name="Date_Semaine">#REF!</definedName>
    <definedName name="DATES">#REF!</definedName>
    <definedName name="Dates2">#REF!</definedName>
    <definedName name="DB">"WIREHKPROD"</definedName>
    <definedName name="dbteq98">'[14]Consolidated Financials'!$H$337</definedName>
    <definedName name="dbteq99">'[33]Consolidated Financials'!$O$250</definedName>
    <definedName name="dcf">"311A3B95-A1F3-11D5-89A6-009027910F4C"</definedName>
    <definedName name="DCF_analysis">#REF!</definedName>
    <definedName name="dcf_debt">#REF!</definedName>
    <definedName name="dcf_ebit">#REF!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6">#REF!</definedName>
    <definedName name="DCF_EY7">#REF!</definedName>
    <definedName name="DCF_EY8">#REF!</definedName>
    <definedName name="DCF_EY9">#REF!</definedName>
    <definedName name="DCF_free_cashflow">#REF!</definedName>
    <definedName name="dcf_lookup">#REF!</definedName>
    <definedName name="DCF_netdebt">#REF!</definedName>
    <definedName name="dcf_nosh">#REF!</definedName>
    <definedName name="DCF_NWC">#REF!</definedName>
    <definedName name="DCF_P">#REF!</definedName>
    <definedName name="DCF_Perpetuity">#REF!</definedName>
    <definedName name="DCF_print">#REF!</definedName>
    <definedName name="DCF_TYPE">#REF!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N" hidden="1">[2]A!#REF!</definedName>
    <definedName name="DCFNEW">'[34]PZN DCF'!$A$1:$L$48</definedName>
    <definedName name="dcfoth93">#REF!</definedName>
    <definedName name="dcfoth94">#REF!</definedName>
    <definedName name="dcfoth95">#REF!</definedName>
    <definedName name="dcfoth96">#REF!</definedName>
    <definedName name="dcfoth97">#REF!</definedName>
    <definedName name="dcfoth98">#REF!</definedName>
    <definedName name="DCFTOOLSNAME1">#REF!</definedName>
    <definedName name="dd" localSheetId="4" hidden="1">{"cap_structure",#N/A,FALSE,"Graph-Mkt Cap";"price",#N/A,FALSE,"Graph-Price";"ebit",#N/A,FALSE,"Graph-EBITDA";"ebitda",#N/A,FALSE,"Graph-EBITDA"}</definedName>
    <definedName name="dd" localSheetId="1" hidden="1">{"cap_structure",#N/A,FALSE,"Graph-Mkt Cap";"price",#N/A,FALSE,"Graph-Price";"ebit",#N/A,FALSE,"Graph-EBITDA";"ebitda",#N/A,FALSE,"Graph-EBITDA"}</definedName>
    <definedName name="dd" hidden="1">{"cap_structure",#N/A,FALSE,"Graph-Mkt Cap";"price",#N/A,FALSE,"Graph-Price";"ebit",#N/A,FALSE,"Graph-EBITDA";"ebitda",#N/A,FALSE,"Graph-EBITDA"}</definedName>
    <definedName name="DDA">#REF!</definedName>
    <definedName name="dddfs">#REF!</definedName>
    <definedName name="de">[35]Sheet1!$B$6:$M$6</definedName>
    <definedName name="deal1">#REF!</definedName>
    <definedName name="deal2">#REF!</definedName>
    <definedName name="Debt_at_market_value">#REF!</definedName>
    <definedName name="DEBT_CAP">#REF!</definedName>
    <definedName name="DEBT_EBITDA">#REF!</definedName>
    <definedName name="Debt_growth">#REF!</definedName>
    <definedName name="Debt_Market_Cap_Ratio">#REF!</definedName>
    <definedName name="debt_pct">#REF!</definedName>
    <definedName name="debt_repayment">#REF!</definedName>
    <definedName name="debt_schedule">#REF!</definedName>
    <definedName name="Debt2000">#REF!</definedName>
    <definedName name="Debt96">#REF!</definedName>
    <definedName name="Debt97">#REF!</definedName>
    <definedName name="Debt98">#REF!</definedName>
    <definedName name="Debt99">#REF!</definedName>
    <definedName name="DebtFinancing">[17]筹资!$E$22</definedName>
    <definedName name="Debtors">#REF!</definedName>
    <definedName name="DEBTS">#REF!</definedName>
    <definedName name="DecCred">#REF!</definedName>
    <definedName name="decrease">#REF!</definedName>
    <definedName name="deferred_exp_driver">#REF!</definedName>
    <definedName name="Deferred_income_taxes">#REF!</definedName>
    <definedName name="Deferred_tax_asset_growth_fore">#REF!</definedName>
    <definedName name="Deferred_tax_liability_growth_fore">#REF!</definedName>
    <definedName name="Degassing_Cost">#REF!</definedName>
    <definedName name="Delfzijl">#REF!</definedName>
    <definedName name="DEM_00D">#REF!</definedName>
    <definedName name="DEM_00J">#REF!</definedName>
    <definedName name="DEM_00M">#REF!</definedName>
    <definedName name="DEM_00S">#REF!</definedName>
    <definedName name="DEM_01D">#REF!</definedName>
    <definedName name="DEM_01J">#REF!</definedName>
    <definedName name="DEM_01M">#REF!</definedName>
    <definedName name="DEM_01S">#REF!</definedName>
    <definedName name="DEM_02D">#REF!</definedName>
    <definedName name="DEM_02J">#REF!</definedName>
    <definedName name="DEM_02M">#REF!</definedName>
    <definedName name="DEM_02S">#REF!</definedName>
    <definedName name="DEM_03D">#REF!</definedName>
    <definedName name="DEM_03J">#REF!</definedName>
    <definedName name="DEM_03M">#REF!</definedName>
    <definedName name="DEM_03S">#REF!</definedName>
    <definedName name="DEM_04D">#REF!</definedName>
    <definedName name="DEM_04J">#REF!</definedName>
    <definedName name="DEM_04M">#REF!</definedName>
    <definedName name="DEM_04S">#REF!</definedName>
    <definedName name="DEM_05D">#REF!</definedName>
    <definedName name="DEM_05J">#REF!</definedName>
    <definedName name="DEM_05M">#REF!</definedName>
    <definedName name="DEM_05S">#REF!</definedName>
    <definedName name="DEM_06D">#REF!</definedName>
    <definedName name="DEM_06J">#REF!</definedName>
    <definedName name="DEM_06M">#REF!</definedName>
    <definedName name="DEM_06S">#REF!</definedName>
    <definedName name="DEM_07D">#REF!</definedName>
    <definedName name="DEM_07J">#REF!</definedName>
    <definedName name="DEM_07M">#REF!</definedName>
    <definedName name="DEM_07S">#REF!</definedName>
    <definedName name="DEM_08D">#REF!</definedName>
    <definedName name="DEM_08J">#REF!</definedName>
    <definedName name="DEM_08M">#REF!</definedName>
    <definedName name="DEM_08S">#REF!</definedName>
    <definedName name="DEM_09D">#REF!</definedName>
    <definedName name="DEM_09J">#REF!</definedName>
    <definedName name="DEM_09M">#REF!</definedName>
    <definedName name="DEM_09S">#REF!</definedName>
    <definedName name="DEM_10D">#REF!</definedName>
    <definedName name="DEM_10J">#REF!</definedName>
    <definedName name="DEM_10M">#REF!</definedName>
    <definedName name="DEM_10S">#REF!</definedName>
    <definedName name="DEM_11D">#REF!</definedName>
    <definedName name="DEM_11J">#REF!</definedName>
    <definedName name="DEM_11M">#REF!</definedName>
    <definedName name="DEM_11S">#REF!</definedName>
    <definedName name="DEM_12D">#REF!</definedName>
    <definedName name="DEM_12J">#REF!</definedName>
    <definedName name="DEM_12M">#REF!</definedName>
    <definedName name="DEM_12S">#REF!</definedName>
    <definedName name="DEM_13D">#REF!</definedName>
    <definedName name="DEM_13J">#REF!</definedName>
    <definedName name="DEM_13M">#REF!</definedName>
    <definedName name="DEM_13S">#REF!</definedName>
    <definedName name="DEM_14D">#REF!</definedName>
    <definedName name="DEM_14J">#REF!</definedName>
    <definedName name="DEM_14M">#REF!</definedName>
    <definedName name="DEM_14S">#REF!</definedName>
    <definedName name="DEM_15D">#REF!</definedName>
    <definedName name="DEM_15J">#REF!</definedName>
    <definedName name="DEM_15M">#REF!</definedName>
    <definedName name="DEM_15S">#REF!</definedName>
    <definedName name="DEM_16D">#REF!</definedName>
    <definedName name="DEM_16J">#REF!</definedName>
    <definedName name="DEM_16M">#REF!</definedName>
    <definedName name="DEM_16S">#REF!</definedName>
    <definedName name="DEM_17D">#REF!</definedName>
    <definedName name="DEM_17J">#REF!</definedName>
    <definedName name="DEM_17M">#REF!</definedName>
    <definedName name="DEM_17S">#REF!</definedName>
    <definedName name="DEM_18D">#REF!</definedName>
    <definedName name="DEM_18J">#REF!</definedName>
    <definedName name="DEM_18M">#REF!</definedName>
    <definedName name="DEM_18S">#REF!</definedName>
    <definedName name="DEM_19D">#REF!</definedName>
    <definedName name="DEM_19J">#REF!</definedName>
    <definedName name="DEM_19M">#REF!</definedName>
    <definedName name="DEM_19S">#REF!</definedName>
    <definedName name="DEM_20D">#REF!</definedName>
    <definedName name="DEM_20J">#REF!</definedName>
    <definedName name="DEM_20M">#REF!</definedName>
    <definedName name="DEM_20S">#REF!</definedName>
    <definedName name="DEM_21D">#REF!</definedName>
    <definedName name="DEM_21J">#REF!</definedName>
    <definedName name="DEM_21M">#REF!</definedName>
    <definedName name="DEM_21S">#REF!</definedName>
    <definedName name="DEM_22D">#REF!</definedName>
    <definedName name="DEM_22J">#REF!</definedName>
    <definedName name="DEM_22M">#REF!</definedName>
    <definedName name="DEM_22S">#REF!</definedName>
    <definedName name="DEM_23D">#REF!</definedName>
    <definedName name="DEM_23J">#REF!</definedName>
    <definedName name="DEM_23M">#REF!</definedName>
    <definedName name="DEM_23S">#REF!</definedName>
    <definedName name="DEM_24D">#REF!</definedName>
    <definedName name="DEM_24J">#REF!</definedName>
    <definedName name="DEM_24M">#REF!</definedName>
    <definedName name="DEM_24S">#REF!</definedName>
    <definedName name="DEM_25D">#REF!</definedName>
    <definedName name="DEM_25J">#REF!</definedName>
    <definedName name="DEM_25M">#REF!</definedName>
    <definedName name="DEM_25S">#REF!</definedName>
    <definedName name="DEM_87D">#REF!</definedName>
    <definedName name="DEM_87J">#REF!</definedName>
    <definedName name="DEM_87M">#REF!</definedName>
    <definedName name="DEM_87S">#REF!</definedName>
    <definedName name="DEM_88D">#REF!</definedName>
    <definedName name="DEM_88J">#REF!</definedName>
    <definedName name="DEM_88M">#REF!</definedName>
    <definedName name="DEM_88S">#REF!</definedName>
    <definedName name="DEM_89D">#REF!</definedName>
    <definedName name="DEM_89J">#REF!</definedName>
    <definedName name="DEM_89M">#REF!</definedName>
    <definedName name="DEM_89S">#REF!</definedName>
    <definedName name="DEM_90D">#REF!</definedName>
    <definedName name="DEM_90J">#REF!</definedName>
    <definedName name="DEM_90M">#REF!</definedName>
    <definedName name="DEM_90S">#REF!</definedName>
    <definedName name="DEM_91D">#REF!</definedName>
    <definedName name="DEM_91J">#REF!</definedName>
    <definedName name="DEM_91M">#REF!</definedName>
    <definedName name="DEM_91S">#REF!</definedName>
    <definedName name="DEM_92D">#REF!</definedName>
    <definedName name="DEM_92J">#REF!</definedName>
    <definedName name="DEM_92M">#REF!</definedName>
    <definedName name="DEM_92S">#REF!</definedName>
    <definedName name="DEM_93D">#REF!</definedName>
    <definedName name="DEM_93J">#REF!</definedName>
    <definedName name="DEM_93M">#REF!</definedName>
    <definedName name="DEM_93S">#REF!</definedName>
    <definedName name="DEM_94D">#REF!</definedName>
    <definedName name="DEM_94J">#REF!</definedName>
    <definedName name="DEM_94M">#REF!</definedName>
    <definedName name="DEM_94S">#REF!</definedName>
    <definedName name="DEM_95D">#REF!</definedName>
    <definedName name="DEM_95J">#REF!</definedName>
    <definedName name="DEM_95M">#REF!</definedName>
    <definedName name="DEM_95S">#REF!</definedName>
    <definedName name="DEM_96D">#REF!</definedName>
    <definedName name="DEM_96J">#REF!</definedName>
    <definedName name="DEM_96M">#REF!</definedName>
    <definedName name="DEM_96S">#REF!</definedName>
    <definedName name="DEM_97D">#REF!</definedName>
    <definedName name="DEM_97J">#REF!</definedName>
    <definedName name="DEM_97M">#REF!</definedName>
    <definedName name="DEM_97S">#REF!</definedName>
    <definedName name="DEM_98D">#REF!</definedName>
    <definedName name="DEM_98J">#REF!</definedName>
    <definedName name="DEM_98M">#REF!</definedName>
    <definedName name="DEM_98S">#REF!</definedName>
    <definedName name="DEM_99D">#REF!</definedName>
    <definedName name="DEM_99J">#REF!</definedName>
    <definedName name="DEM_99M">#REF!</definedName>
    <definedName name="DEM_99S">#REF!</definedName>
    <definedName name="DEM_LT">#REF!</definedName>
    <definedName name="Dep_and_Amort">#REF!</definedName>
    <definedName name="Dep_margin_fore">#REF!</definedName>
    <definedName name="DepositRate">[17]筹资!$B$6</definedName>
    <definedName name="Depr">#REF!</definedName>
    <definedName name="depreciation.2000">#REF!</definedName>
    <definedName name="depreciation.99">#REF!</definedName>
    <definedName name="Depreciation_and_amortization">'[4]P&amp;L'!$B$53:$AH$53</definedName>
    <definedName name="Depreciation_fore">#REF!</definedName>
    <definedName name="Depreciation_Goodwill">#REF!</definedName>
    <definedName name="Depreciation_of_roads">#REF!</definedName>
    <definedName name="Depreciations">#REF!</definedName>
    <definedName name="deriv_spon_type_id">#REF!</definedName>
    <definedName name="deriv_type_id">#REF!</definedName>
    <definedName name="DES">#REF!</definedName>
    <definedName name="Deschambault">#REF!</definedName>
    <definedName name="description">#REF!</definedName>
    <definedName name="desk">desk</definedName>
    <definedName name="desktop">#REF!</definedName>
    <definedName name="detailsTableHeader_bonds">#REF!</definedName>
    <definedName name="df_analysis">#REF!</definedName>
    <definedName name="dfd">#REF!</definedName>
    <definedName name="dfdtax93">#REF!</definedName>
    <definedName name="dfdtax94">#REF!</definedName>
    <definedName name="dfdtax95">#REF!</definedName>
    <definedName name="dfdtax96">#REF!</definedName>
    <definedName name="dfdtax97">#REF!</definedName>
    <definedName name="dfdtax98">#REF!</definedName>
    <definedName name="dfsdf" hidden="1">#REF!</definedName>
    <definedName name="dgfsgfsg">#REF!</definedName>
    <definedName name="DIA">#REF!</definedName>
    <definedName name="dial_around_services">#REF!</definedName>
    <definedName name="did">#REF!</definedName>
    <definedName name="DIGI_bk_cap">#REF!</definedName>
    <definedName name="DIGI_bk_equity">#REF!</definedName>
    <definedName name="DIGI_bs_conv_debt">#REF!</definedName>
    <definedName name="DIGI_bs_min_int">#REF!</definedName>
    <definedName name="DIGI_bs_pref">#REF!</definedName>
    <definedName name="DIGI_cash">#REF!</definedName>
    <definedName name="DIGI_conv_debt_pr">#REF!</definedName>
    <definedName name="DIGI_conv_pref_pr">#REF!</definedName>
    <definedName name="DIGI_fin_date">#REF!</definedName>
    <definedName name="DIGI_hist_d">#REF!</definedName>
    <definedName name="DIGI_hst_a">#REF!</definedName>
    <definedName name="DIGI_hst_cogs">#REF!</definedName>
    <definedName name="DIGI_hst_ebit">#REF!</definedName>
    <definedName name="DIGI_hst_ebt">#REF!</definedName>
    <definedName name="DIGI_hst_eps">#REF!</definedName>
    <definedName name="DIGI_hst_inc_b_m">#REF!</definedName>
    <definedName name="DIGI_hst_r_d">#REF!</definedName>
    <definedName name="DIGI_hst_rev">#REF!</definedName>
    <definedName name="DIGI_hst_sg_a">#REF!</definedName>
    <definedName name="DIGI_LQ_ni">#REF!</definedName>
    <definedName name="DIGI_LQ_rev">#REF!</definedName>
    <definedName name="DIGI_lt_debt">#REF!</definedName>
    <definedName name="DIGI_ltm_a">#REF!</definedName>
    <definedName name="DIGI_ltm_cap_ex">#REF!</definedName>
    <definedName name="DIGI_ltm_cogs">#REF!</definedName>
    <definedName name="DIGI_ltm_csh_int">#REF!</definedName>
    <definedName name="DIGI_ltm_d">#REF!</definedName>
    <definedName name="DIGI_ltm_ebit">#REF!</definedName>
    <definedName name="DIGI_ltm_ebt">#REF!</definedName>
    <definedName name="DIGI_ltm_inc_b_m">#REF!</definedName>
    <definedName name="DIGI_ltm_int">#REF!</definedName>
    <definedName name="DIGI_ltm_min_int">#REF!</definedName>
    <definedName name="DIGI_ltm_pref_div">#REF!</definedName>
    <definedName name="DIGI_ltm_r_d">#REF!</definedName>
    <definedName name="DIGI_ltm_rev">#REF!</definedName>
    <definedName name="DIGI_ltm_sg_a">#REF!</definedName>
    <definedName name="DIGI_ltm_shares">#REF!</definedName>
    <definedName name="DIGI_ltm_tax">#REF!</definedName>
    <definedName name="DIGI_ltm_tax_rate">#REF!</definedName>
    <definedName name="DIGI_name">#REF!</definedName>
    <definedName name="DIGI_o_debt_1">#REF!</definedName>
    <definedName name="DIGI_o_debt_2">#REF!</definedName>
    <definedName name="DIGI_o_debt_3">#REF!</definedName>
    <definedName name="DIGI_option_n">#REF!</definedName>
    <definedName name="DIGI_option_pr">#REF!</definedName>
    <definedName name="DIGI_PQ_ni">#REF!</definedName>
    <definedName name="DIGI_PQ_rev">#REF!</definedName>
    <definedName name="DIGI_shares">#REF!</definedName>
    <definedName name="DIGI_YQ_ni">#REF!</definedName>
    <definedName name="DIGI_YQ_rev">#REF!</definedName>
    <definedName name="DII_00D">#REF!</definedName>
    <definedName name="DII_00J">#REF!</definedName>
    <definedName name="DII_00M">#REF!</definedName>
    <definedName name="DII_00S">#REF!</definedName>
    <definedName name="DII_01D">#REF!</definedName>
    <definedName name="DII_01J">#REF!</definedName>
    <definedName name="DII_01M">#REF!</definedName>
    <definedName name="DII_01S">#REF!</definedName>
    <definedName name="DII_02D">#REF!</definedName>
    <definedName name="DII_02J">#REF!</definedName>
    <definedName name="DII_02M">#REF!</definedName>
    <definedName name="DII_02S">#REF!</definedName>
    <definedName name="DII_03D">#REF!</definedName>
    <definedName name="DII_03J">#REF!</definedName>
    <definedName name="DII_03M">#REF!</definedName>
    <definedName name="DII_03S">#REF!</definedName>
    <definedName name="DII_04D">#REF!</definedName>
    <definedName name="DII_04J">#REF!</definedName>
    <definedName name="DII_04M">#REF!</definedName>
    <definedName name="DII_04S">#REF!</definedName>
    <definedName name="DII_05D">#REF!</definedName>
    <definedName name="DII_05J">#REF!</definedName>
    <definedName name="DII_05M">#REF!</definedName>
    <definedName name="DII_05S">#REF!</definedName>
    <definedName name="DII_06D">#REF!</definedName>
    <definedName name="DII_06J">#REF!</definedName>
    <definedName name="DII_06M">#REF!</definedName>
    <definedName name="DII_06S">#REF!</definedName>
    <definedName name="DII_07D">#REF!</definedName>
    <definedName name="DII_07J">#REF!</definedName>
    <definedName name="DII_07M">#REF!</definedName>
    <definedName name="DII_07S">#REF!</definedName>
    <definedName name="DII_08D">#REF!</definedName>
    <definedName name="DII_08J">#REF!</definedName>
    <definedName name="DII_08M">#REF!</definedName>
    <definedName name="DII_08S">#REF!</definedName>
    <definedName name="DII_09D">#REF!</definedName>
    <definedName name="DII_09J">#REF!</definedName>
    <definedName name="DII_09M">#REF!</definedName>
    <definedName name="DII_09S">#REF!</definedName>
    <definedName name="DII_10D">#REF!</definedName>
    <definedName name="DII_10J">#REF!</definedName>
    <definedName name="DII_10M">#REF!</definedName>
    <definedName name="DII_10S">#REF!</definedName>
    <definedName name="DII_11D">#REF!</definedName>
    <definedName name="DII_11J">#REF!</definedName>
    <definedName name="DII_11M">#REF!</definedName>
    <definedName name="DII_11S">#REF!</definedName>
    <definedName name="DII_12D">#REF!</definedName>
    <definedName name="DII_12J">#REF!</definedName>
    <definedName name="DII_12M">#REF!</definedName>
    <definedName name="DII_12S">#REF!</definedName>
    <definedName name="DII_13D">#REF!</definedName>
    <definedName name="DII_13J">#REF!</definedName>
    <definedName name="DII_13M">#REF!</definedName>
    <definedName name="DII_13S">#REF!</definedName>
    <definedName name="DII_14D">#REF!</definedName>
    <definedName name="DII_14J">#REF!</definedName>
    <definedName name="DII_14M">#REF!</definedName>
    <definedName name="DII_14S">#REF!</definedName>
    <definedName name="DII_15D">#REF!</definedName>
    <definedName name="DII_15J">#REF!</definedName>
    <definedName name="DII_15M">#REF!</definedName>
    <definedName name="DII_15S">#REF!</definedName>
    <definedName name="DII_16D">#REF!</definedName>
    <definedName name="DII_16J">#REF!</definedName>
    <definedName name="DII_16M">#REF!</definedName>
    <definedName name="DII_16S">#REF!</definedName>
    <definedName name="DII_17D">#REF!</definedName>
    <definedName name="DII_17J">#REF!</definedName>
    <definedName name="DII_17M">#REF!</definedName>
    <definedName name="DII_17S">#REF!</definedName>
    <definedName name="DII_18D">#REF!</definedName>
    <definedName name="DII_18J">#REF!</definedName>
    <definedName name="DII_18M">#REF!</definedName>
    <definedName name="DII_18S">#REF!</definedName>
    <definedName name="DII_19D">#REF!</definedName>
    <definedName name="DII_19J">#REF!</definedName>
    <definedName name="DII_19M">#REF!</definedName>
    <definedName name="DII_19S">#REF!</definedName>
    <definedName name="DII_20D">#REF!</definedName>
    <definedName name="DII_20J">#REF!</definedName>
    <definedName name="DII_20M">#REF!</definedName>
    <definedName name="DII_20S">#REF!</definedName>
    <definedName name="DII_21D">#REF!</definedName>
    <definedName name="DII_21J">#REF!</definedName>
    <definedName name="DII_21M">#REF!</definedName>
    <definedName name="DII_21S">#REF!</definedName>
    <definedName name="DII_22D">#REF!</definedName>
    <definedName name="DII_22J">#REF!</definedName>
    <definedName name="DII_22M">#REF!</definedName>
    <definedName name="DII_22S">#REF!</definedName>
    <definedName name="DII_23D">#REF!</definedName>
    <definedName name="DII_23J">#REF!</definedName>
    <definedName name="DII_23M">#REF!</definedName>
    <definedName name="DII_23S">#REF!</definedName>
    <definedName name="DII_24D">#REF!</definedName>
    <definedName name="DII_24J">#REF!</definedName>
    <definedName name="DII_24M">#REF!</definedName>
    <definedName name="DII_24S">#REF!</definedName>
    <definedName name="DII_25D">#REF!</definedName>
    <definedName name="DII_25J">#REF!</definedName>
    <definedName name="DII_25M">#REF!</definedName>
    <definedName name="DII_25S">#REF!</definedName>
    <definedName name="DII_87D">#REF!</definedName>
    <definedName name="DII_87J">#REF!</definedName>
    <definedName name="DII_87M">#REF!</definedName>
    <definedName name="DII_87S">#REF!</definedName>
    <definedName name="DII_88D">#REF!</definedName>
    <definedName name="DII_88J">#REF!</definedName>
    <definedName name="DII_88M">#REF!</definedName>
    <definedName name="DII_88S">#REF!</definedName>
    <definedName name="DII_89D">#REF!</definedName>
    <definedName name="DII_89J">#REF!</definedName>
    <definedName name="DII_89M">#REF!</definedName>
    <definedName name="DII_89S">#REF!</definedName>
    <definedName name="DII_90D">#REF!</definedName>
    <definedName name="DII_90J">#REF!</definedName>
    <definedName name="DII_90M">#REF!</definedName>
    <definedName name="DII_90S">#REF!</definedName>
    <definedName name="DII_91D">#REF!</definedName>
    <definedName name="DII_91J">#REF!</definedName>
    <definedName name="DII_91M">#REF!</definedName>
    <definedName name="DII_91S">#REF!</definedName>
    <definedName name="DII_92D">#REF!</definedName>
    <definedName name="DII_92J">#REF!</definedName>
    <definedName name="DII_92M">#REF!</definedName>
    <definedName name="DII_92S">#REF!</definedName>
    <definedName name="DII_93D">#REF!</definedName>
    <definedName name="DII_93J">#REF!</definedName>
    <definedName name="DII_93M">#REF!</definedName>
    <definedName name="DII_93S">#REF!</definedName>
    <definedName name="DII_94D">#REF!</definedName>
    <definedName name="DII_94J">#REF!</definedName>
    <definedName name="DII_94M">#REF!</definedName>
    <definedName name="DII_94S">#REF!</definedName>
    <definedName name="DII_95D">#REF!</definedName>
    <definedName name="DII_95J">#REF!</definedName>
    <definedName name="DII_95M">#REF!</definedName>
    <definedName name="DII_95S">#REF!</definedName>
    <definedName name="DII_96D">#REF!</definedName>
    <definedName name="DII_96J">#REF!</definedName>
    <definedName name="DII_96M">#REF!</definedName>
    <definedName name="DII_96S">#REF!</definedName>
    <definedName name="DII_97D">#REF!</definedName>
    <definedName name="DII_97J">#REF!</definedName>
    <definedName name="DII_97M">#REF!</definedName>
    <definedName name="DII_97S">#REF!</definedName>
    <definedName name="DII_98D">#REF!</definedName>
    <definedName name="DII_98J">#REF!</definedName>
    <definedName name="DII_98M">#REF!</definedName>
    <definedName name="DII_98S">#REF!</definedName>
    <definedName name="DII_99D">#REF!</definedName>
    <definedName name="DII_99J">#REF!</definedName>
    <definedName name="DII_99M">#REF!</definedName>
    <definedName name="DII_99S">#REF!</definedName>
    <definedName name="dii_lt">#REF!</definedName>
    <definedName name="DII_OUT">#REF!</definedName>
    <definedName name="DilShare">#REF!</definedName>
    <definedName name="DilShareG">#REF!</definedName>
    <definedName name="DilShareS">#REF!</definedName>
    <definedName name="diluted_no_shares">#REF!</definedName>
    <definedName name="Dilution">#REF!</definedName>
    <definedName name="Dingzhou_MI">#REF!</definedName>
    <definedName name="dir">#REF!</definedName>
    <definedName name="DisclosuresText">#REF!</definedName>
    <definedName name="Discount">#REF!</definedName>
    <definedName name="Discount_factor">#REF!</definedName>
    <definedName name="discount_rate">#REF!</definedName>
    <definedName name="Discount_year">#REF!</definedName>
    <definedName name="Discount1">#REF!</definedName>
    <definedName name="Discounted_FCFs">#REF!</definedName>
    <definedName name="discountrate">#REF!</definedName>
    <definedName name="DiscoverySize">#REF!</definedName>
    <definedName name="disposal.2000">#REF!</definedName>
    <definedName name="disposal.2001">#REF!</definedName>
    <definedName name="disposal.96">#REF!</definedName>
    <definedName name="disposal.97">#REF!</definedName>
    <definedName name="disposal.98">#REF!</definedName>
    <definedName name="disposal.99">#REF!</definedName>
    <definedName name="Distomon">#REF!</definedName>
    <definedName name="DistomonCapacity">#REF!</definedName>
    <definedName name="div">#REF!</definedName>
    <definedName name="div.2000">#REF!</definedName>
    <definedName name="div.2001">#REF!</definedName>
    <definedName name="div.99">#REF!</definedName>
    <definedName name="div_paid">#REF!</definedName>
    <definedName name="DIV_PD">#REF!</definedName>
    <definedName name="div95a">#REF!</definedName>
    <definedName name="Divestments">#REF!</definedName>
    <definedName name="DIVFULL">#REF!</definedName>
    <definedName name="DivG">#REF!</definedName>
    <definedName name="Dividend_declared">#REF!</definedName>
    <definedName name="Dividend_paid">#REF!</definedName>
    <definedName name="Dividends">#REF!</definedName>
    <definedName name="Dividends_paid_to_minorities">#REF!</definedName>
    <definedName name="DivisPaid">#REF!</definedName>
    <definedName name="DIVP86">#REF!</definedName>
    <definedName name="DIVP87">#REF!</definedName>
    <definedName name="DIVP88">#REF!</definedName>
    <definedName name="DIVP89">#REF!</definedName>
    <definedName name="DIVP90">#REF!</definedName>
    <definedName name="DIVP91">#REF!</definedName>
    <definedName name="DIVP92">#REF!</definedName>
    <definedName name="DIVP93">#REF!</definedName>
    <definedName name="DIVP94">#REF!</definedName>
    <definedName name="DIVP95">#REF!</definedName>
    <definedName name="DIVP96">#REF!</definedName>
    <definedName name="DIVP97">#REF!</definedName>
    <definedName name="DIVP98">#REF!</definedName>
    <definedName name="DIVP99">#REF!</definedName>
    <definedName name="DIVQA">#REF!</definedName>
    <definedName name="DIVQB">#REF!</definedName>
    <definedName name="DivS">#REF!</definedName>
    <definedName name="DIVS01">#REF!</definedName>
    <definedName name="DIVS86">#REF!</definedName>
    <definedName name="DIVS87">#REF!</definedName>
    <definedName name="DIVS88">#REF!</definedName>
    <definedName name="DIVS89">#REF!</definedName>
    <definedName name="DIVS90">#REF!</definedName>
    <definedName name="DIVS91">#REF!</definedName>
    <definedName name="DIVS92">#REF!</definedName>
    <definedName name="DIVS93">#REF!</definedName>
    <definedName name="DIVS94">#REF!</definedName>
    <definedName name="DIVS95">#REF!</definedName>
    <definedName name="DIVS96">#REF!</definedName>
    <definedName name="DIVS97">#REF!</definedName>
    <definedName name="DIVS98">#REF!</definedName>
    <definedName name="DIVS99">#REF!</definedName>
    <definedName name="DLD">#REF!</definedName>
    <definedName name="dmeuro">#REF!</definedName>
    <definedName name="DnA_fore">#REF!</definedName>
    <definedName name="DnA_growth_fore">#REF!</definedName>
    <definedName name="DNB">"TickerRange"</definedName>
    <definedName name="Dobson">#REF!</definedName>
    <definedName name="DOGUB">#REF!</definedName>
    <definedName name="DollarEuro">#REF!</definedName>
    <definedName name="dollb">#REF!</definedName>
    <definedName name="Domestic_price">#REF!</definedName>
    <definedName name="DOMLD">#REF!</definedName>
    <definedName name="Downstream_deprecation">#REF!</definedName>
    <definedName name="Downstream_depreciation">#REF!</definedName>
    <definedName name="Downstream_inflation_uplift">#REF!</definedName>
    <definedName name="Downstream_maintenance_capex">#REF!</definedName>
    <definedName name="DownTrend">#REF!</definedName>
    <definedName name="DPS">#REF!</definedName>
    <definedName name="DPS_Curr_Yr">#REF!</definedName>
    <definedName name="DPS_Lst_Yr">#REF!</definedName>
    <definedName name="dps_mkt">#REF!</definedName>
    <definedName name="DPS_Next_Yr">#REF!</definedName>
    <definedName name="dps_over">#REF!</definedName>
    <definedName name="dps_sum_qtr">#REF!</definedName>
    <definedName name="dps_year_actual">#REF!</definedName>
    <definedName name="dpy">#REF!</definedName>
    <definedName name="drachma">#REF!</definedName>
    <definedName name="drivers1">#REF!</definedName>
    <definedName name="drivers2">#REF!</definedName>
    <definedName name="drivers3">#REF!</definedName>
    <definedName name="Dross_Treat_Cost">#REF!</definedName>
    <definedName name="DS_Area">#REF!</definedName>
    <definedName name="DS_Titles">#REF!</definedName>
    <definedName name="dsa" localSheetId="4" hidden="1">{#N/A,#N/A,FALSE,"Chart 2 by Prop Type"}</definedName>
    <definedName name="dsa" localSheetId="1" hidden="1">{#N/A,#N/A,FALSE,"Chart 2 by Prop Type"}</definedName>
    <definedName name="dsa" hidden="1">{#N/A,#N/A,FALSE,"Chart 2 by Prop Type"}</definedName>
    <definedName name="dsd">#REF!</definedName>
    <definedName name="DSDDE_Path">#REF!</definedName>
    <definedName name="DSIndex_Area">#REF!</definedName>
    <definedName name="DSIndex_Titles">#REF!</definedName>
    <definedName name="DSS" localSheetId="4" hidden="1">{"print STAY opening assumptions",#N/A,FALSE,"STAY Openings";"print STAY openings",#N/A,FALSE,"STAY Openings"}</definedName>
    <definedName name="DSS" localSheetId="1" hidden="1">{"print STAY opening assumptions",#N/A,FALSE,"STAY Openings";"print STAY openings",#N/A,FALSE,"STAY Openings"}</definedName>
    <definedName name="DSS" hidden="1">{"print STAY opening assumptions",#N/A,FALSE,"STAY Openings";"print STAY openings",#N/A,FALSE,"STAY Openings"}</definedName>
    <definedName name="dtd">#REF!</definedName>
    <definedName name="Dubal">#REF!</definedName>
    <definedName name="Dunkirk">#REF!</definedName>
    <definedName name="durifx00">#REF!</definedName>
    <definedName name="durifx01">#REF!</definedName>
    <definedName name="durifx98">#REF!</definedName>
    <definedName name="durifx99">#REF!</definedName>
    <definedName name="durigas00">#REF!</definedName>
    <definedName name="durigas01">#REF!</definedName>
    <definedName name="durigas98">#REF!</definedName>
    <definedName name="durigas99">#REF!</definedName>
    <definedName name="duriopinc00">#REF!</definedName>
    <definedName name="duriopinc01">#REF!</definedName>
    <definedName name="duriopinc98">#REF!</definedName>
    <definedName name="duriopinc99">#REF!</definedName>
    <definedName name="DutyFree">#REF!</definedName>
    <definedName name="DV_weight">#REF!</definedName>
    <definedName name="dwayne">#REF!</definedName>
    <definedName name="E_ALL_000157.SZ">#REF!</definedName>
    <definedName name="E_ALL_001300.KS">#REF!</definedName>
    <definedName name="E_ALL_002008.SZ">#REF!</definedName>
    <definedName name="E_ALL_002050.SZ">#REF!</definedName>
    <definedName name="E_ALL_002179.SZ">#REF!</definedName>
    <definedName name="E_ALL_002202.SZ">#REF!</definedName>
    <definedName name="E_ALL_002202.SZ_SU">#REF!</definedName>
    <definedName name="E_ALL_002518.SZ">#REF!</definedName>
    <definedName name="E_ALL_002527.SZ">#REF!</definedName>
    <definedName name="E_ALL_002747.SZ">#REF!</definedName>
    <definedName name="E_ALL_006400.KS">#REF!</definedName>
    <definedName name="E_ALL_009830.KS">#REF!</definedName>
    <definedName name="E_ALL_010950.KS">#REF!</definedName>
    <definedName name="E_ALL_011170.KS">#REF!</definedName>
    <definedName name="E_ALL_0347.HK">#REF!</definedName>
    <definedName name="E_ALL_0358.HK">#REF!</definedName>
    <definedName name="E_ALL_051910.KS">#REF!</definedName>
    <definedName name="E_ALL_0586.HK">#REF!</definedName>
    <definedName name="E_ALL_0658.HK">#REF!</definedName>
    <definedName name="E_ALL_0669.HK">#REF!</definedName>
    <definedName name="E_ALL_0750.HK">#REF!</definedName>
    <definedName name="E_ALL_078930.KS">#REF!</definedName>
    <definedName name="E_ALL_0956.HK">#REF!</definedName>
    <definedName name="E_ALL_096770.KS">#REF!</definedName>
    <definedName name="E_ALL_1157.HK">#REF!</definedName>
    <definedName name="E_ALL_1193.HK">#REF!</definedName>
    <definedName name="E_ALL_1208.HK">#REF!</definedName>
    <definedName name="E_ALL_1619.HK">#REF!</definedName>
    <definedName name="E_ALL_2208.HK">#REF!</definedName>
    <definedName name="E_ALL_2600.HK">#REF!</definedName>
    <definedName name="E_ALL_300012.SZ">#REF!</definedName>
    <definedName name="E_ALL_300024.SZ">#REF!</definedName>
    <definedName name="E_ALL_300124.SZ">#REF!</definedName>
    <definedName name="E_ALL_300450.SZ">#REF!</definedName>
    <definedName name="E_ALL_300747.SZ">#REF!</definedName>
    <definedName name="E_ALL_300750.SZ">#REF!</definedName>
    <definedName name="E_ALL_3800.HK">#REF!</definedName>
    <definedName name="E_ALL_3993.HK">#REF!</definedName>
    <definedName name="E_ALL_600019.SS">#REF!</definedName>
    <definedName name="E_ALL_600761.SS">#REF!</definedName>
    <definedName name="E_ALL_600885.SS">#REF!</definedName>
    <definedName name="E_ALL_601012.SS">#REF!</definedName>
    <definedName name="E_ALL_603659.SS">#REF!</definedName>
    <definedName name="E_ALL_688686.SS">#REF!</definedName>
    <definedName name="E_ALL_AALI.JK">#REF!</definedName>
    <definedName name="E_ALL_CSIQ">#REF!</definedName>
    <definedName name="E_ALL_FRLD.SI">#REF!</definedName>
    <definedName name="E_ALL_HOLI">#REF!</definedName>
    <definedName name="E_ALL_JASO">#REF!</definedName>
    <definedName name="E_ALL_JKS">#REF!</definedName>
    <definedName name="E_ALL_KEYWORDS_TYPE_ScalarContributed_EQTY_200006225">#REF!,#REF!</definedName>
    <definedName name="E_ALL_KEYWORDS_TYPE_ScalarContributed_EQTY_200006858">#REF!,#REF!</definedName>
    <definedName name="E_ALL_KEYWORDS_TYPE_ScalarContributed_EQTY_200006887">#REF!,#REF!</definedName>
    <definedName name="E_ALL_KEYWORDS_TYPE_ScalarContributed_EQTY_200008521">#REF!,#REF!</definedName>
    <definedName name="E_ALL_KEYWORDS_TYPE_ScalarContributed_EQTY_200009581">#REF!,#REF!</definedName>
    <definedName name="E_ALL_KEYWORDS_TYPE_ScalarContributed_EQTY_200009654">#REF!,#REF!</definedName>
    <definedName name="E_ALL_KEYWORDS_TYPE_ScalarContributed_EQTY_200009655">#REF!,#REF!</definedName>
    <definedName name="E_ALL_KEYWORDS_TYPE_ScalarContributed_EQTY_200009737">#REF!,#REF!</definedName>
    <definedName name="E_ALL_KEYWORDS_TYPE_ScalarContributed_EQTY_200009867">#REF!,#REF!</definedName>
    <definedName name="E_ALL_KEYWORDS_TYPE_ScalarContributed_EQTY_200009998">#REF!,#REF!</definedName>
    <definedName name="E_ALL_KEYWORDS_TYPE_ScalarContributed_EQTY_200010001">#REF!,#REF!</definedName>
    <definedName name="E_ALL_KEYWORDS_TYPE_ScalarContributed_EQTY_200011150">#REF!,#REF!</definedName>
    <definedName name="E_ALL_KEYWORDS_TYPE_ScalarContributed_EQTY_200011151">#REF!,#REF!</definedName>
    <definedName name="E_ALL_KEYWORDS_TYPE_ScalarContributed_EQTY_200011619">#REF!,#REF!</definedName>
    <definedName name="E_ALL_KEYWORDS_TYPE_ScalarContributed_EQTY_200012041">#REF!,#REF!</definedName>
    <definedName name="E_ALL_KEYWORDS_TYPE_ScalarContributed_EQTY_200012053">#REF!,#REF!</definedName>
    <definedName name="E_ALL_KEYWORDS_TYPE_ScalarContributed_EQTY_200012667">#REF!,#REF!</definedName>
    <definedName name="E_ALL_KEYWORDS_TYPE_ScalarContributed_EQTY_200012890">#REF!,#REF!</definedName>
    <definedName name="E_ALL_KEYWORDS_TYPE_ScalarContributed_EQTY_200013639">#REF!,#REF!</definedName>
    <definedName name="E_ALL_KEYWORDS_TYPE_ScalarContributed_EQTY_200015601">#REF!,#REF!</definedName>
    <definedName name="E_ALL_KEYWORDS_TYPE_ScalarContributed_EQTY_200015873">#REF!,#REF!</definedName>
    <definedName name="E_ALL_KEYWORDS_TYPE_ScalarContributed_EQTY_200016577">#REF!,#REF!</definedName>
    <definedName name="E_ALL_KEYWORDS_TYPE_ScalarContributed_EQTY_200016618">#REF!,#REF!</definedName>
    <definedName name="E_ALL_KEYWORDS_TYPE_ScalarContributed_EQTY_200016905">#REF!,#REF!</definedName>
    <definedName name="E_ALL_KEYWORDS_TYPE_ScalarContributed_EQTY_200018294">#REF!,#REF!</definedName>
    <definedName name="E_ALL_KEYWORDS_TYPE_ScalarContributed_ISSR_208001579">#REF!,#REF!</definedName>
    <definedName name="E_ALL_KEYWORDS_TYPE_ScalarContributed_ISSR_208002524">#REF!,#REF!</definedName>
    <definedName name="E_ALL_KEYWORDS_TYPE_ScalarContributed_ISSR_208007494">#REF!,#REF!</definedName>
    <definedName name="E_ALL_KEYWORDS_TYPE_ScalarContributed_ISSR_208008538">#REF!,#REF!</definedName>
    <definedName name="E_ALL_KEYWORDS_TYPE_ScalarContributed_ISSR_208008539">#REF!,#REF!</definedName>
    <definedName name="E_ALL_KEYWORDS_TYPE_ScalarReference_ISSR_208010545">#REF!</definedName>
    <definedName name="E_ALL_KEYWORDS_TYPE_Vector_EQTY_200005264">#REF!,#REF!,#REF!,#REF!,#REF!</definedName>
    <definedName name="E_ALL_KEYWORDS_TYPE_Vector_EQTY_200005566">#REF!,#REF!,#REF!,#REF!,#REF!</definedName>
    <definedName name="E_ALL_KEYWORDS_TYPE_Vector_EQTY_200006225">#REF!,#REF!,#REF!,#REF!,#REF!</definedName>
    <definedName name="E_ALL_KEYWORDS_TYPE_Vector_EQTY_200006858">#REF!,#REF!,#REF!,#REF!,#REF!</definedName>
    <definedName name="E_ALL_KEYWORDS_TYPE_Vector_EQTY_200006887">#REF!,#REF!,#REF!,#REF!,#REF!</definedName>
    <definedName name="E_ALL_KEYWORDS_TYPE_Vector_EQTY_200007026">#REF!,#REF!,#REF!,#REF!,#REF!</definedName>
    <definedName name="E_ALL_KEYWORDS_TYPE_Vector_EQTY_200007202">#REF!,#REF!,#REF!,#REF!,#REF!</definedName>
    <definedName name="E_ALL_KEYWORDS_TYPE_Vector_EQTY_200008494">#REF!,#REF!,#REF!,#REF!,#REF!</definedName>
    <definedName name="E_ALL_KEYWORDS_TYPE_Vector_EQTY_200008521">#REF!,#REF!,#REF!,#REF!,#REF!</definedName>
    <definedName name="E_ALL_KEYWORDS_TYPE_Vector_EQTY_200009581">#REF!,#REF!,#REF!,#REF!,#REF!</definedName>
    <definedName name="E_ALL_KEYWORDS_TYPE_Vector_EQTY_200009654">#REF!,#REF!,#REF!,#REF!,#REF!</definedName>
    <definedName name="E_ALL_KEYWORDS_TYPE_Vector_EQTY_200009655">#REF!,#REF!,#REF!,#REF!,#REF!</definedName>
    <definedName name="E_ALL_KEYWORDS_TYPE_Vector_EQTY_200009737">#REF!,#REF!,#REF!,#REF!,#REF!</definedName>
    <definedName name="E_ALL_KEYWORDS_TYPE_Vector_EQTY_200009867">#REF!,#REF!,#REF!,#REF!,#REF!</definedName>
    <definedName name="E_ALL_KEYWORDS_TYPE_Vector_EQTY_200011150">#REF!,#REF!,#REF!,#REF!,#REF!,#REF!</definedName>
    <definedName name="E_ALL_KEYWORDS_TYPE_Vector_EQTY_200011151">#REF!,#REF!,#REF!,#REF!,#REF!,#REF!</definedName>
    <definedName name="E_ALL_KEYWORDS_TYPE_Vector_EQTY_200012554">#REF!,#REF!,#REF!,#REF!,#REF!</definedName>
    <definedName name="E_ALL_KEYWORDS_TYPE_Vector_EQTY_200012667">#REF!,#REF!,#REF!,#REF!,#REF!,#REF!</definedName>
    <definedName name="E_ALL_KEYWORDS_TYPE_Vector_EQTY_200015216">#REF!,#REF!,#REF!,#REF!,#REF!,#REF!</definedName>
    <definedName name="E_ALL_KEYWORDS_TYPE_Vector_EQTY_200015601">#REF!,#REF!,#REF!,#REF!,#REF!</definedName>
    <definedName name="E_ALL_KEYWORDS_TYPE_Vector_EQTY_200015873">#REF!,#REF!,#REF!,#REF!,#REF!</definedName>
    <definedName name="E_ALL_KEYWORDS_TYPE_Vector_EQTY_200016577">#REF!,#REF!,#REF!,#REF!,#REF!</definedName>
    <definedName name="E_ALL_KEYWORDS_TYPE_Vector_EQTY_200016618">#REF!,#REF!,#REF!,#REF!,#REF!</definedName>
    <definedName name="E_ALL_KEYWORDS_TYPE_Vector_EQTY_200016786">#REF!,#REF!,#REF!,#REF!,#REF!</definedName>
    <definedName name="E_ALL_KEYWORDS_TYPE_Vector_EQTY_200018291">#REF!,#REF!,#REF!,#REF!,#REF!,#REF!</definedName>
    <definedName name="E_ALL_KEYWORDS_TYPE_Vector_ISSR_208001579">#REF!,#REF!,#REF!,#REF!,#REF!,#REF!,#REF!,#REF!,#REF!,#REF!,#REF!,#REF!,#REF!,#REF!</definedName>
    <definedName name="E_ALL_SECTION_KEYWORDS_EQTY_200013639_1314">#REF!</definedName>
    <definedName name="E_ALL_SECTION_KEYWORDS_EQTY_200013639_131E">#REF!</definedName>
    <definedName name="E_ALL_SECTION_KEYWORDS_EQTY_200013639_131O">#REF!</definedName>
    <definedName name="E_ALL_SECTION_KEYWORDS_EQTY_200013639_13A">#REF!</definedName>
    <definedName name="E_ALL_SECTION_KEYWORDS_EQTY_200013639_13K">#REF!</definedName>
    <definedName name="E_ALL_SECTION_KEYWORDS_EQTY_200013639_13U">#REF!</definedName>
    <definedName name="E_ALL_SECTION_KEYWORDS_EQTY_200013639_13V">#REF!</definedName>
    <definedName name="E_ALL_SECTION_KEYWORDS_EQTY_200013639_Reference_Data">#REF!</definedName>
    <definedName name="E_ALL_SECTION_KEYWORDS_EQTY_200018294_13A">#REF!</definedName>
    <definedName name="E_ALL_SECTION_KEYWORDS_ISSR_208001154_13V">#REF!,#REF!</definedName>
    <definedName name="E_ALL_SECTION_KEYWORDS_ISSR_208001156_13A">#REF!,#REF!</definedName>
    <definedName name="E_ALL_SECTION_KEYWORDS_ISSR_208001156_13V">#REF!,#REF!</definedName>
    <definedName name="E_ALL_SECTION_KEYWORDS_ISSR_208001501_136E">#REF!,#REF!</definedName>
    <definedName name="E_ALL_SECTION_KEYWORDS_ISSR_208001501_13A">#REF!,#REF!</definedName>
    <definedName name="E_ALL_SECTION_KEYWORDS_ISSR_208001501_13V">#REF!,#REF!</definedName>
    <definedName name="E_ALL_SECTION_KEYWORDS_ISSR_208001579_136E">#REF!,#REF!</definedName>
    <definedName name="E_ALL_SECTION_KEYWORDS_ISSR_208001579_13A">#REF!,#REF!</definedName>
    <definedName name="E_ALL_SECTION_KEYWORDS_ISSR_208001579_13V">#REF!,#REF!</definedName>
    <definedName name="E_ALL_SECTION_KEYWORDS_ISSR_208002524_13V">#REF!,#REF!</definedName>
    <definedName name="E_ALL_SECTION_KEYWORDS_ISSR_208007494_136E">#REF!,#REF!</definedName>
    <definedName name="E_ALL_SECTION_KEYWORDS_ISSR_208007494_13A">#REF!,#REF!</definedName>
    <definedName name="E_ALL_SECTION_KEYWORDS_ISSR_208007494_13V">#REF!,#REF!</definedName>
    <definedName name="E_ALL_SECTION_KEYWORDS_ISSR_208010545_13168">#REF!</definedName>
    <definedName name="E_ALL_SECTION_KEYWORDS_ISSR_208010545_1316S">#REF!</definedName>
    <definedName name="E_ALL_SECTION_KEYWORDS_ISSR_208010545_1316T">#REF!</definedName>
    <definedName name="E_ALL_SECTION_KEYWORDS_ISSR_208010545_1316U">#REF!</definedName>
    <definedName name="E_ALL_SECTION_KEYWORDS_ISSR_208010545_1319">#REF!</definedName>
    <definedName name="E_ALL_SECTION_KEYWORDS_ISSR_208010545_131E">#REF!</definedName>
    <definedName name="E_ALL_SECTION_KEYWORDS_ISSR_208010545_131J">#REF!</definedName>
    <definedName name="E_ALL_SECTION_KEYWORDS_ISSR_208010545_131O">#REF!</definedName>
    <definedName name="E_ALL_SECTION_KEYWORDS_ISSR_208010545_13U">#REF!</definedName>
    <definedName name="E_ALL_SECTION_KEYWORDS_ISSR_208010545_13V">#REF!</definedName>
    <definedName name="E_ALL_SECTION_KEYWORDS_ISSR_208010545_Reference_Data">#REF!</definedName>
    <definedName name="E_ALL_SECTION_KEYWORDS_ISSR_208014816_13168">#REF!</definedName>
    <definedName name="E_ALL_SECTION_KEYWORDS_ISSR_208014816_1319">#REF!</definedName>
    <definedName name="E_ALL_SECTION_KEYWORDS_ISSR_208016097_13V">#REF!,#REF!</definedName>
    <definedName name="E_ALL_SECTION_KEYWORDS_ISSR_208016100_13168">#REF!</definedName>
    <definedName name="E_ALL_SECTION_KEYWORDS_ISSR_208016100_136E">#REF!,#REF!</definedName>
    <definedName name="E_ALL_SECTIONS_EQTY_200006225">#REF!,#REF!,#REF!,#REF!,#REF!,#REF!,#REF!,#REF!</definedName>
    <definedName name="E_ALL_SECTIONS_EQTY_200006858">#REF!,#REF!,#REF!,#REF!,#REF!,#REF!,#REF!,#REF!</definedName>
    <definedName name="E_ALL_SECTIONS_EQTY_200006887">#REF!,#REF!,#REF!,#REF!,#REF!,#REF!,#REF!,#REF!</definedName>
    <definedName name="E_ALL_SECTIONS_EQTY_200007202">#REF!,#REF!,#REF!,#REF!,#REF!,#REF!,#REF!,#REF!</definedName>
    <definedName name="E_ALL_SECTIONS_EQTY_200008521">#REF!,#REF!,#REF!,#REF!,#REF!,#REF!,#REF!,#REF!</definedName>
    <definedName name="E_ALL_SECTIONS_EQTY_200009581">#REF!,#REF!,#REF!,#REF!,#REF!,#REF!,#REF!,#REF!</definedName>
    <definedName name="E_ALL_SECTIONS_EQTY_200009654">#REF!,#REF!,#REF!,#REF!,#REF!,#REF!,#REF!,#REF!</definedName>
    <definedName name="E_ALL_SECTIONS_EQTY_200009655">#REF!,#REF!,#REF!,#REF!,#REF!,#REF!,#REF!,#REF!</definedName>
    <definedName name="E_ALL_SECTIONS_EQTY_200009867">#REF!,#REF!,#REF!,#REF!,#REF!,#REF!,#REF!,#REF!</definedName>
    <definedName name="E_ALL_SECTIONS_EQTY_200009998">#REF!,#REF!,#REF!,#REF!,#REF!,#REF!,#REF!,#REF!,#REF!</definedName>
    <definedName name="E_ALL_SECTIONS_EQTY_200010001">#REF!,#REF!,#REF!,#REF!,#REF!,#REF!,#REF!,#REF!,#REF!</definedName>
    <definedName name="E_ALL_SECTIONS_EQTY_200011150">#REF!,#REF!,#REF!,#REF!,#REF!,#REF!,#REF!,#REF!,#REF!</definedName>
    <definedName name="E_ALL_SECTIONS_EQTY_200011151">#REF!,#REF!,#REF!,#REF!,#REF!,#REF!,#REF!,#REF!,#REF!</definedName>
    <definedName name="E_ALL_SECTIONS_EQTY_200012667">#REF!,#REF!,#REF!,#REF!,#REF!,#REF!,#REF!,#REF!,#REF!</definedName>
    <definedName name="E_ALL_SECTIONS_EQTY_200012890">#REF!,#REF!,#REF!,#REF!,#REF!,#REF!,#REF!,#REF!,#REF!</definedName>
    <definedName name="E_ALL_SECTIONS_EQTY_200015873">#REF!,#REF!,#REF!,#REF!,#REF!,#REF!,#REF!,#REF!</definedName>
    <definedName name="E_ALL_SECTIONS_EQTY_200016577">#REF!,#REF!,#REF!,#REF!,#REF!,#REF!,#REF!,#REF!</definedName>
    <definedName name="E_ALL_SECTIONS_EQTY_200016618">#REF!,#REF!,#REF!,#REF!,#REF!,#REF!,#REF!,#REF!</definedName>
    <definedName name="E_ALL_SECTIONS_ISSR_208008538">#REF!,#REF!,#REF!,#REF!,#REF!,#REF!,#REF!,#REF!,#REF!,#REF!</definedName>
    <definedName name="E_ALL_SECTIONS_ISSR_208008539">#REF!,#REF!,#REF!,#REF!,#REF!,#REF!,#REF!,#REF!,#REF!,#REF!</definedName>
    <definedName name="E_ALL_SECTIONS_ISSR_208009120">#REF!,#REF!,#REF!,#REF!,#REF!,#REF!,#REF!,#REF!,#REF!,#REF!</definedName>
    <definedName name="E_ALL_SECTIONS_ISSR_208009639">#REF!,#REF!,#REF!,#REF!,#REF!,#REF!,#REF!,#REF!,#REF!</definedName>
    <definedName name="E_ALL_SECTIONS_ISSR_208009891">#REF!,#REF!,#REF!,#REF!,#REF!,#REF!,#REF!,#REF!,#REF!</definedName>
    <definedName name="E_ALL_SECTIONS_ISSR_208012783">#REF!,#REF!,#REF!,#REF!,#REF!,#REF!,#REF!,#REF!,#REF!</definedName>
    <definedName name="E_ALL_YGE">#REF!</definedName>
    <definedName name="E_CURRENCY_EQTY_200001447_PRI">#REF!</definedName>
    <definedName name="E_CURRENCY_EQTY_200001447_PUB">#REF!</definedName>
    <definedName name="E_CURRENCY_EQTY_200001447_REP">#REF!</definedName>
    <definedName name="E_CURRENCY_EQTY_200002809_PRI">#REF!</definedName>
    <definedName name="E_CURRENCY_EQTY_200002809_PUB">#REF!</definedName>
    <definedName name="E_CURRENCY_EQTY_200002809_REP">#REF!</definedName>
    <definedName name="E_CURRENCY_EQTY_200003565_PRI">#REF!</definedName>
    <definedName name="E_CURRENCY_EQTY_200003565_PUB">#REF!</definedName>
    <definedName name="E_CURRENCY_EQTY_200003565_REP">#REF!</definedName>
    <definedName name="E_CURRENCY_EQTY_200006225_PRI">#REF!</definedName>
    <definedName name="E_CURRENCY_EQTY_200006225_PUB">#REF!</definedName>
    <definedName name="E_CURRENCY_EQTY_200006225_REP">#REF!</definedName>
    <definedName name="E_CURRENCY_EQTY_200006858_PRI">#REF!</definedName>
    <definedName name="E_CURRENCY_EQTY_200006858_PUB">#REF!</definedName>
    <definedName name="E_CURRENCY_EQTY_200006858_REP">#REF!</definedName>
    <definedName name="E_CURRENCY_EQTY_200006887_PRI">#REF!</definedName>
    <definedName name="E_CURRENCY_EQTY_200006887_PUB">#REF!</definedName>
    <definedName name="E_CURRENCY_EQTY_200006887_REP">#REF!</definedName>
    <definedName name="E_CURRENCY_EQTY_200007202_PRI">#REF!</definedName>
    <definedName name="E_CURRENCY_EQTY_200007202_PUB">#REF!</definedName>
    <definedName name="E_CURRENCY_EQTY_200007202_REP">#REF!</definedName>
    <definedName name="E_CURRENCY_EQTY_200008521_PRI">#REF!</definedName>
    <definedName name="E_CURRENCY_EQTY_200008521_PUB">#REF!</definedName>
    <definedName name="E_CURRENCY_EQTY_200008521_REP">#REF!</definedName>
    <definedName name="E_CURRENCY_EQTY_200009581_PRI">#REF!</definedName>
    <definedName name="E_CURRENCY_EQTY_200009581_PUB">#REF!</definedName>
    <definedName name="E_CURRENCY_EQTY_200009581_REP">#REF!</definedName>
    <definedName name="E_CURRENCY_EQTY_200009654_PRI">#REF!</definedName>
    <definedName name="E_CURRENCY_EQTY_200009654_PUB">#REF!</definedName>
    <definedName name="E_CURRENCY_EQTY_200009654_REP">#REF!</definedName>
    <definedName name="E_CURRENCY_EQTY_200009655_PRI">#REF!</definedName>
    <definedName name="E_CURRENCY_EQTY_200009655_PUB">#REF!</definedName>
    <definedName name="E_CURRENCY_EQTY_200009655_REP">#REF!</definedName>
    <definedName name="E_CURRENCY_EQTY_200009867_PRI">#REF!</definedName>
    <definedName name="E_CURRENCY_EQTY_200009867_PUB">#REF!</definedName>
    <definedName name="E_CURRENCY_EQTY_200009867_REP">#REF!</definedName>
    <definedName name="E_CURRENCY_EQTY_200009998_PRI">#REF!</definedName>
    <definedName name="E_CURRENCY_EQTY_200009998_PUB">#REF!</definedName>
    <definedName name="E_CURRENCY_EQTY_200009998_REP">#REF!</definedName>
    <definedName name="E_CURRENCY_EQTY_200010001_PRI">#REF!</definedName>
    <definedName name="E_CURRENCY_EQTY_200010001_PUB">#REF!</definedName>
    <definedName name="E_CURRENCY_EQTY_200010001_REP">#REF!</definedName>
    <definedName name="E_CURRENCY_EQTY_200011619_PRI">#REF!</definedName>
    <definedName name="E_CURRENCY_EQTY_200011619_PUB">#REF!</definedName>
    <definedName name="E_CURRENCY_EQTY_200011619_REP">#REF!</definedName>
    <definedName name="E_CURRENCY_EQTY_200012041_PRI">#REF!</definedName>
    <definedName name="E_CURRENCY_EQTY_200012041_PUB">#REF!</definedName>
    <definedName name="E_CURRENCY_EQTY_200012041_REP">#REF!</definedName>
    <definedName name="E_CURRENCY_EQTY_200012053_PRI">#REF!</definedName>
    <definedName name="E_CURRENCY_EQTY_200012053_PUB">#REF!</definedName>
    <definedName name="E_CURRENCY_EQTY_200012053_REP">#REF!</definedName>
    <definedName name="E_CURRENCY_EQTY_200012667_PRI">#REF!</definedName>
    <definedName name="E_CURRENCY_EQTY_200012667_PUB">#REF!</definedName>
    <definedName name="E_CURRENCY_EQTY_200012667_REP">#REF!</definedName>
    <definedName name="E_CURRENCY_EQTY_200012890_PRI">#REF!</definedName>
    <definedName name="E_CURRENCY_EQTY_200012890_PUB">#REF!</definedName>
    <definedName name="E_CURRENCY_EQTY_200012890_REP">#REF!</definedName>
    <definedName name="E_CURRENCY_EQTY_200013639_PRI">#REF!</definedName>
    <definedName name="E_CURRENCY_EQTY_200013639_PUB">#REF!</definedName>
    <definedName name="E_CURRENCY_EQTY_200013639_REP">#REF!</definedName>
    <definedName name="E_CURRENCY_EQTY_200015601_PRI">#REF!</definedName>
    <definedName name="E_CURRENCY_EQTY_200015601_PUB">#REF!</definedName>
    <definedName name="E_CURRENCY_EQTY_200015601_REP">#REF!</definedName>
    <definedName name="E_CURRENCY_EQTY_200016577_PRI">#REF!</definedName>
    <definedName name="E_CURRENCY_EQTY_200016577_PUB">#REF!</definedName>
    <definedName name="E_CURRENCY_EQTY_200016577_REP">#REF!</definedName>
    <definedName name="E_CURRENCY_EQTY_200016618_PRI">#REF!</definedName>
    <definedName name="E_CURRENCY_EQTY_200016618_PUB">#REF!</definedName>
    <definedName name="E_CURRENCY_EQTY_200016618_REP">#REF!</definedName>
    <definedName name="E_CURRENCY_EQTY_200017304_PRI">#REF!</definedName>
    <definedName name="E_CURRENCY_EQTY_200017304_PUB">#REF!</definedName>
    <definedName name="E_CURRENCY_EQTY_200017304_REP">#REF!</definedName>
    <definedName name="E_CURRENCY_ISSR_208002283_REP">#REF!</definedName>
    <definedName name="E_CURRENCY_ISSR_208002314_REP">#REF!</definedName>
    <definedName name="E_CURRENCY_ISSR_208002770_REP">#REF!</definedName>
    <definedName name="E_CURRENCY_ISSR_208003285_REP">#REF!</definedName>
    <definedName name="E_CURRENCY_ISSR_208007438_REP">#REF!</definedName>
    <definedName name="E_CURRENCY_ISSR_208007439_REP">#REF!</definedName>
    <definedName name="E_CURRENCY_ISSR_208007614_REP">#REF!</definedName>
    <definedName name="E_CURRENCY_ISSR_208007718_REP">#REF!</definedName>
    <definedName name="E_CURRENCY_ISSR_208007721_REP">#REF!</definedName>
    <definedName name="E_CURRENCY_ISSR_208008849_REP">#REF!</definedName>
    <definedName name="E_CURRENCY_ISSR_208009114_REP">#REF!</definedName>
    <definedName name="E_CURRENCY_ISSR_208009120_REP">#REF!</definedName>
    <definedName name="E_CURRENCY_ISSR_208009639_REP">#REF!</definedName>
    <definedName name="E_CURRENCY_ISSR_208009891_REP">#REF!</definedName>
    <definedName name="E_CURRENCY_ISSR_208010545_REP">#REF!</definedName>
    <definedName name="E_CURRENCY_ISSR_208012475_REP">#REF!</definedName>
    <definedName name="E_CURRENCY_ISSR_208013601_REP">#REF!</definedName>
    <definedName name="E_CURRENCY_ISSR_208013633_REP">#REF!</definedName>
    <definedName name="E_CURRENCY_ISSR_208014784_REP">#REF!</definedName>
    <definedName name="E_KEYWORD_EQTY_200013639_AEJ_CONVICTION">#REF!</definedName>
    <definedName name="E_KEYWORD_EQTY_200013639_AEJ_LIST">#REF!</definedName>
    <definedName name="E_KEYWORD_EQTY_200013639_BETA_ANALYST">#REF!</definedName>
    <definedName name="E_KEYWORD_EQTY_200013639_BVPS">#REF!</definedName>
    <definedName name="E_KEYWORD_EQTY_200013639_BVPS_PUB">#REF!</definedName>
    <definedName name="E_KEYWORD_EQTY_200013639_CATALYST1_DATE">#REF!</definedName>
    <definedName name="E_KEYWORD_EQTY_200013639_CATALYST1_EVENT">#REF!</definedName>
    <definedName name="E_KEYWORD_EQTY_200013639_CATALYST2_DATE">#REF!</definedName>
    <definedName name="E_KEYWORD_EQTY_200013639_CATALYST2_EVENT">#REF!</definedName>
    <definedName name="E_KEYWORD_EQTY_200013639_CATALYST3_DATE">#REF!</definedName>
    <definedName name="E_KEYWORD_EQTY_200013639_CATALYST3_EVENT">#REF!</definedName>
    <definedName name="E_KEYWORD_EQTY_200013639_CATALYST4_DATE">#REF!</definedName>
    <definedName name="E_KEYWORD_EQTY_200013639_CATALYST4_EVENT">#REF!</definedName>
    <definedName name="E_KEYWORD_EQTY_200013639_CATALYST5_DATE">#REF!</definedName>
    <definedName name="E_KEYWORD_EQTY_200013639_CATALYST5_EVENT">#REF!</definedName>
    <definedName name="E_KEYWORD_EQTY_200013639_CF_NI_PRE_PREF">#REF!</definedName>
    <definedName name="E_KEYWORD_EQTY_200013639_COMMON_DIV_PAID">#REF!</definedName>
    <definedName name="E_KEYWORD_EQTY_200013639_CURRENCY_ISO">#REF!</definedName>
    <definedName name="E_KEYWORD_EQTY_200013639_DILUTE_SHARES">#REF!</definedName>
    <definedName name="E_KEYWORD_EQTY_200013639_DPS">#REF!</definedName>
    <definedName name="E_KEYWORD_EQTY_200013639_DPS_PUB">#REF!</definedName>
    <definedName name="E_KEYWORD_EQTY_200013639_EBIT_PUB">#REF!</definedName>
    <definedName name="E_KEYWORD_EQTY_200013639_EBITDA_PUB">#REF!</definedName>
    <definedName name="E_KEYWORD_EQTY_200013639_EPS">#REF!</definedName>
    <definedName name="E_KEYWORD_EQTY_200013639_EPS_CONS_PUB">#REF!</definedName>
    <definedName name="E_KEYWORD_EQTY_200013639_EPS_FUL_DIL">#REF!</definedName>
    <definedName name="E_KEYWORD_EQTY_200013639_EPS_POST_BASIC">#REF!</definedName>
    <definedName name="E_KEYWORD_EQTY_200013639_EPS_PUB">#REF!</definedName>
    <definedName name="E_KEYWORD_EQTY_200013639_EQ_PUB">#REF!</definedName>
    <definedName name="E_KEYWORD_EQTY_200013639_EV_ADJ_PUB">#REF!</definedName>
    <definedName name="E_KEYWORD_EQTY_200013639_FOREIGN_HOLDNG">#REF!</definedName>
    <definedName name="E_KEYWORD_EQTY_200013639_FREE_FLOAT">#REF!</definedName>
    <definedName name="E_KEYWORD_EQTY_200013639_FULLY_DIL_EPS">#REF!</definedName>
    <definedName name="E_KEYWORD_EQTY_200013639_INC_MINORITY">#REF!</definedName>
    <definedName name="E_KEYWORD_EQTY_200013639_Interim_Type">#REF!</definedName>
    <definedName name="E_KEYWORD_EQTY_200013639_LEGAL_RATING">#REF!</definedName>
    <definedName name="E_KEYWORD_EQTY_200013639_MARGIN_TAX_RATE">#REF!</definedName>
    <definedName name="E_KEYWORD_EQTY_200013639_MKT_EQ_RISK_PREM">#REF!</definedName>
    <definedName name="E_KEYWORD_EQTY_200013639_NET_DEBT_PUB">#REF!</definedName>
    <definedName name="E_KEYWORD_EQTY_200013639_NET_EARNING">#REF!</definedName>
    <definedName name="E_KEYWORD_EQTY_200013639_NET_INC">#REF!</definedName>
    <definedName name="E_KEYWORD_EQTY_200013639_NI_CONS">#REF!</definedName>
    <definedName name="E_KEYWORD_EQTY_200013639_NI_PRE_PREF">#REF!</definedName>
    <definedName name="E_KEYWORD_EQTY_200013639_NI_PUB">#REF!</definedName>
    <definedName name="E_KEYWORD_EQTY_200013639_NON_OP_ADD">#REF!</definedName>
    <definedName name="E_KEYWORD_EQTY_200013639_NUM_SH">#REF!</definedName>
    <definedName name="E_KEYWORD_EQTY_200013639_PREF_DIV">#REF!</definedName>
    <definedName name="E_KEYWORD_EQTY_200013639_PRI_TARG_METH">#REF!</definedName>
    <definedName name="E_KEYWORD_EQTY_200013639_PRI_TARG_MULT">#REF!</definedName>
    <definedName name="E_KEYWORD_EQTY_200013639_PRICE_CURRENCY_ISO">#REF!</definedName>
    <definedName name="E_KEYWORD_EQTY_200013639_PROV_INC_TAX">#REF!</definedName>
    <definedName name="E_KEYWORD_EQTY_200013639_PTP_PUB">#REF!</definedName>
    <definedName name="E_KEYWORD_EQTY_200013639_PUB_CURRENCY_ISO">#REF!</definedName>
    <definedName name="E_KEYWORD_EQTY_200013639_REVS_PUB">#REF!</definedName>
    <definedName name="E_KEYWORD_EQTY_200013639_RISK_FR_RATE">#REF!</definedName>
    <definedName name="E_KEYWORD_EQTY_200013639_Security_Name">#REF!</definedName>
    <definedName name="E_KEYWORD_EQTY_200013639_SH">#REF!</definedName>
    <definedName name="E_KEYWORD_EQTY_200013639_TARGET_PRICE">#REF!</definedName>
    <definedName name="E_KEYWORD_EQTY_200013639_TAX_EXC">#REF!</definedName>
    <definedName name="E_KEYWORD_EQTY_200013639_Ticker">#REF!</definedName>
    <definedName name="E_KEYWORD_EQTY_200013639_TP_PERIOD">#REF!</definedName>
    <definedName name="E_KEYWORD_ISSR_208010545_ACC_AMORT">#REF!</definedName>
    <definedName name="E_KEYWORD_ISSR_208010545_ACC_DDA">#REF!</definedName>
    <definedName name="E_KEYWORD_ISSR_208010545_ACC_END_DATE">#REF!</definedName>
    <definedName name="E_KEYWORD_ISSR_208010545_ACC_PAY_GQ">#REF!</definedName>
    <definedName name="E_KEYWORD_ISSR_208010545_ACQ">#REF!</definedName>
    <definedName name="E_KEYWORD_ISSR_208010545_ADJ_UNF_PENS_GOOD">#REF!</definedName>
    <definedName name="E_KEYWORD_ISSR_208010545_ASSOC_JV_ADDBK">#REF!</definedName>
    <definedName name="E_KEYWORD_ISSR_208010545_ASSOCIATE">#REF!</definedName>
    <definedName name="E_KEYWORD_ISSR_208010545_ASSOCIATE_OP">#REF!</definedName>
    <definedName name="E_KEYWORD_ISSR_208010545_BAL_MINO_INT">#REF!</definedName>
    <definedName name="E_KEYWORD_ISSR_208010545_CAP_LEASES">#REF!</definedName>
    <definedName name="E_KEYWORD_ISSR_208010545_CAPEX">#REF!</definedName>
    <definedName name="E_KEYWORD_ISSR_208010545_CAPEX_EXPANSION">#REF!</definedName>
    <definedName name="E_KEYWORD_ISSR_208010545_CAPEX_MAINTENANCE">#REF!</definedName>
    <definedName name="E_KEYWORD_ISSR_208010545_CASH_EQ">#REF!</definedName>
    <definedName name="E_KEYWORD_ISSR_208010545_CASH_INT_EXP">#REF!</definedName>
    <definedName name="E_KEYWORD_ISSR_208010545_CASH_TAX_EXP">#REF!</definedName>
    <definedName name="E_KEYWORD_ISSR_208010545_CF_FIN">#REF!</definedName>
    <definedName name="E_KEYWORD_ISSR_208010545_CF_INC_MINORITY">#REF!</definedName>
    <definedName name="E_KEYWORD_ISSR_208010545_CF_INV">#REF!</definedName>
    <definedName name="E_KEYWORD_ISSR_208010545_CF_OPS">#REF!</definedName>
    <definedName name="E_KEYWORD_ISSR_208010545_CHG_LT_DEBT">#REF!</definedName>
    <definedName name="E_KEYWORD_ISSR_208010545_CO_BOR_MARGIN">#REF!</definedName>
    <definedName name="E_KEYWORD_ISSR_208010545_CONTRIB_MARGIN_RATIO">#REF!</definedName>
    <definedName name="E_KEYWORD_ISSR_208010545_COST_GD_SD">#REF!</definedName>
    <definedName name="E_KEYWORD_ISSR_208010545_CUR_ASS">#REF!</definedName>
    <definedName name="E_KEYWORD_ISSR_208010545_CURRENCY_ISO">#REF!</definedName>
    <definedName name="E_KEYWORD_ISSR_208010545_DEBTORS">#REF!</definedName>
    <definedName name="E_KEYWORD_ISSR_208010545_DEF_INC_TAX">#REF!</definedName>
    <definedName name="E_KEYWORD_ISSR_208010545_DEPR_AMORT">#REF!</definedName>
    <definedName name="E_KEYWORD_ISSR_208010545_DEPREC">#REF!</definedName>
    <definedName name="E_KEYWORD_ISSR_208010545_DIV_PAID">#REF!</definedName>
    <definedName name="E_KEYWORD_ISSR_208010545_DIVDS_ASSOC_JV">#REF!</definedName>
    <definedName name="E_KEYWORD_ISSR_208010545_DIVDS_PD_MINORITIES">#REF!</definedName>
    <definedName name="E_KEYWORD_ISSR_208010545_DIVEST">#REF!</definedName>
    <definedName name="E_KEYWORD_ISSR_208010545_EBIT">#REF!</definedName>
    <definedName name="E_KEYWORD_ISSR_208010545_EBITDA_CALC">#REF!</definedName>
    <definedName name="E_KEYWORD_ISSR_208010545_EMPLOYEES">#REF!</definedName>
    <definedName name="E_KEYWORD_ISSR_208010545_EQ">#REF!</definedName>
    <definedName name="E_KEYWORD_ISSR_208010545_EXP_COAL_MET">#REF!</definedName>
    <definedName name="E_KEYWORD_ISSR_208010545_EXP_COAL_THERMAL">#REF!</definedName>
    <definedName name="E_KEYWORD_ISSR_208010545_EXP_NAT_GAS">#REF!</definedName>
    <definedName name="E_KEYWORD_ISSR_208010545_EXP_OIL_DERIV_NGLS_PLASTICS">#REF!</definedName>
    <definedName name="E_KEYWORD_ISSR_208010545_EXP_OIL_PETRO_FUEL">#REF!</definedName>
    <definedName name="E_KEYWORD_ISSR_208010545_EXP_OTH_COMMODITY">#REF!</definedName>
    <definedName name="E_KEYWORD_ISSR_208010545_EXP_OTH_COST">#REF!</definedName>
    <definedName name="E_KEYWORD_ISSR_208010545_EXP_WATER">#REF!</definedName>
    <definedName name="E_KEYWORD_ISSR_208010545_FIX_ASS_INV">#REF!</definedName>
    <definedName name="E_KEYWORD_ISSR_208010545_GCI_INFL">#REF!</definedName>
    <definedName name="E_KEYWORD_ISSR_208010545_GOODWILL_AMORT">#REF!</definedName>
    <definedName name="E_KEYWORD_ISSR_208010545_GR_FIX_ASS">#REF!</definedName>
    <definedName name="E_KEYWORD_ISSR_208010545_GR_INTANG">#REF!</definedName>
    <definedName name="E_KEYWORD_ISSR_208010545_INT_EXP_IND">#REF!</definedName>
    <definedName name="E_KEYWORD_ISSR_208010545_INT_INC_IND">#REF!</definedName>
    <definedName name="E_KEYWORD_ISSR_208010545_INV_SECUR">#REF!</definedName>
    <definedName name="E_KEYWORD_ISSR_208010545_Issuer_Name">#REF!</definedName>
    <definedName name="E_KEYWORD_ISSR_208010545_LEASE_DEEM_DEPR">#REF!</definedName>
    <definedName name="E_KEYWORD_ISSR_208010545_LEASE_DEEM_INT">#REF!</definedName>
    <definedName name="E_KEYWORD_ISSR_208010545_LEASE_PAY">#REF!</definedName>
    <definedName name="E_KEYWORD_ISSR_208010545_LT_DEBT">#REF!</definedName>
    <definedName name="E_KEYWORD_ISSR_208010545_MINORITIES">#REF!</definedName>
    <definedName name="E_KEYWORD_ISSR_208010545_MV_ASSOCIATES">#REF!</definedName>
    <definedName name="E_KEYWORD_ISSR_208010545_NET_DEBT">#REF!</definedName>
    <definedName name="E_KEYWORD_ISSR_208010545_NET_DEBT_ADJ">#REF!</definedName>
    <definedName name="E_KEYWORD_ISSR_208010545_NET_FIX_ASS">#REF!</definedName>
    <definedName name="E_KEYWORD_ISSR_208010545_NET_INT_CH">#REF!</definedName>
    <definedName name="E_KEYWORD_ISSR_208010545_NET_INT_EXP">#REF!</definedName>
    <definedName name="E_KEYWORD_ISSR_208010545_NET_INTANG">#REF!</definedName>
    <definedName name="E_KEYWORD_ISSR_208010545_NONPPE_CAPEX">#REF!</definedName>
    <definedName name="E_KEYWORD_ISSR_208010545_OP_COST">#REF!</definedName>
    <definedName name="E_KEYWORD_ISSR_208010545_ORD_SH_FUND">#REF!</definedName>
    <definedName name="E_KEYWORD_ISSR_208010545_OTH_COST_INC">#REF!</definedName>
    <definedName name="E_KEYWORD_ISSR_208010545_OTH_CUR_ASS">#REF!</definedName>
    <definedName name="E_KEYWORD_ISSR_208010545_OTH_CUR_LIABS">#REF!</definedName>
    <definedName name="E_KEYWORD_ISSR_208010545_OTH_DACF_ADJ">#REF!</definedName>
    <definedName name="E_KEYWORD_ISSR_208010545_OTH_FIN_CF">#REF!</definedName>
    <definedName name="E_KEYWORD_ISSR_208010545_OTH_GCI_ADJ">#REF!</definedName>
    <definedName name="E_KEYWORD_ISSR_208010545_OTH_INV_CF">#REF!</definedName>
    <definedName name="E_KEYWORD_ISSR_208010545_OTH_LT_ASS">#REF!</definedName>
    <definedName name="E_KEYWORD_ISSR_208010545_OTH_LT_CRED_GQ">#REF!</definedName>
    <definedName name="E_KEYWORD_ISSR_208010545_OTH_NONCASH_ADJ">#REF!</definedName>
    <definedName name="E_KEYWORD_ISSR_208010545_OTH_OP_CF">#REF!</definedName>
    <definedName name="E_KEYWORD_ISSR_208010545_OTH_OP_INC_EXP">#REF!</definedName>
    <definedName name="E_KEYWORD_ISSR_208010545_PERIOD_MILESTONE">#REF!</definedName>
    <definedName name="E_KEYWORD_ISSR_208010545_PERSONNEL">#REF!</definedName>
    <definedName name="E_KEYWORD_ISSR_208010545_PL_SALE_ASSETS">#REF!</definedName>
    <definedName name="E_KEYWORD_ISSR_208010545_PREF_SH">#REF!</definedName>
    <definedName name="E_KEYWORD_ISSR_208010545_PROFIT_ON_DISP">#REF!</definedName>
    <definedName name="E_KEYWORD_ISSR_208010545_PT_PROF">#REF!</definedName>
    <definedName name="E_KEYWORD_ISSR_208010545_RD_EXP">#REF!</definedName>
    <definedName name="E_KEYWORD_ISSR_208010545_SALES">#REF!</definedName>
    <definedName name="E_KEYWORD_ISSR_208010545_SALES_BRAZIL">#REF!</definedName>
    <definedName name="E_KEYWORD_ISSR_208010545_SALES_CEE">#REF!</definedName>
    <definedName name="E_KEYWORD_ISSR_208010545_SALES_CHINA">#REF!</definedName>
    <definedName name="E_KEYWORD_ISSR_208010545_SALES_COFFEE">#REF!</definedName>
    <definedName name="E_KEYWORD_ISSR_208010545_SALES_CONS">#REF!</definedName>
    <definedName name="E_KEYWORD_ISSR_208010545_SALES_CORN">#REF!</definedName>
    <definedName name="E_KEYWORD_ISSR_208010545_SALES_COTTON">#REF!</definedName>
    <definedName name="E_KEYWORD_ISSR_208010545_SALES_EU_EX_UK">#REF!</definedName>
    <definedName name="E_KEYWORD_ISSR_208010545_SALES_FINAN">#REF!</definedName>
    <definedName name="E_KEYWORD_ISSR_208010545_SALES_FX_BRL">#REF!</definedName>
    <definedName name="E_KEYWORD_ISSR_208010545_SALES_FX_CNY">#REF!</definedName>
    <definedName name="E_KEYWORD_ISSR_208010545_SALES_FX_EUR">#REF!</definedName>
    <definedName name="E_KEYWORD_ISSR_208010545_SALES_FX_GPB">#REF!</definedName>
    <definedName name="E_KEYWORD_ISSR_208010545_SALES_FX_INR">#REF!</definedName>
    <definedName name="E_KEYWORD_ISSR_208010545_SALES_FX_KRW">#REF!</definedName>
    <definedName name="E_KEYWORD_ISSR_208010545_SALES_FX_OTH">#REF!</definedName>
    <definedName name="E_KEYWORD_ISSR_208010545_SALES_FX_RUB">#REF!</definedName>
    <definedName name="E_KEYWORD_ISSR_208010545_SALES_FX_TWD">#REF!</definedName>
    <definedName name="E_KEYWORD_ISSR_208010545_SALES_FX_USD">#REF!</definedName>
    <definedName name="E_KEYWORD_ISSR_208010545_SALES_FX_YEN">#REF!</definedName>
    <definedName name="E_KEYWORD_ISSR_208010545_SALES_GOV">#REF!</definedName>
    <definedName name="E_KEYWORD_ISSR_208010545_SALES_IND">#REF!</definedName>
    <definedName name="E_KEYWORD_ISSR_208010545_SALES_INDIA">#REF!</definedName>
    <definedName name="E_KEYWORD_ISSR_208010545_SALES_JAPAN">#REF!</definedName>
    <definedName name="E_KEYWORD_ISSR_208010545_SALES_ME">#REF!</definedName>
    <definedName name="E_KEYWORD_ISSR_208010545_SALES_NAT_GAS">#REF!</definedName>
    <definedName name="E_KEYWORD_ISSR_208010545_SALES_NITROGEN">#REF!</definedName>
    <definedName name="E_KEYWORD_ISSR_208010545_SALES_OIL_DERIV_NGLS_PLASTICS">#REF!</definedName>
    <definedName name="E_KEYWORD_ISSR_208010545_SALES_OIL_PETRO_FUEL">#REF!</definedName>
    <definedName name="E_KEYWORD_ISSR_208010545_SALES_OTH_AEJ">#REF!</definedName>
    <definedName name="E_KEYWORD_ISSR_208010545_SALES_OTH_AM">#REF!</definedName>
    <definedName name="E_KEYWORD_ISSR_208010545_SALES_OTH_COMMODITY">#REF!</definedName>
    <definedName name="E_KEYWORD_ISSR_208010545_SALES_OTH_EMEA">#REF!</definedName>
    <definedName name="E_KEYWORD_ISSR_208010545_SALES_OTH_SALES_SOURCES">#REF!</definedName>
    <definedName name="E_KEYWORD_ISSR_208010545_SALES_OTHER">#REF!</definedName>
    <definedName name="E_KEYWORD_ISSR_208010545_SALES_PHOSPHATE">#REF!</definedName>
    <definedName name="E_KEYWORD_ISSR_208010545_SALES_POTASH">#REF!</definedName>
    <definedName name="E_KEYWORD_ISSR_208010545_SALES_RUBBER">#REF!</definedName>
    <definedName name="E_KEYWORD_ISSR_208010545_SALES_RUSSIA">#REF!</definedName>
    <definedName name="E_KEYWORD_ISSR_208010545_SALES_SK">#REF!</definedName>
    <definedName name="E_KEYWORD_ISSR_208010545_SALES_SOYBEAN">#REF!</definedName>
    <definedName name="E_KEYWORD_ISSR_208010545_SALES_SUGAR">#REF!</definedName>
    <definedName name="E_KEYWORD_ISSR_208010545_SALES_TAIWAN">#REF!</definedName>
    <definedName name="E_KEYWORD_ISSR_208010545_SALES_TOT_AFRICA">#REF!</definedName>
    <definedName name="E_KEYWORD_ISSR_208010545_SALES_TOT_AM">#REF!</definedName>
    <definedName name="E_KEYWORD_ISSR_208010545_SALES_TOT_ASIA">#REF!</definedName>
    <definedName name="E_KEYWORD_ISSR_208010545_SALES_TOT_EMEA">#REF!</definedName>
    <definedName name="E_KEYWORD_ISSR_208010545_SALES_UK">#REF!</definedName>
    <definedName name="E_KEYWORD_ISSR_208010545_SALES_US">#REF!</definedName>
    <definedName name="E_KEYWORD_ISSR_208010545_SALES_WHEAT">#REF!</definedName>
    <definedName name="E_KEYWORD_ISSR_208010545_SEL_GL_AD">#REF!</definedName>
    <definedName name="E_KEYWORD_ISSR_208010545_SH_REPUR">#REF!</definedName>
    <definedName name="E_KEYWORD_ISSR_208010545_SHORT_T_DEBT">#REF!</definedName>
    <definedName name="E_KEYWORD_ISSR_208010545_SHORT_TERM_LIABS">#REF!</definedName>
    <definedName name="E_KEYWORD_ISSR_208010545_STOCKS">#REF!</definedName>
    <definedName name="E_KEYWORD_ISSR_208010545_TOT_ASSET">#REF!</definedName>
    <definedName name="E_KEYWORD_ISSR_208010545_TOT_CF">#REF!</definedName>
    <definedName name="E_KEYWORD_ISSR_208010545_TOT_LIAB">#REF!</definedName>
    <definedName name="E_KEYWORD_ISSR_208010545_TOT_LIAB_EQ">#REF!</definedName>
    <definedName name="E_KEYWORD_ISSR_208010545_TOT_LT_LIAB">#REF!</definedName>
    <definedName name="E_KEYWORD_ISSR_208010545_TOT_OPS_EXP">#REF!</definedName>
    <definedName name="E_KEYWORD_ISSR_208010545_TOT_OPS_EXP_DDA">#REF!</definedName>
    <definedName name="E_KEYWORD_ISSR_208010545_UNF_PENS">#REF!</definedName>
    <definedName name="E_KEYWORD_ISSR_208010545_UNF_PENS_LIAB_OTH">#REF!</definedName>
    <definedName name="E_KEYWORD_ISSR_208010545_UNF_PENS_OFF">#REF!</definedName>
    <definedName name="E_KEYWORD_ISSR_208010545_WORK_CAP">#REF!</definedName>
    <definedName name="E_LIVEDATA_EQTY_200013639">#REF!</definedName>
    <definedName name="E_LIVEDATA_ISSR_208010545">#REF!</definedName>
    <definedName name="E_SECTION_EQTY_200013639_1314">#REF!</definedName>
    <definedName name="E_SECTION_EQTY_200013639_131E">#REF!</definedName>
    <definedName name="E_SECTION_EQTY_200013639_131O">#REF!</definedName>
    <definedName name="E_SECTION_EQTY_200013639_13A">#REF!</definedName>
    <definedName name="E_SECTION_EQTY_200013639_13K">#REF!</definedName>
    <definedName name="E_SECTION_EQTY_200013639_13U">#REF!</definedName>
    <definedName name="E_SECTION_EQTY_200013639_13V">#REF!</definedName>
    <definedName name="E_SECTION_EQTY_200013639_Reference_Data">#REF!</definedName>
    <definedName name="E_SECTION_ISSR_208010545_1314">#REF!</definedName>
    <definedName name="E_SECTION_ISSR_208010545_13168">#REF!</definedName>
    <definedName name="E_SECTION_ISSR_208010545_1316S">#REF!</definedName>
    <definedName name="E_SECTION_ISSR_208010545_1316T">#REF!</definedName>
    <definedName name="E_SECTION_ISSR_208010545_1316U">#REF!</definedName>
    <definedName name="E_SECTION_ISSR_208010545_1319">#REF!</definedName>
    <definedName name="E_SECTION_ISSR_208010545_131E">#REF!</definedName>
    <definedName name="E_SECTION_ISSR_208010545_131J">#REF!</definedName>
    <definedName name="E_SECTION_ISSR_208010545_131O">#REF!</definedName>
    <definedName name="E_SECTION_ISSR_208010545_13U">#REF!</definedName>
    <definedName name="E_SECTION_ISSR_208010545_13V">#REF!</definedName>
    <definedName name="E_SECTION_ISSR_208010545_Reference_Data">#REF!</definedName>
    <definedName name="eaa">#REF!</definedName>
    <definedName name="eap">#REF!</definedName>
    <definedName name="earning1">#REF!</definedName>
    <definedName name="earning2">#REF!</definedName>
    <definedName name="eat">#REF!</definedName>
    <definedName name="EB">#REF!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MinorityInterests">#REF!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OtherAssets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FR_TotalAssetsTurnOverTimes">#REF!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BDIT">#REF!</definedName>
    <definedName name="ebdit95a">#REF!</definedName>
    <definedName name="ebdit95e">#REF!</definedName>
    <definedName name="ebdit96">#REF!</definedName>
    <definedName name="EBEx">#REF!</definedName>
    <definedName name="EBExG">#REF!</definedName>
    <definedName name="EBExS">#REF!</definedName>
    <definedName name="EBIDA_Analyst_calculation">#REF!</definedName>
    <definedName name="EBIT">'[4]P&amp;L'!$B$55:$AH$55</definedName>
    <definedName name="EBIT_analyst">#REF!</definedName>
    <definedName name="EBIT_fore">#REF!</definedName>
    <definedName name="EBIT_margin">#REF!</definedName>
    <definedName name="EBIT_margin_fore">#REF!</definedName>
    <definedName name="ebit_pretelstra">#REF!</definedName>
    <definedName name="EBIT2000">#REF!</definedName>
    <definedName name="ebit91">#REF!</definedName>
    <definedName name="ebit92">#REF!</definedName>
    <definedName name="ebit93">#REF!</definedName>
    <definedName name="ebit94">#REF!</definedName>
    <definedName name="ebit95">#REF!</definedName>
    <definedName name="ebit96">#REF!</definedName>
    <definedName name="ebit97">#REF!</definedName>
    <definedName name="ebit98">#REF!</definedName>
    <definedName name="EBIT99">#REF!</definedName>
    <definedName name="EBITA">#REF!</definedName>
    <definedName name="EBITA_fore">#REF!</definedName>
    <definedName name="EBITAG">#REF!</definedName>
    <definedName name="EBITAS">#REF!</definedName>
    <definedName name="EBITDA">'[4]P&amp;L'!$B$52:$AH$52</definedName>
    <definedName name="ebitda.00">#REF!</definedName>
    <definedName name="ebitda.01">#REF!</definedName>
    <definedName name="ebitda.02">#REF!</definedName>
    <definedName name="ebitda.03">#REF!</definedName>
    <definedName name="ebitda.04">#REF!</definedName>
    <definedName name="ebitda.99">#REF!</definedName>
    <definedName name="EBITDA_adjust_05_14">#REF!</definedName>
    <definedName name="EBITDA_analyst">#REF!</definedName>
    <definedName name="EBITDA_DCF">#REF!</definedName>
    <definedName name="EBITDA_exit_multiple">#REF!</definedName>
    <definedName name="EBITDA_fore">#REF!</definedName>
    <definedName name="EBITDA_growth_avg">#REF!</definedName>
    <definedName name="EBITDA_INT">#REF!</definedName>
    <definedName name="EBITDA_MAR">#REF!</definedName>
    <definedName name="EBITDA_margin">#REF!</definedName>
    <definedName name="EBITDA_margin_adjust_2005">#REF!</definedName>
    <definedName name="EBITDA_margin_fore">#REF!</definedName>
    <definedName name="EBITDA_per_share">'[36]P&amp;L'!$B$37:$Z$37</definedName>
    <definedName name="ebitda_pretelstra">#REF!</definedName>
    <definedName name="EBITDA_Share">#REF!</definedName>
    <definedName name="EBITDA01">#REF!</definedName>
    <definedName name="EBITDA2000">#REF!</definedName>
    <definedName name="EBITDA96">#REF!</definedName>
    <definedName name="EBITDA97">#REF!</definedName>
    <definedName name="EBITDA98">#REF!</definedName>
    <definedName name="EBITDA99">#REF!</definedName>
    <definedName name="EBITDAMargin">#REF!</definedName>
    <definedName name="EBITEurope">#REF!</definedName>
    <definedName name="EBITGwth">#REF!</definedName>
    <definedName name="EBITSENS">#REF!</definedName>
    <definedName name="EBITUS">#REF!</definedName>
    <definedName name="EBITYen">#REF!</definedName>
    <definedName name="EBT">'[4]P&amp;L'!$B$60:$AH$60</definedName>
    <definedName name="EC">#REF!</definedName>
    <definedName name="ECILF_10q_div">#REF!</definedName>
    <definedName name="ECILF_10q_shares">#REF!</definedName>
    <definedName name="ecilf_5_yr_est">#REF!</definedName>
    <definedName name="ecilf_52_wk">#REF!</definedName>
    <definedName name="ECILF_bk_cap">#REF!</definedName>
    <definedName name="ECILF_bk_equity">#REF!</definedName>
    <definedName name="ECILF_bs_conv_debt">#REF!</definedName>
    <definedName name="ECILF_bs_min_int">#REF!</definedName>
    <definedName name="ECILF_bs_pref">#REF!</definedName>
    <definedName name="ECILF_cash">#REF!</definedName>
    <definedName name="ECILF_code">#REF!</definedName>
    <definedName name="ECILF_conv_debt_pr">#REF!</definedName>
    <definedName name="ECILF_conv_pref_pr">#REF!</definedName>
    <definedName name="ecilf_curr">#REF!</definedName>
    <definedName name="ECILF_dil_shares">#REF!</definedName>
    <definedName name="ecilf_eps00">#REF!</definedName>
    <definedName name="ecilf_eps98">#REF!</definedName>
    <definedName name="ecilf_eps99">#REF!</definedName>
    <definedName name="ECILF_equity_mcap">#REF!</definedName>
    <definedName name="ECILF_fin_date">#REF!</definedName>
    <definedName name="ECILF_hist_d">#REF!</definedName>
    <definedName name="ECILF_hst_a">#REF!</definedName>
    <definedName name="ECILF_hst_cogs">#REF!</definedName>
    <definedName name="ECILF_hst_ebit">#REF!</definedName>
    <definedName name="ECILF_hst_ebt">#REF!</definedName>
    <definedName name="ECILF_hst_eps">#REF!</definedName>
    <definedName name="ECILF_hst_inc_b_m">#REF!</definedName>
    <definedName name="ECILF_hst_r_d">#REF!</definedName>
    <definedName name="ECILF_hst_rev">#REF!</definedName>
    <definedName name="ECILF_hst_sg_a">#REF!</definedName>
    <definedName name="ECILF_lev_mcap">#REF!</definedName>
    <definedName name="ECILF_lt_debt">#REF!</definedName>
    <definedName name="ECILF_ltm_a">#REF!</definedName>
    <definedName name="ECILF_ltm_cap_ex">#REF!</definedName>
    <definedName name="ECILF_ltm_cogs">#REF!</definedName>
    <definedName name="ECILF_ltm_csh_int">#REF!</definedName>
    <definedName name="ECILF_ltm_d">#REF!</definedName>
    <definedName name="ECILF_ltm_ebit">#REF!</definedName>
    <definedName name="ECILF_ltm_ebt">#REF!</definedName>
    <definedName name="ECILF_ltm_eps">#REF!</definedName>
    <definedName name="ECILF_ltm_inc_b_m">#REF!</definedName>
    <definedName name="ECILF_ltm_int">#REF!</definedName>
    <definedName name="ECILF_ltm_min_int">#REF!</definedName>
    <definedName name="ECILF_ltm_pref_div">#REF!</definedName>
    <definedName name="ECILF_ltm_r_d">#REF!</definedName>
    <definedName name="ECILF_ltm_rev">#REF!</definedName>
    <definedName name="ECILF_ltm_sg_a">#REF!</definedName>
    <definedName name="ECILF_ltm_tax">#REF!</definedName>
    <definedName name="ECILF_ltm_tax_rate">#REF!</definedName>
    <definedName name="ECILF_name">#REF!</definedName>
    <definedName name="ECILF_o_debt_1">#REF!</definedName>
    <definedName name="ECILF_o_debt_2">#REF!</definedName>
    <definedName name="ECILF_o_debt_3">#REF!</definedName>
    <definedName name="ECILF_option_n">#REF!</definedName>
    <definedName name="ECILF_option_pr">#REF!</definedName>
    <definedName name="ecilf_pr">#REF!</definedName>
    <definedName name="ECILF_shares">#REF!</definedName>
    <definedName name="ecilf_ticker">#REF!</definedName>
    <definedName name="ECILF_total_dt">#REF!</definedName>
    <definedName name="ecom_costs">#REF!</definedName>
    <definedName name="ecom_gm">#REF!</definedName>
    <definedName name="ecom_gp">#REF!</definedName>
    <definedName name="ecom_revs">#REF!</definedName>
    <definedName name="EconomicNPV10">#REF!</definedName>
    <definedName name="EconomicNPV12">#REF!</definedName>
    <definedName name="ED_Q">#REF!</definedName>
    <definedName name="EEALCONS">#N/A</definedName>
    <definedName name="EEALPROD">#N/A</definedName>
    <definedName name="EG_Dates">#REF!</definedName>
    <definedName name="EG_DPS">#REF!</definedName>
    <definedName name="EG_EPS">#REF!</definedName>
    <definedName name="EG_Net_Profit">#REF!</definedName>
    <definedName name="EG_PAGE">#REF!</definedName>
    <definedName name="Eganapr">#REF!</definedName>
    <definedName name="elec_cost">#REF!</definedName>
    <definedName name="EndYear">[37]首页!$C$9</definedName>
    <definedName name="Engine.CumEnergy">#REF!</definedName>
    <definedName name="Engine.Newbuildbyenergy">#REF!</definedName>
    <definedName name="Engineering_depreciation">#REF!</definedName>
    <definedName name="Engineering_inflation_uplift">#REF!</definedName>
    <definedName name="Engineering_maintenance_capex">#REF!</definedName>
    <definedName name="enp">#REF!</definedName>
    <definedName name="ent">#REF!</definedName>
    <definedName name="enterprise">#REF!</definedName>
    <definedName name="Enterprise_value">#REF!</definedName>
    <definedName name="EP">#REF!</definedName>
    <definedName name="epa">#REF!</definedName>
    <definedName name="epc">#REF!</definedName>
    <definedName name="EPI">#REF!</definedName>
    <definedName name="EPS">'[36]P&amp;L'!$B$35:$Z$35</definedName>
    <definedName name="EPS_core">#REF!</definedName>
    <definedName name="EPS_Curr_Qtr">#REF!</definedName>
    <definedName name="EPS_Curr_Yr">#REF!</definedName>
    <definedName name="EPS_ex_exceptionals_pretelstra">#REF!</definedName>
    <definedName name="EPS_FD">#REF!</definedName>
    <definedName name="eps_fiscal_yr_change_comment">#REF!</definedName>
    <definedName name="EPS_FullyDiluted">#REF!</definedName>
    <definedName name="EPS_growth_avg">#REF!</definedName>
    <definedName name="EPS_Growth_Rate">#REF!</definedName>
    <definedName name="EPS_Lst_Yr">#REF!</definedName>
    <definedName name="EPS_Next_Yr">#REF!</definedName>
    <definedName name="eps_print_area">#REF!</definedName>
    <definedName name="EPS_Qtr_Date">#REF!</definedName>
    <definedName name="EPS_Reported">#REF!</definedName>
    <definedName name="EPS_WtdAvg">#REF!</definedName>
    <definedName name="EPS00">#REF!</definedName>
    <definedName name="eps95a">#REF!</definedName>
    <definedName name="EPSExAM">#REF!</definedName>
    <definedName name="EPSExAMFD">#REF!</definedName>
    <definedName name="EPSExAMFDG">#REF!</definedName>
    <definedName name="EPSExAMFDS">#REF!</definedName>
    <definedName name="EPSExAMG">#REF!</definedName>
    <definedName name="EPSExAMS">#REF!</definedName>
    <definedName name="EPSFullyDiluted">#REF!</definedName>
    <definedName name="EPShare">#REF!</definedName>
    <definedName name="EPShareG">#REF!</definedName>
    <definedName name="EPShareS">#REF!</definedName>
    <definedName name="EPSQ195">#REF!</definedName>
    <definedName name="EPSQ196">#REF!</definedName>
    <definedName name="EPSQ197">#REF!</definedName>
    <definedName name="EPSQ295">#REF!</definedName>
    <definedName name="EPSQ296">#REF!</definedName>
    <definedName name="EPSQ297">#REF!</definedName>
    <definedName name="EPSQ395">#REF!</definedName>
    <definedName name="EPSQ396">#REF!</definedName>
    <definedName name="EPSQ397">#REF!</definedName>
    <definedName name="EPSQ495">#REF!</definedName>
    <definedName name="EPSQ496">#REF!</definedName>
    <definedName name="EPSQ497">#REF!</definedName>
    <definedName name="EPSReported">#REF!</definedName>
    <definedName name="EPSTable">#REF!</definedName>
    <definedName name="EPSWtdAvg">#REF!</definedName>
    <definedName name="epw">#REF!</definedName>
    <definedName name="epx">#REF!</definedName>
    <definedName name="EQUITY">#REF!</definedName>
    <definedName name="Equity_increase">#REF!</definedName>
    <definedName name="equity_per_share">#REF!</definedName>
    <definedName name="equity_per_share_usd">#REF!</definedName>
    <definedName name="Equity_raised_net">#REF!</definedName>
    <definedName name="Equity_Ticker">#REF!</definedName>
    <definedName name="Equity_value">#REF!</definedName>
    <definedName name="equity_value_pershare">#REF!</definedName>
    <definedName name="EquityAdjustments">0</definedName>
    <definedName name="EquityEmployeeStockOwnershipPlan">0</definedName>
    <definedName name="EquityPaidInCapital">0</definedName>
    <definedName name="EquityTreasuryStock">0</definedName>
    <definedName name="eric_52_wk">#REF!</definedName>
    <definedName name="ERIC_bk_cap">#REF!</definedName>
    <definedName name="ERIC_bk_equity">#REF!</definedName>
    <definedName name="ERIC_bs_conv_debt">#REF!</definedName>
    <definedName name="ERIC_bs_min_int">#REF!</definedName>
    <definedName name="ERIC_bs_pref">#REF!</definedName>
    <definedName name="ERIC_cash">#REF!</definedName>
    <definedName name="ERIC_code">#REF!</definedName>
    <definedName name="ERIC_conv_debt_pr">#REF!</definedName>
    <definedName name="ERIC_conv_pref_pr">#REF!</definedName>
    <definedName name="eric_curr">#REF!</definedName>
    <definedName name="ERIC_dil_shares">#REF!</definedName>
    <definedName name="eric_eps00">#REF!</definedName>
    <definedName name="eric_eps98">#REF!</definedName>
    <definedName name="eric_eps99">#REF!</definedName>
    <definedName name="ERIC_equity_mcap">#REF!</definedName>
    <definedName name="ERIC_fin_date">#REF!</definedName>
    <definedName name="ERIC_hist_d">#REF!</definedName>
    <definedName name="ERIC_hst_a">#REF!</definedName>
    <definedName name="ERIC_hst_cogs">#REF!</definedName>
    <definedName name="ERIC_hst_ebit">#REF!</definedName>
    <definedName name="ERIC_hst_ebt">#REF!</definedName>
    <definedName name="ERIC_hst_eps">#REF!</definedName>
    <definedName name="ERIC_hst_inc_b_m">#REF!</definedName>
    <definedName name="ERIC_hst_r_d">#REF!</definedName>
    <definedName name="ERIC_hst_rev">#REF!</definedName>
    <definedName name="ERIC_hst_sg_a">#REF!</definedName>
    <definedName name="ERIC_lev_mcap">#REF!</definedName>
    <definedName name="ERIC_LQ_ni">#REF!</definedName>
    <definedName name="ERIC_LQ_rev">#REF!</definedName>
    <definedName name="ERIC_lt_debt">#REF!</definedName>
    <definedName name="ERIC_ltm_a">#REF!</definedName>
    <definedName name="ERIC_ltm_cap_ex">#REF!</definedName>
    <definedName name="ERIC_ltm_cogs">#REF!</definedName>
    <definedName name="ERIC_ltm_csh_int">#REF!</definedName>
    <definedName name="ERIC_ltm_d">#REF!</definedName>
    <definedName name="ERIC_ltm_ebit">#REF!</definedName>
    <definedName name="ERIC_ltm_ebt">#REF!</definedName>
    <definedName name="ERIC_ltm_inc_b_m">#REF!</definedName>
    <definedName name="ERIC_ltm_int">#REF!</definedName>
    <definedName name="ERIC_ltm_min_int">#REF!</definedName>
    <definedName name="ERIC_ltm_pref_div">#REF!</definedName>
    <definedName name="ERIC_ltm_r_d">#REF!</definedName>
    <definedName name="ERIC_ltm_rev">#REF!</definedName>
    <definedName name="ERIC_ltm_sg_a">#REF!</definedName>
    <definedName name="ERIC_ltm_shares">#REF!</definedName>
    <definedName name="ERIC_ltm_tax">#REF!</definedName>
    <definedName name="ERIC_ltm_tax_rate">#REF!</definedName>
    <definedName name="ERIC_name">#REF!</definedName>
    <definedName name="ERIC_o_debt_1">#REF!</definedName>
    <definedName name="ERIC_o_debt_2">#REF!</definedName>
    <definedName name="ERIC_o_debt_3">#REF!</definedName>
    <definedName name="ERIC_option_n">#REF!</definedName>
    <definedName name="ERIC_option_pr">#REF!</definedName>
    <definedName name="ERIC_PQ_ni">#REF!</definedName>
    <definedName name="ERIC_PQ_rev">#REF!</definedName>
    <definedName name="eric_pr">#REF!</definedName>
    <definedName name="ERIC_shares">#REF!</definedName>
    <definedName name="eric_ticker">#REF!</definedName>
    <definedName name="ERIC_total_dt">#REF!</definedName>
    <definedName name="ERIC_YQ_ni">#REF!</definedName>
    <definedName name="ERIC_YQ_rev">#REF!</definedName>
    <definedName name="erosion1">#REF!</definedName>
    <definedName name="erosion2">#REF!</definedName>
    <definedName name="erosion3">#REF!</definedName>
    <definedName name="ERP">#REF!</definedName>
    <definedName name="ErrValue">"-"</definedName>
    <definedName name="ESO_MARGINAL_TAX_RATE">#REF!</definedName>
    <definedName name="ESO_TAX_RATE">#REF!</definedName>
    <definedName name="ESO_TAX_RATE_old">#REF!</definedName>
    <definedName name="Essbase">#REF!</definedName>
    <definedName name="Essen">#REF!</definedName>
    <definedName name="EstiDate">[37]首页!$C$7</definedName>
    <definedName name="Estimated_replacement_cost_NBV">#REF!</definedName>
    <definedName name="EstRef">#REF!</definedName>
    <definedName name="etc">#REF!</definedName>
    <definedName name="ETEK_10q_div">#REF!</definedName>
    <definedName name="ETEK_10q_shares">#REF!</definedName>
    <definedName name="ETEK_5_yr_est">#REF!</definedName>
    <definedName name="ETEK_52_wk">#REF!</definedName>
    <definedName name="ETEK_bk_cap">#REF!</definedName>
    <definedName name="ETEK_bk_equity">#REF!</definedName>
    <definedName name="ETEK_bs_conv_debt">#REF!</definedName>
    <definedName name="ETEK_bs_min_int">#REF!</definedName>
    <definedName name="ETEK_bs_pref">#REF!</definedName>
    <definedName name="ETEK_cash">#REF!</definedName>
    <definedName name="ETEK_conv_debt_pr">#REF!</definedName>
    <definedName name="ETEK_conv_pref_pr">#REF!</definedName>
    <definedName name="ETEK_curr">#REF!</definedName>
    <definedName name="ETEK_dil_shares">#REF!</definedName>
    <definedName name="etek_eps00">#REF!</definedName>
    <definedName name="etek_eps98">#REF!</definedName>
    <definedName name="etek_eps99">#REF!</definedName>
    <definedName name="ETEK_equity_mcap">#REF!</definedName>
    <definedName name="ETEK_fin_date">#REF!</definedName>
    <definedName name="ETEK_lev_mcap">#REF!</definedName>
    <definedName name="ETEK_lt_debt">#REF!</definedName>
    <definedName name="ETEK_ltm_a">#REF!</definedName>
    <definedName name="ETEK_ltm_cap_ex">#REF!</definedName>
    <definedName name="ETEK_ltm_cogs">#REF!</definedName>
    <definedName name="ETEK_ltm_csh_int">#REF!</definedName>
    <definedName name="ETEK_ltm_d">#REF!</definedName>
    <definedName name="ETEK_ltm_ebit">#REF!</definedName>
    <definedName name="ETEK_ltm_ebt">#REF!</definedName>
    <definedName name="ETEK_ltm_eps">#REF!</definedName>
    <definedName name="ETEK_ltm_inc_b_m">#REF!</definedName>
    <definedName name="ETEK_ltm_int">#REF!</definedName>
    <definedName name="ETEK_ltm_min_int">#REF!</definedName>
    <definedName name="ETEK_ltm_pref_div">#REF!</definedName>
    <definedName name="ETEK_ltm_r_d">#REF!</definedName>
    <definedName name="ETEK_ltm_rev">#REF!</definedName>
    <definedName name="ETEK_ltm_sg_a">#REF!</definedName>
    <definedName name="ETEK_ltm_tax">#REF!</definedName>
    <definedName name="ETEK_ltm_tax_rate">#REF!</definedName>
    <definedName name="ETEK_name">#REF!</definedName>
    <definedName name="ETEK_o_debt_1">#REF!</definedName>
    <definedName name="ETEK_o_debt_2">#REF!</definedName>
    <definedName name="ETEK_o_debt_3">#REF!</definedName>
    <definedName name="ETEK_option_n">#REF!</definedName>
    <definedName name="ETEK_option_pr">#REF!</definedName>
    <definedName name="ETEK_pr">#REF!</definedName>
    <definedName name="ETEK_shares">#REF!</definedName>
    <definedName name="ETEK_ticker">#REF!</definedName>
    <definedName name="ETEK_total_dt">#REF!</definedName>
    <definedName name="ethg" localSheetId="4" hidden="1">{"'RCIM'!$E$128"}</definedName>
    <definedName name="ethg" localSheetId="1" hidden="1">{"'RCIM'!$E$128"}</definedName>
    <definedName name="ethg" hidden="1">{"'RCIM'!$E$128"}</definedName>
    <definedName name="EUR_00S">#REF!</definedName>
    <definedName name="EUR_01D">#REF!</definedName>
    <definedName name="EUR_01J">#REF!</definedName>
    <definedName name="EUR_01M">#REF!</definedName>
    <definedName name="EUR_01S">#REF!</definedName>
    <definedName name="EUR_02D">#REF!</definedName>
    <definedName name="EUR_02J">#REF!</definedName>
    <definedName name="EUR_02M">#REF!</definedName>
    <definedName name="EUR_02S">#REF!</definedName>
    <definedName name="EUR_03D">#REF!</definedName>
    <definedName name="EUR_03J">#REF!</definedName>
    <definedName name="EUR_03M">#REF!</definedName>
    <definedName name="EUR_03S">#REF!</definedName>
    <definedName name="EUR_04D">#REF!</definedName>
    <definedName name="EUR_04J">#REF!</definedName>
    <definedName name="EUR_04M">#REF!</definedName>
    <definedName name="EUR_04S">#REF!</definedName>
    <definedName name="EUR_05D">#REF!</definedName>
    <definedName name="EUR_05J">#REF!</definedName>
    <definedName name="EUR_05M">#REF!</definedName>
    <definedName name="EUR_05S">#REF!</definedName>
    <definedName name="EUR_06D">#REF!</definedName>
    <definedName name="EUR_06J">#REF!</definedName>
    <definedName name="EUR_06M">#REF!</definedName>
    <definedName name="EUR_06S">#REF!</definedName>
    <definedName name="EUR_07D">#REF!</definedName>
    <definedName name="EUR_07J">#REF!</definedName>
    <definedName name="EUR_07M">#REF!</definedName>
    <definedName name="EUR_07S">#REF!</definedName>
    <definedName name="EUR_08D">#REF!</definedName>
    <definedName name="EUR_08J">#REF!</definedName>
    <definedName name="EUR_08M">#REF!</definedName>
    <definedName name="EUR_08S">#REF!</definedName>
    <definedName name="EUR_09D">#REF!</definedName>
    <definedName name="EUR_09J">#REF!</definedName>
    <definedName name="EUR_09M">#REF!</definedName>
    <definedName name="EUR_09S">#REF!</definedName>
    <definedName name="EUR_10D">#REF!</definedName>
    <definedName name="EUR_10J">#REF!</definedName>
    <definedName name="EUR_10M">#REF!</definedName>
    <definedName name="EUR_10S">#REF!</definedName>
    <definedName name="EUR_11D">#REF!</definedName>
    <definedName name="EUR_11J">#REF!</definedName>
    <definedName name="EUR_11M">#REF!</definedName>
    <definedName name="EUR_11S">#REF!</definedName>
    <definedName name="EUR_12D">#REF!</definedName>
    <definedName name="EUR_12J">#REF!</definedName>
    <definedName name="EUR_12M">#REF!</definedName>
    <definedName name="EUR_12S">#REF!</definedName>
    <definedName name="EUR_13D">#REF!</definedName>
    <definedName name="EUR_13J">#REF!</definedName>
    <definedName name="EUR_13M">#REF!</definedName>
    <definedName name="EUR_13S">#REF!</definedName>
    <definedName name="EUR_14D">#REF!</definedName>
    <definedName name="EUR_14J">#REF!</definedName>
    <definedName name="EUR_14M">#REF!</definedName>
    <definedName name="EUR_14S">#REF!</definedName>
    <definedName name="EUR_15D">#REF!</definedName>
    <definedName name="EUR_15J">#REF!</definedName>
    <definedName name="EUR_15M">#REF!</definedName>
    <definedName name="EUR_15S">#REF!</definedName>
    <definedName name="EUR_16D">#REF!</definedName>
    <definedName name="EUR_16J">#REF!</definedName>
    <definedName name="EUR_16M">#REF!</definedName>
    <definedName name="EUR_16S">#REF!</definedName>
    <definedName name="EUR_17D">#REF!</definedName>
    <definedName name="EUR_17J">#REF!</definedName>
    <definedName name="EUR_17M">#REF!</definedName>
    <definedName name="EUR_17S">#REF!</definedName>
    <definedName name="EUR_18D">#REF!</definedName>
    <definedName name="EUR_18J">#REF!</definedName>
    <definedName name="EUR_18M">#REF!</definedName>
    <definedName name="EUR_18S">#REF!</definedName>
    <definedName name="EUR_19D">#REF!</definedName>
    <definedName name="EUR_19J">#REF!</definedName>
    <definedName name="EUR_19M">#REF!</definedName>
    <definedName name="EUR_19S">#REF!</definedName>
    <definedName name="EUR_20D">#REF!</definedName>
    <definedName name="EUR_20J">#REF!</definedName>
    <definedName name="EUR_20M">#REF!</definedName>
    <definedName name="EUR_20S">#REF!</definedName>
    <definedName name="EUR_21D">#REF!</definedName>
    <definedName name="EUR_21J">#REF!</definedName>
    <definedName name="EUR_21M">#REF!</definedName>
    <definedName name="EUR_21S">#REF!</definedName>
    <definedName name="EUR_22D">#REF!</definedName>
    <definedName name="EUR_22J">#REF!</definedName>
    <definedName name="EUR_22M">#REF!</definedName>
    <definedName name="EUR_22S">#REF!</definedName>
    <definedName name="EUR_23D">#REF!</definedName>
    <definedName name="EUR_23J">#REF!</definedName>
    <definedName name="EUR_23M">#REF!</definedName>
    <definedName name="EUR_23S">#REF!</definedName>
    <definedName name="EUR_24D">#REF!</definedName>
    <definedName name="EUR_24J">#REF!</definedName>
    <definedName name="EUR_24M">#REF!</definedName>
    <definedName name="EUR_24S">#REF!</definedName>
    <definedName name="EUR_25D">#REF!</definedName>
    <definedName name="EUR_25J">#REF!</definedName>
    <definedName name="EUR_25M">#REF!</definedName>
    <definedName name="EUR_25S">#REF!</definedName>
    <definedName name="EUR_87D">#REF!</definedName>
    <definedName name="EUR_87J">#REF!</definedName>
    <definedName name="EUR_87M">#REF!</definedName>
    <definedName name="EUR_87S">#REF!</definedName>
    <definedName name="EUR_88D">#REF!</definedName>
    <definedName name="EUR_88J">#REF!</definedName>
    <definedName name="EUR_88M">#REF!</definedName>
    <definedName name="EUR_88S">#REF!</definedName>
    <definedName name="EUR_89D">#REF!</definedName>
    <definedName name="EUR_89J">#REF!</definedName>
    <definedName name="EUR_89M">#REF!</definedName>
    <definedName name="EUR_89S">#REF!</definedName>
    <definedName name="EUR_90D">#REF!</definedName>
    <definedName name="EUR_90J">#REF!</definedName>
    <definedName name="EUR_90M">#REF!</definedName>
    <definedName name="EUR_90S">#REF!</definedName>
    <definedName name="EUR_91D">#REF!</definedName>
    <definedName name="EUR_91J">#REF!</definedName>
    <definedName name="EUR_91M">#REF!</definedName>
    <definedName name="EUR_91S">#REF!</definedName>
    <definedName name="EUR_92D">#REF!</definedName>
    <definedName name="EUR_92J">#REF!</definedName>
    <definedName name="EUR_92M">#REF!</definedName>
    <definedName name="EUR_92S">#REF!</definedName>
    <definedName name="EUR_93D">#REF!</definedName>
    <definedName name="EUR_93J">#REF!</definedName>
    <definedName name="EUR_93M">#REF!</definedName>
    <definedName name="EUR_93S">#REF!</definedName>
    <definedName name="EUR_94D">#REF!</definedName>
    <definedName name="EUR_94J">#REF!</definedName>
    <definedName name="EUR_94M">#REF!</definedName>
    <definedName name="EUR_94S">#REF!</definedName>
    <definedName name="EUR_95D">#REF!</definedName>
    <definedName name="EUR_95J">#REF!</definedName>
    <definedName name="EUR_95M">#REF!</definedName>
    <definedName name="EUR_95S">#REF!</definedName>
    <definedName name="EUR_96D">#REF!</definedName>
    <definedName name="EUR_96J">#REF!</definedName>
    <definedName name="EUR_96M">#REF!</definedName>
    <definedName name="EUR_96S">#REF!</definedName>
    <definedName name="EUR_97D">#REF!</definedName>
    <definedName name="EUR_97J">#REF!</definedName>
    <definedName name="EUR_97M">#REF!</definedName>
    <definedName name="EUR_97S">#REF!</definedName>
    <definedName name="EUR_98D">#REF!</definedName>
    <definedName name="EUR_98J">#REF!</definedName>
    <definedName name="EUR_98M">#REF!</definedName>
    <definedName name="EUR_98S">#REF!</definedName>
    <definedName name="EUR_99D">#REF!</definedName>
    <definedName name="EUR_99J">#REF!</definedName>
    <definedName name="EUR_99M">#REF!</definedName>
    <definedName name="EUR_99S">#REF!</definedName>
    <definedName name="euro">#REF!</definedName>
    <definedName name="EURO_AdjustedEV">#REF!</definedName>
    <definedName name="EURO_AssociatesMinorities">#REF!</definedName>
    <definedName name="EURO_UnleveredFCF">#REF!</definedName>
    <definedName name="euro1">#REF!</definedName>
    <definedName name="EuroLira">#REF!</definedName>
    <definedName name="Europe">#REF!</definedName>
    <definedName name="Europe_excl._Sweden">#REF!</definedName>
    <definedName name="Europe_excl._Sweden_w">#REF!</definedName>
    <definedName name="EuropeDutyFree">#REF!</definedName>
    <definedName name="EuropeE">#REF!</definedName>
    <definedName name="EuropeEG">#REF!</definedName>
    <definedName name="EuropeES">#REF!</definedName>
    <definedName name="EuropeG">#REF!</definedName>
    <definedName name="EuropeS">#REF!</definedName>
    <definedName name="EuroPeseta">#REF!</definedName>
    <definedName name="EV">#REF!</definedName>
    <definedName name="ev.Calculation" hidden="1">-4135</definedName>
    <definedName name="ev.Initialized" hidden="1">FALSE</definedName>
    <definedName name="EV_Consol">#REF!</definedName>
    <definedName name="EV_Consol_Ind">#REF!</definedName>
    <definedName name="EV_EBIT_NAME">#REF!</definedName>
    <definedName name="EV_EBITDA">#REF!</definedName>
    <definedName name="EV_EBITDA_2001">#REF!</definedName>
    <definedName name="EV_EBITDA_VALUE">#REF!</definedName>
    <definedName name="EV_FCF">#REF!</definedName>
    <definedName name="EV_FCF_Foreign">#REF!</definedName>
    <definedName name="EV_weight">#REF!</definedName>
    <definedName name="EVA">#REF!</definedName>
    <definedName name="EVA_TOTCAP">#REF!</definedName>
    <definedName name="EVEBITDA_gwth_3y">#REF!</definedName>
    <definedName name="event">#REF!</definedName>
    <definedName name="Evol_B">#REF!</definedName>
    <definedName name="Evol_B_Laubie">#REF!</definedName>
    <definedName name="Evol_R">#REF!</definedName>
    <definedName name="Evol_R_Laubie">#REF!</definedName>
    <definedName name="EwartonCapacity">#REF!</definedName>
    <definedName name="ex_capex">#REF!</definedName>
    <definedName name="EX_EBITDA_INT">#REF!</definedName>
    <definedName name="ex_tax">#REF!</definedName>
    <definedName name="Excel_Version">#REF!</definedName>
    <definedName name="EXCEP_ITEMS">#REF!</definedName>
    <definedName name="Except">#REF!</definedName>
    <definedName name="except.2000">#REF!</definedName>
    <definedName name="except.99">#REF!</definedName>
    <definedName name="EXCEPT_PROFIT">#REF!</definedName>
    <definedName name="Exceptional_Cost">#REF!</definedName>
    <definedName name="Exceptional_Extraordinary">#REF!</definedName>
    <definedName name="Exceptional_Profit">#REF!</definedName>
    <definedName name="Excess_cash">#REF!</definedName>
    <definedName name="Exch">" Sheet2!$F$2"</definedName>
    <definedName name="EXCH_01">#REF!</definedName>
    <definedName name="EXCH_02">#REF!</definedName>
    <definedName name="Exchange">#REF!</definedName>
    <definedName name="exchange_code">#REF!</definedName>
    <definedName name="Exchange_gains_losses">#REF!</definedName>
    <definedName name="ExchangeRate">#REF!</definedName>
    <definedName name="EXERCISE_WEIGHTING">#REF!</definedName>
    <definedName name="ExG">#REF!</definedName>
    <definedName name="Expl_forecast_1st_yr">#REF!</definedName>
    <definedName name="Expl_forecast_2nd_yr">#REF!</definedName>
    <definedName name="Expl_forecast_3rd_yr">#REF!</definedName>
    <definedName name="Expl_forecast_4th_yr">#REF!</definedName>
    <definedName name="Expl_forecast_5th_yr">#REF!</definedName>
    <definedName name="Expl_forecast_6th_yr">#REF!</definedName>
    <definedName name="Expl_forecast_7th_yr">#REF!</definedName>
    <definedName name="Expl_forecast_8th_yr">#REF!</definedName>
    <definedName name="Expl_forecast_9th_yr">#REF!</definedName>
    <definedName name="expl93">#REF!</definedName>
    <definedName name="expl94">#REF!</definedName>
    <definedName name="Exploration_expense">#REF!</definedName>
    <definedName name="Exploration_production">#REF!</definedName>
    <definedName name="exrate">#REF!</definedName>
    <definedName name="ExS">#REF!</definedName>
    <definedName name="ext">#REF!</definedName>
    <definedName name="ExtFiles">#REF!</definedName>
    <definedName name="EXTR_10q_div">#REF!</definedName>
    <definedName name="EXTR_10q_shares">#REF!</definedName>
    <definedName name="EXTR_5_yr_est">#REF!</definedName>
    <definedName name="EXTR_52_wk">#REF!</definedName>
    <definedName name="EXTR_bk_cap">#REF!</definedName>
    <definedName name="EXTR_bk_equity">#REF!</definedName>
    <definedName name="EXTR_bs_conv_debt">#REF!</definedName>
    <definedName name="EXTR_bs_min_int">#REF!</definedName>
    <definedName name="EXTR_bs_pref">#REF!</definedName>
    <definedName name="EXTR_cash">#REF!</definedName>
    <definedName name="EXTR_conv_debt_pr">#REF!</definedName>
    <definedName name="EXTR_conv_pref_pr">#REF!</definedName>
    <definedName name="EXTR_curr">#REF!</definedName>
    <definedName name="EXTR_dil_shares">#REF!</definedName>
    <definedName name="EXTR_eps00">#REF!</definedName>
    <definedName name="EXTR_eps98">#REF!</definedName>
    <definedName name="EXTR_eps99">#REF!</definedName>
    <definedName name="EXTR_equity_mcap">#REF!</definedName>
    <definedName name="EXTR_fin_date">#REF!</definedName>
    <definedName name="EXTR_hist_d">#REF!</definedName>
    <definedName name="EXTR_hst_a">#REF!</definedName>
    <definedName name="EXTR_hst_cogs">#REF!</definedName>
    <definedName name="EXTR_hst_ebit">#REF!</definedName>
    <definedName name="EXTR_hst_ebt">#REF!</definedName>
    <definedName name="EXTR_hst_eps">#REF!</definedName>
    <definedName name="EXTR_hst_inc_b_m">#REF!</definedName>
    <definedName name="EXTR_hst_r_d">#REF!</definedName>
    <definedName name="EXTR_hst_rev">#REF!</definedName>
    <definedName name="EXTR_hst_sg_a">#REF!</definedName>
    <definedName name="EXTR_lev_mcap">#REF!</definedName>
    <definedName name="EXTR_LQ_ni">#REF!</definedName>
    <definedName name="EXTR_LQ_rev">#REF!</definedName>
    <definedName name="EXTR_lt_debt">#REF!</definedName>
    <definedName name="EXTR_ltm_a">#REF!</definedName>
    <definedName name="EXTR_ltm_cap_ex">#REF!</definedName>
    <definedName name="EXTR_ltm_cogs">#REF!</definedName>
    <definedName name="EXTR_ltm_csh_int">#REF!</definedName>
    <definedName name="EXTR_ltm_d">#REF!</definedName>
    <definedName name="EXTR_ltm_ebit">#REF!</definedName>
    <definedName name="EXTR_ltm_ebt">#REF!</definedName>
    <definedName name="EXTR_ltm_inc_b_m">#REF!</definedName>
    <definedName name="EXTR_ltm_int">#REF!</definedName>
    <definedName name="EXTR_ltm_min_int">#REF!</definedName>
    <definedName name="EXTR_ltm_pref_div">#REF!</definedName>
    <definedName name="EXTR_ltm_r_d">#REF!</definedName>
    <definedName name="EXTR_ltm_rev">#REF!</definedName>
    <definedName name="EXTR_ltm_sg_a">#REF!</definedName>
    <definedName name="EXTR_ltm_shares">#REF!</definedName>
    <definedName name="EXTR_ltm_tax">#REF!</definedName>
    <definedName name="EXTR_ltm_tax_rate">#REF!</definedName>
    <definedName name="EXTR_name">#REF!</definedName>
    <definedName name="EXTR_o_debt_1">#REF!</definedName>
    <definedName name="EXTR_o_debt_2">#REF!</definedName>
    <definedName name="EXTR_o_debt_3">#REF!</definedName>
    <definedName name="EXTR_option_n">#REF!</definedName>
    <definedName name="EXTR_option_pr">#REF!</definedName>
    <definedName name="EXTR_pq_ni">#REF!</definedName>
    <definedName name="EXTR_pq_rev">#REF!</definedName>
    <definedName name="EXTR_pr">#REF!</definedName>
    <definedName name="EXTR_shares">#REF!</definedName>
    <definedName name="EXTR_ticker">#REF!</definedName>
    <definedName name="EXTR_total_dt">#REF!</definedName>
    <definedName name="EXTR_YQ_ni">#REF!</definedName>
    <definedName name="EXTR_YQ_rev">#REF!</definedName>
    <definedName name="EXTRA_ITEMS">#REF!</definedName>
    <definedName name="Extraordinaries2">#REF!</definedName>
    <definedName name="eygraph">#REF!</definedName>
    <definedName name="F.1991.09">#REF!</definedName>
    <definedName name="F.1992.09">#REF!</definedName>
    <definedName name="F.1993.09">#REF!</definedName>
    <definedName name="F.1994.09">#REF!</definedName>
    <definedName name="F.1995.09">#REF!</definedName>
    <definedName name="F.1996.09">#REF!</definedName>
    <definedName name="F.1997.09">#REF!</definedName>
    <definedName name="F.1998.09">#REF!</definedName>
    <definedName name="F.1999.09">#REF!</definedName>
    <definedName name="F.2000">#REF!</definedName>
    <definedName name="F.2000.03">#REF!</definedName>
    <definedName name="F.2000.09">#REF!</definedName>
    <definedName name="F.2001">#REF!</definedName>
    <definedName name="F.2001.03">#REF!</definedName>
    <definedName name="F.2001.09">#REF!</definedName>
    <definedName name="F.2002">#REF!</definedName>
    <definedName name="F.2002.03">#REF!</definedName>
    <definedName name="F.2002.09">#REF!</definedName>
    <definedName name="F.2003">#REF!</definedName>
    <definedName name="F.2004">#REF!</definedName>
    <definedName name="FA">#REF!</definedName>
    <definedName name="FA_ASSOC">#REF!</definedName>
    <definedName name="FA_INV">#REF!</definedName>
    <definedName name="Factor">#REF!</definedName>
    <definedName name="Fade">#REF!</definedName>
    <definedName name="fair_value">[38]DCF!$L$39</definedName>
    <definedName name="FairMarket_Cap">#REF!</definedName>
    <definedName name="FairPrice">#REF!</definedName>
    <definedName name="FairValuePS">#REF!</definedName>
    <definedName name="FAM">'[39]CVC NY GAAP Fin. Statements'!$DA$517</definedName>
    <definedName name="FAMERangeGCI_ISD88">#REF!</definedName>
    <definedName name="FAMERangeKRI_BALAL99">#REF!</definedName>
    <definedName name="FAMERangeKRI_BALAM99">#REF!</definedName>
    <definedName name="FAMERangeraw_dataB36">#REF!</definedName>
    <definedName name="FAMERangeraw_dataB37">#REF!</definedName>
    <definedName name="FAMERangeraw_dataB38">#REF!</definedName>
    <definedName name="FAMERangeraw_dataB39">#REF!</definedName>
    <definedName name="FAMERangeraw_dataB40">#REF!</definedName>
    <definedName name="FAMERangeraw_dataB45">#REF!</definedName>
    <definedName name="FAMERangeraw_dataB51">#REF!</definedName>
    <definedName name="FAMERangeraw_dataB52">#REF!</definedName>
    <definedName name="FAMERangeraw_dataB54">#REF!</definedName>
    <definedName name="FAMERangeraw_dataB55">#REF!</definedName>
    <definedName name="FAMERangeraw_dataB57">#REF!</definedName>
    <definedName name="FAMERangeraw_dataB58">#REF!</definedName>
    <definedName name="FAMERangeraw_dataB59">#REF!</definedName>
    <definedName name="FAMERangeraw_dataB60">#REF!</definedName>
    <definedName name="FAMERangeraw_dataB62">#REF!</definedName>
    <definedName name="FAMERangeraw_dataB63">#REF!</definedName>
    <definedName name="FAMERangeraw_dataB64">#REF!</definedName>
    <definedName name="FAMERangeraw_dataB65">#REF!</definedName>
    <definedName name="FAMERangeraw_dataB68">#REF!</definedName>
    <definedName name="FAMERangeraw_dataC34">#REF!</definedName>
    <definedName name="FAMERangeraw_dataC44">#REF!</definedName>
    <definedName name="FAMERangeraw_dataC45">#REF!</definedName>
    <definedName name="FAMERangeraw_dataC51">#REF!</definedName>
    <definedName name="FAMERangeraw_dataC52">#REF!</definedName>
    <definedName name="FAMERangeraw_dataC54">#REF!</definedName>
    <definedName name="FAMERangeraw_dataC55">#REF!</definedName>
    <definedName name="FAMERangeraw_dataC57">#REF!</definedName>
    <definedName name="FAMERangeraw_dataC58">#REF!</definedName>
    <definedName name="FAMERangeraw_dataC59">#REF!</definedName>
    <definedName name="FAMERangeraw_dataC60">#REF!</definedName>
    <definedName name="FAMERangeraw_dataC62">#REF!</definedName>
    <definedName name="FAMERangeraw_dataC63">#REF!</definedName>
    <definedName name="FAMERangeraw_dataC71">#REF!</definedName>
    <definedName name="FAMERangeraw_dataD34">#REF!</definedName>
    <definedName name="FAMERangeraw_dataD44">#REF!</definedName>
    <definedName name="FAMERangeraw_dataD45">#REF!</definedName>
    <definedName name="FAMERangeraw_dataD62">#REF!</definedName>
    <definedName name="FAMERangeraw_dataD71">#REF!</definedName>
    <definedName name="FAMERangeraw_dataE44">#REF!</definedName>
    <definedName name="FAMERangeraw_dataE45">#REF!</definedName>
    <definedName name="FAMERangeraw_dataE63">#REF!</definedName>
    <definedName name="FAMERangeraw_dataE64">#REF!</definedName>
    <definedName name="FAMERangeraw_dataE65">#REF!</definedName>
    <definedName name="FAMERangeraw_dataE71">#REF!</definedName>
    <definedName name="FAMERangeraw_dataG40">#REF!</definedName>
    <definedName name="FAMERangeraw_dataG41">#REF!</definedName>
    <definedName name="FAMERangeraw_dataH40">#REF!</definedName>
    <definedName name="FAMERangeraw_dataH41">#REF!</definedName>
    <definedName name="FAMERangeraw_dataI40">#REF!</definedName>
    <definedName name="fareast">#REF!</definedName>
    <definedName name="Faster_Faller">#REF!</definedName>
    <definedName name="Faster_Riser">#REF!</definedName>
    <definedName name="FCE">#REF!</definedName>
    <definedName name="FCF">#REF!</definedName>
    <definedName name="fcf.00">#REF!</definedName>
    <definedName name="fcf.96">#REF!</definedName>
    <definedName name="fcf.97">#REF!</definedName>
    <definedName name="fcf.98">#REF!</definedName>
    <definedName name="fcf.99">#REF!</definedName>
    <definedName name="FCF_margin">#REF!</definedName>
    <definedName name="FCF_performance">#REF!</definedName>
    <definedName name="FCF_ranks">#REF!</definedName>
    <definedName name="FCF_tickers">#REF!</definedName>
    <definedName name="FCF_yields">#REF!</definedName>
    <definedName name="fcfps.2000">#REF!</definedName>
    <definedName name="fcfps.2001">#REF!</definedName>
    <definedName name="fcfps.96">#REF!</definedName>
    <definedName name="fcfps.97">#REF!</definedName>
    <definedName name="fcfps.98">#REF!</definedName>
    <definedName name="fcfps.99">#REF!</definedName>
    <definedName name="FD_EPS">#REF!</definedName>
    <definedName name="FDP_105_1_aDrv" hidden="1">#REF!</definedName>
    <definedName name="FDP_152_1_aUrv" hidden="1">#REF!</definedName>
    <definedName name="FDP_153_1_aUrv" hidden="1">#REF!</definedName>
    <definedName name="FDP_154_1_aUrv" hidden="1">#REF!</definedName>
    <definedName name="FDP_41_1_aDrv" hidden="1">#REF!</definedName>
    <definedName name="FDP_51_1_aDrv" hidden="1">#REF!</definedName>
    <definedName name="fdsfds">#REF!</definedName>
    <definedName name="FDSHARES">#REF!</definedName>
    <definedName name="fdso">#REF!</definedName>
    <definedName name="FE_OUT">#REF!</definedName>
    <definedName name="FeChr_01D">#REF!</definedName>
    <definedName name="FeChr_01J">#REF!</definedName>
    <definedName name="FeChr_01M">#REF!</definedName>
    <definedName name="FeChr_01S">#REF!</definedName>
    <definedName name="FeChr_02D">#REF!</definedName>
    <definedName name="FeChr_02J">#REF!</definedName>
    <definedName name="FeChr_02M">#REF!</definedName>
    <definedName name="FeChr_02S">#REF!</definedName>
    <definedName name="FeChr_03D">#REF!</definedName>
    <definedName name="FeChr_03J">#REF!</definedName>
    <definedName name="FeChr_03M">#REF!</definedName>
    <definedName name="FeChr_03S">#REF!</definedName>
    <definedName name="FeChr_04D">#REF!</definedName>
    <definedName name="FeChr_04J">#REF!</definedName>
    <definedName name="FeChr_04M">#REF!</definedName>
    <definedName name="FeChr_04S">#REF!</definedName>
    <definedName name="FeChr_05D">#REF!</definedName>
    <definedName name="FeChr_05J">#REF!</definedName>
    <definedName name="FeChr_05M">#REF!</definedName>
    <definedName name="FeChr_05S">#REF!</definedName>
    <definedName name="FeChr_06D">#REF!</definedName>
    <definedName name="FeChr_06J">#REF!</definedName>
    <definedName name="FeChr_06M">#REF!</definedName>
    <definedName name="FeChr_06S">#REF!</definedName>
    <definedName name="FeChr_07D">#REF!</definedName>
    <definedName name="FeChr_07J">#REF!</definedName>
    <definedName name="FeChr_07M">#REF!</definedName>
    <definedName name="FeChr_07S">#REF!</definedName>
    <definedName name="FeChr_08D">#REF!</definedName>
    <definedName name="FeChr_08J">#REF!</definedName>
    <definedName name="FeChr_08M">#REF!</definedName>
    <definedName name="FeChr_08S">#REF!</definedName>
    <definedName name="FeChr_09D">#REF!</definedName>
    <definedName name="FeChr_09J">#REF!</definedName>
    <definedName name="FeChr_09M">#REF!</definedName>
    <definedName name="FeChr_09S">#REF!</definedName>
    <definedName name="FeChr_10D">#REF!</definedName>
    <definedName name="FeChr_10J">#REF!</definedName>
    <definedName name="FeChr_10M">#REF!</definedName>
    <definedName name="FeChr_10S">#REF!</definedName>
    <definedName name="FeChr_11D">#REF!</definedName>
    <definedName name="FeChr_11J">#REF!</definedName>
    <definedName name="FeChr_11M">#REF!</definedName>
    <definedName name="FeChr_11S">#REF!</definedName>
    <definedName name="FeChr_12D">#REF!</definedName>
    <definedName name="FeChr_12J">#REF!</definedName>
    <definedName name="FeChr_12M">#REF!</definedName>
    <definedName name="FeChr_12S">#REF!</definedName>
    <definedName name="FeChr_13D">#REF!</definedName>
    <definedName name="FeChr_13J">#REF!</definedName>
    <definedName name="FeChr_13M">#REF!</definedName>
    <definedName name="FeChr_13S">#REF!</definedName>
    <definedName name="FeChr_14D">#REF!</definedName>
    <definedName name="FeChr_14J">#REF!</definedName>
    <definedName name="FeChr_14M">#REF!</definedName>
    <definedName name="FeChr_14S">#REF!</definedName>
    <definedName name="FeChr_15D">#REF!</definedName>
    <definedName name="FeChr_15J">#REF!</definedName>
    <definedName name="FeChr_15M">#REF!</definedName>
    <definedName name="FeChr_15S">#REF!</definedName>
    <definedName name="FeChr_16D">#REF!</definedName>
    <definedName name="FeChr_16J">#REF!</definedName>
    <definedName name="FeChr_16M">#REF!</definedName>
    <definedName name="FeChr_16S">#REF!</definedName>
    <definedName name="FeChr_17D">#REF!</definedName>
    <definedName name="FeChr_17J">#REF!</definedName>
    <definedName name="FeChr_17M">#REF!</definedName>
    <definedName name="FeChr_17S">#REF!</definedName>
    <definedName name="FeChr_18D">#REF!</definedName>
    <definedName name="FeChr_18J">#REF!</definedName>
    <definedName name="FeChr_18M">#REF!</definedName>
    <definedName name="FeChr_18S">#REF!</definedName>
    <definedName name="FeChr_19D">#REF!</definedName>
    <definedName name="FeChr_19J">#REF!</definedName>
    <definedName name="FeChr_19M">#REF!</definedName>
    <definedName name="FeChr_19S">#REF!</definedName>
    <definedName name="FeChr_20D">#REF!</definedName>
    <definedName name="FeChr_20J">#REF!</definedName>
    <definedName name="FeChr_20M">#REF!</definedName>
    <definedName name="FeChr_20S">#REF!</definedName>
    <definedName name="FeChr_21D">#REF!</definedName>
    <definedName name="FeChr_21J">#REF!</definedName>
    <definedName name="FeChr_21M">#REF!</definedName>
    <definedName name="FeChr_21S">#REF!</definedName>
    <definedName name="FeChr_22D">#REF!</definedName>
    <definedName name="FeChr_22J">#REF!</definedName>
    <definedName name="FeChr_22M">#REF!</definedName>
    <definedName name="FeChr_22S">#REF!</definedName>
    <definedName name="FeChr_23D">#REF!</definedName>
    <definedName name="FeChr_23J">#REF!</definedName>
    <definedName name="FeChr_23M">#REF!</definedName>
    <definedName name="FeChr_23S">#REF!</definedName>
    <definedName name="FeChr_24D">#REF!</definedName>
    <definedName name="FeChr_24J">#REF!</definedName>
    <definedName name="FeChr_24M">#REF!</definedName>
    <definedName name="FeChr_24S">#REF!</definedName>
    <definedName name="FeChr_25D">#REF!</definedName>
    <definedName name="FeChr_25J">#REF!</definedName>
    <definedName name="FeChr_25M">#REF!</definedName>
    <definedName name="FeChr_25S">#REF!</definedName>
    <definedName name="FeChr_87D">#REF!</definedName>
    <definedName name="FeChr_87J">#REF!</definedName>
    <definedName name="FeChr_87M">#REF!</definedName>
    <definedName name="FeChr_87S">#REF!</definedName>
    <definedName name="FeChr_88D">#REF!</definedName>
    <definedName name="FeChr_88J">#REF!</definedName>
    <definedName name="FeChr_88M">#REF!</definedName>
    <definedName name="FeChr_88S">#REF!</definedName>
    <definedName name="FeChr_89D">#REF!</definedName>
    <definedName name="FeChr_89J">#REF!</definedName>
    <definedName name="FeChr_89M">#REF!</definedName>
    <definedName name="FeChr_89S">#REF!</definedName>
    <definedName name="FeChr_90D">#REF!</definedName>
    <definedName name="FeChr_90J">#REF!</definedName>
    <definedName name="FeChr_90M">#REF!</definedName>
    <definedName name="FeChr_90S">#REF!</definedName>
    <definedName name="FeChr_91D">#REF!</definedName>
    <definedName name="FeChr_91J">#REF!</definedName>
    <definedName name="FeChr_91M">#REF!</definedName>
    <definedName name="FeChr_91S">#REF!</definedName>
    <definedName name="FeChr_92D">#REF!</definedName>
    <definedName name="FeChr_92J">#REF!</definedName>
    <definedName name="FeChr_92M">#REF!</definedName>
    <definedName name="FeChr_92S">#REF!</definedName>
    <definedName name="FeChr_93D">#REF!</definedName>
    <definedName name="FeChr_93J">#REF!</definedName>
    <definedName name="FeChr_93M">#REF!</definedName>
    <definedName name="FeChr_93S">#REF!</definedName>
    <definedName name="FeChr_94D">#REF!</definedName>
    <definedName name="FeChr_94J">#REF!</definedName>
    <definedName name="FeChr_94M">#REF!</definedName>
    <definedName name="FeChr_94S">#REF!</definedName>
    <definedName name="FeChr_95D">#REF!</definedName>
    <definedName name="FeChr_95J">#REF!</definedName>
    <definedName name="FeChr_95M">#REF!</definedName>
    <definedName name="FeChr_95S">#REF!</definedName>
    <definedName name="FeChr_96D">#REF!</definedName>
    <definedName name="FeChr_96J">#REF!</definedName>
    <definedName name="FeChr_96M">#REF!</definedName>
    <definedName name="FeChr_96S">#REF!</definedName>
    <definedName name="FeChr_97D">#REF!</definedName>
    <definedName name="FeChr_97J">#REF!</definedName>
    <definedName name="FeChr_97M">#REF!</definedName>
    <definedName name="FeChr_97S">#REF!</definedName>
    <definedName name="FeChr_98D">#REF!</definedName>
    <definedName name="FeChr_98J">#REF!</definedName>
    <definedName name="FeChr_98M">#REF!</definedName>
    <definedName name="FeChr_98S">#REF!</definedName>
    <definedName name="FeChr_99D">#REF!</definedName>
    <definedName name="FeChr_99J">#REF!</definedName>
    <definedName name="FeChr_99M">#REF!</definedName>
    <definedName name="FeChr_99S">#REF!</definedName>
    <definedName name="FECHR_LT">#REF!</definedName>
    <definedName name="FEF_00D">#REF!</definedName>
    <definedName name="FEF_00J">#REF!</definedName>
    <definedName name="FEF_00M">#REF!</definedName>
    <definedName name="FEF_00S">#REF!</definedName>
    <definedName name="FEF_01D">#REF!</definedName>
    <definedName name="FEF_01J">#REF!</definedName>
    <definedName name="FEF_01M">#REF!</definedName>
    <definedName name="FEF_01S">#REF!</definedName>
    <definedName name="FEF_02D">#REF!</definedName>
    <definedName name="FEF_02J">#REF!</definedName>
    <definedName name="FEF_02M">#REF!</definedName>
    <definedName name="FEF_02S">#REF!</definedName>
    <definedName name="FEF_03D">#REF!</definedName>
    <definedName name="FEF_03J">#REF!</definedName>
    <definedName name="FEF_03M">#REF!</definedName>
    <definedName name="FEF_03S">#REF!</definedName>
    <definedName name="FEF_04D">#REF!</definedName>
    <definedName name="FEF_04J">#REF!</definedName>
    <definedName name="FEF_04M">#REF!</definedName>
    <definedName name="FEF_04S">#REF!</definedName>
    <definedName name="FEF_05D">#REF!</definedName>
    <definedName name="FEF_05J">#REF!</definedName>
    <definedName name="FEF_05M">#REF!</definedName>
    <definedName name="FEF_05S">#REF!</definedName>
    <definedName name="FEF_06D">#REF!</definedName>
    <definedName name="FEF_06J">#REF!</definedName>
    <definedName name="FEF_06M">#REF!</definedName>
    <definedName name="FEF_06S">#REF!</definedName>
    <definedName name="FEF_07D">#REF!</definedName>
    <definedName name="FEF_07J">#REF!</definedName>
    <definedName name="FEF_07M">#REF!</definedName>
    <definedName name="FEF_07S">#REF!</definedName>
    <definedName name="FEF_08D">#REF!</definedName>
    <definedName name="FEF_08J">#REF!</definedName>
    <definedName name="FEF_08M">#REF!</definedName>
    <definedName name="FEF_08S">#REF!</definedName>
    <definedName name="FEF_09D">#REF!</definedName>
    <definedName name="FEF_09J">#REF!</definedName>
    <definedName name="FEF_09M">#REF!</definedName>
    <definedName name="FEF_09S">#REF!</definedName>
    <definedName name="FEF_10D">#REF!</definedName>
    <definedName name="FEF_10J">#REF!</definedName>
    <definedName name="FEF_10M">#REF!</definedName>
    <definedName name="FEF_10S">#REF!</definedName>
    <definedName name="FEF_11D">#REF!</definedName>
    <definedName name="FEF_11J">#REF!</definedName>
    <definedName name="FEF_11M">#REF!</definedName>
    <definedName name="FEF_11S">#REF!</definedName>
    <definedName name="FEF_12D">#REF!</definedName>
    <definedName name="FEF_12J">#REF!</definedName>
    <definedName name="FEF_12M">#REF!</definedName>
    <definedName name="FEF_12S">#REF!</definedName>
    <definedName name="FEF_13D">#REF!</definedName>
    <definedName name="FEF_13J">#REF!</definedName>
    <definedName name="FEF_13M">#REF!</definedName>
    <definedName name="FEF_13S">#REF!</definedName>
    <definedName name="FEF_14D">#REF!</definedName>
    <definedName name="FEF_14J">#REF!</definedName>
    <definedName name="FEF_14M">#REF!</definedName>
    <definedName name="FEF_14S">#REF!</definedName>
    <definedName name="FEF_15D">#REF!</definedName>
    <definedName name="FEF_15J">#REF!</definedName>
    <definedName name="FEF_15M">#REF!</definedName>
    <definedName name="FEF_15S">#REF!</definedName>
    <definedName name="FEF_16D">#REF!</definedName>
    <definedName name="FEF_16J">#REF!</definedName>
    <definedName name="FEF_16M">#REF!</definedName>
    <definedName name="FEF_16S">#REF!</definedName>
    <definedName name="FEF_17D">#REF!</definedName>
    <definedName name="FEF_17J">#REF!</definedName>
    <definedName name="FEF_17M">#REF!</definedName>
    <definedName name="FEF_17S">#REF!</definedName>
    <definedName name="FEF_18D">#REF!</definedName>
    <definedName name="FEF_18J">#REF!</definedName>
    <definedName name="FEF_18M">#REF!</definedName>
    <definedName name="FEF_18S">#REF!</definedName>
    <definedName name="FEF_19D">#REF!</definedName>
    <definedName name="FEF_19J">#REF!</definedName>
    <definedName name="FEF_19M">#REF!</definedName>
    <definedName name="FEF_19S">#REF!</definedName>
    <definedName name="FEF_20D">#REF!</definedName>
    <definedName name="FEF_20J">#REF!</definedName>
    <definedName name="FEF_20M">#REF!</definedName>
    <definedName name="FEF_20S">#REF!</definedName>
    <definedName name="FEF_21D">#REF!</definedName>
    <definedName name="FEF_21J">#REF!</definedName>
    <definedName name="FEF_21M">#REF!</definedName>
    <definedName name="FEF_21S">#REF!</definedName>
    <definedName name="FEF_22D">#REF!</definedName>
    <definedName name="FEF_22J">#REF!</definedName>
    <definedName name="FEF_22M">#REF!</definedName>
    <definedName name="FEF_22S">#REF!</definedName>
    <definedName name="FEF_23D">#REF!</definedName>
    <definedName name="FEF_23J">#REF!</definedName>
    <definedName name="FEF_23M">#REF!</definedName>
    <definedName name="FEF_23S">#REF!</definedName>
    <definedName name="FEF_24D">#REF!</definedName>
    <definedName name="FEF_24J">#REF!</definedName>
    <definedName name="FEF_24M">#REF!</definedName>
    <definedName name="FEF_24S">#REF!</definedName>
    <definedName name="FEF_25D">#REF!</definedName>
    <definedName name="FEF_25J">#REF!</definedName>
    <definedName name="FEF_25M">#REF!</definedName>
    <definedName name="FEF_25S">#REF!</definedName>
    <definedName name="FEF_87D">#REF!</definedName>
    <definedName name="FEF_87J">#REF!</definedName>
    <definedName name="FEF_87M">#REF!</definedName>
    <definedName name="FEF_87S">#REF!</definedName>
    <definedName name="FEF_88D">#REF!</definedName>
    <definedName name="FEF_88J">#REF!</definedName>
    <definedName name="FEF_88M">#REF!</definedName>
    <definedName name="FEF_88S">#REF!</definedName>
    <definedName name="FEF_89D">#REF!</definedName>
    <definedName name="FEF_89J">#REF!</definedName>
    <definedName name="FEF_89M">#REF!</definedName>
    <definedName name="FEF_89S">#REF!</definedName>
    <definedName name="FEF_90D">#REF!</definedName>
    <definedName name="FEF_90J">#REF!</definedName>
    <definedName name="FEF_90M">#REF!</definedName>
    <definedName name="FEF_90S">#REF!</definedName>
    <definedName name="FEF_91D">#REF!</definedName>
    <definedName name="FEF_91J">#REF!</definedName>
    <definedName name="FEF_91M">#REF!</definedName>
    <definedName name="FEF_91S">#REF!</definedName>
    <definedName name="FEF_92D">#REF!</definedName>
    <definedName name="FEF_92J">#REF!</definedName>
    <definedName name="FEF_92M">#REF!</definedName>
    <definedName name="FEF_92S">#REF!</definedName>
    <definedName name="FEF_93D">#REF!</definedName>
    <definedName name="FEF_93J">#REF!</definedName>
    <definedName name="FEF_93M">#REF!</definedName>
    <definedName name="FEF_93S">#REF!</definedName>
    <definedName name="FEF_94D">#REF!</definedName>
    <definedName name="FEF_94J">#REF!</definedName>
    <definedName name="FEF_94M">#REF!</definedName>
    <definedName name="FEF_94S">#REF!</definedName>
    <definedName name="FEF_95D">#REF!</definedName>
    <definedName name="FEF_95J">#REF!</definedName>
    <definedName name="FEF_95M">#REF!</definedName>
    <definedName name="FEF_95S">#REF!</definedName>
    <definedName name="FEF_96D">#REF!</definedName>
    <definedName name="FEF_96J">#REF!</definedName>
    <definedName name="FEF_96M">#REF!</definedName>
    <definedName name="FEF_96S">#REF!</definedName>
    <definedName name="FEF_97D">#REF!</definedName>
    <definedName name="FEF_97J">#REF!</definedName>
    <definedName name="FEF_97M">#REF!</definedName>
    <definedName name="FEF_97S">#REF!</definedName>
    <definedName name="FEF_98D">#REF!</definedName>
    <definedName name="FEF_98J">#REF!</definedName>
    <definedName name="FEF_98M">#REF!</definedName>
    <definedName name="FEF_98S">#REF!</definedName>
    <definedName name="FEF_99D">#REF!</definedName>
    <definedName name="FEF_99J">#REF!</definedName>
    <definedName name="FEF_99M">#REF!</definedName>
    <definedName name="FEF_99S">#REF!</definedName>
    <definedName name="FEF_LT">#REF!</definedName>
    <definedName name="FEF_OUT">#REF!</definedName>
    <definedName name="FEF_Spot">#REF!</definedName>
    <definedName name="FEFC_00D">#REF!</definedName>
    <definedName name="FEFC_00J">#REF!</definedName>
    <definedName name="FEFC_00M">#REF!</definedName>
    <definedName name="FEFC_00S">#REF!</definedName>
    <definedName name="FEFC_01D">#REF!</definedName>
    <definedName name="FEFC_01J">#REF!</definedName>
    <definedName name="FEFC_01M">#REF!</definedName>
    <definedName name="FEFC_01S">#REF!</definedName>
    <definedName name="FEFC_02D">#REF!</definedName>
    <definedName name="FEFC_02J">#REF!</definedName>
    <definedName name="FEFC_02M">#REF!</definedName>
    <definedName name="FEFC_02S">#REF!</definedName>
    <definedName name="FEFC_03D">#REF!</definedName>
    <definedName name="FEFC_03J">#REF!</definedName>
    <definedName name="FEFC_03M">#REF!</definedName>
    <definedName name="FEFC_03S">#REF!</definedName>
    <definedName name="FEFC_04D">#REF!</definedName>
    <definedName name="FEFC_04J">#REF!</definedName>
    <definedName name="FEFC_04M">#REF!</definedName>
    <definedName name="FEFC_04S">#REF!</definedName>
    <definedName name="FEFC_05D">#REF!</definedName>
    <definedName name="FEFC_05J">#REF!</definedName>
    <definedName name="FEFC_05M">#REF!</definedName>
    <definedName name="FEFC_05S">#REF!</definedName>
    <definedName name="FEFC_06D">#REF!</definedName>
    <definedName name="FEFC_06J">#REF!</definedName>
    <definedName name="FEFC_06M">#REF!</definedName>
    <definedName name="FEFC_06S">#REF!</definedName>
    <definedName name="FEFC_07D">#REF!</definedName>
    <definedName name="FEFC_07J">#REF!</definedName>
    <definedName name="FEFC_07M">#REF!</definedName>
    <definedName name="FEFC_07S">#REF!</definedName>
    <definedName name="FEFC_08D">#REF!</definedName>
    <definedName name="FEFC_08J">#REF!</definedName>
    <definedName name="FEFC_08M">#REF!</definedName>
    <definedName name="FEFC_08S">#REF!</definedName>
    <definedName name="FEFC_09D">#REF!</definedName>
    <definedName name="FEFC_09J">#REF!</definedName>
    <definedName name="FEFC_09M">#REF!</definedName>
    <definedName name="FEFC_09S">#REF!</definedName>
    <definedName name="FEFC_10D">#REF!</definedName>
    <definedName name="FEFC_10J">#REF!</definedName>
    <definedName name="FEFC_10M">#REF!</definedName>
    <definedName name="FEFC_10S">#REF!</definedName>
    <definedName name="FEFC_11D">#REF!</definedName>
    <definedName name="FEFC_11J">#REF!</definedName>
    <definedName name="FEFC_11M">#REF!</definedName>
    <definedName name="FEFC_11S">#REF!</definedName>
    <definedName name="FEFC_12D">#REF!</definedName>
    <definedName name="FEFC_12J">#REF!</definedName>
    <definedName name="FEFC_12M">#REF!</definedName>
    <definedName name="FEFC_12S">#REF!</definedName>
    <definedName name="FEFC_13D">#REF!</definedName>
    <definedName name="FEFC_13J">#REF!</definedName>
    <definedName name="FEFC_13M">#REF!</definedName>
    <definedName name="FEFC_13S">#REF!</definedName>
    <definedName name="FEFC_14D">#REF!</definedName>
    <definedName name="FEFC_14J">#REF!</definedName>
    <definedName name="FEFC_14M">#REF!</definedName>
    <definedName name="FEFC_14S">#REF!</definedName>
    <definedName name="FEFC_15D">#REF!</definedName>
    <definedName name="FEFC_15J">#REF!</definedName>
    <definedName name="FEFC_15M">#REF!</definedName>
    <definedName name="FEFC_15S">#REF!</definedName>
    <definedName name="FEFC_16D">#REF!</definedName>
    <definedName name="FEFC_16J">#REF!</definedName>
    <definedName name="FEFC_16M">#REF!</definedName>
    <definedName name="FEFC_16S">#REF!</definedName>
    <definedName name="FEFC_17D">#REF!</definedName>
    <definedName name="FEFC_17J">#REF!</definedName>
    <definedName name="FEFC_17M">#REF!</definedName>
    <definedName name="FEFC_17S">#REF!</definedName>
    <definedName name="FEFC_18D">#REF!</definedName>
    <definedName name="FEFC_18J">#REF!</definedName>
    <definedName name="FEFC_18M">#REF!</definedName>
    <definedName name="FEFC_18S">#REF!</definedName>
    <definedName name="FEFC_19D">#REF!</definedName>
    <definedName name="FEFC_19J">#REF!</definedName>
    <definedName name="FEFC_19M">#REF!</definedName>
    <definedName name="FEFC_19S">#REF!</definedName>
    <definedName name="FEFC_20D">#REF!</definedName>
    <definedName name="FEFC_20J">#REF!</definedName>
    <definedName name="FEFC_20M">#REF!</definedName>
    <definedName name="FEFC_20S">#REF!</definedName>
    <definedName name="FEFC_21D">#REF!</definedName>
    <definedName name="FEFC_21J">#REF!</definedName>
    <definedName name="FEFC_21M">#REF!</definedName>
    <definedName name="FEFC_21S">#REF!</definedName>
    <definedName name="FEFC_22D">#REF!</definedName>
    <definedName name="FEFC_22J">#REF!</definedName>
    <definedName name="FEFC_22M">#REF!</definedName>
    <definedName name="FEFC_22S">#REF!</definedName>
    <definedName name="FEFC_23D">#REF!</definedName>
    <definedName name="FEFC_23J">#REF!</definedName>
    <definedName name="FEFC_23M">#REF!</definedName>
    <definedName name="FEFC_23S">#REF!</definedName>
    <definedName name="FEFC_24D">#REF!</definedName>
    <definedName name="FEFC_24J">#REF!</definedName>
    <definedName name="FEFC_24M">#REF!</definedName>
    <definedName name="FEFC_24S">#REF!</definedName>
    <definedName name="FEFC_25D">#REF!</definedName>
    <definedName name="FEFC_25J">#REF!</definedName>
    <definedName name="FEFC_25M">#REF!</definedName>
    <definedName name="FEFC_25S">#REF!</definedName>
    <definedName name="FEFC_87D">#REF!</definedName>
    <definedName name="FEFC_87J">#REF!</definedName>
    <definedName name="FEFC_87M">#REF!</definedName>
    <definedName name="FEFC_87S">#REF!</definedName>
    <definedName name="FEFC_88D">#REF!</definedName>
    <definedName name="FEFC_88J">#REF!</definedName>
    <definedName name="FEFC_88M">#REF!</definedName>
    <definedName name="FEFC_88S">#REF!</definedName>
    <definedName name="FEFC_89D">#REF!</definedName>
    <definedName name="FEFC_89J">#REF!</definedName>
    <definedName name="FEFC_89M">#REF!</definedName>
    <definedName name="FEFC_89S">#REF!</definedName>
    <definedName name="FEFC_90D">#REF!</definedName>
    <definedName name="FEFC_90J">#REF!</definedName>
    <definedName name="FEFC_90M">#REF!</definedName>
    <definedName name="FEFC_90S">#REF!</definedName>
    <definedName name="FEFC_91D">#REF!</definedName>
    <definedName name="FEFC_91J">#REF!</definedName>
    <definedName name="FEFC_91M">#REF!</definedName>
    <definedName name="FEFC_91S">#REF!</definedName>
    <definedName name="FEFC_92D">#REF!</definedName>
    <definedName name="FEFC_92J">#REF!</definedName>
    <definedName name="FEFC_92M">#REF!</definedName>
    <definedName name="FEFC_92S">#REF!</definedName>
    <definedName name="FEFC_93D">#REF!</definedName>
    <definedName name="FEFC_93J">#REF!</definedName>
    <definedName name="FEFC_93M">#REF!</definedName>
    <definedName name="FEFC_93S">#REF!</definedName>
    <definedName name="FEFC_94D">#REF!</definedName>
    <definedName name="FEFC_94J">#REF!</definedName>
    <definedName name="FEFC_94M">#REF!</definedName>
    <definedName name="FEFC_94S">#REF!</definedName>
    <definedName name="FEFC_95D">#REF!</definedName>
    <definedName name="FEFC_95J">#REF!</definedName>
    <definedName name="FEFC_95M">#REF!</definedName>
    <definedName name="FEFC_95S">#REF!</definedName>
    <definedName name="FEFC_96D">#REF!</definedName>
    <definedName name="FEFC_96J">#REF!</definedName>
    <definedName name="FEFC_96M">#REF!</definedName>
    <definedName name="FEFC_96S">#REF!</definedName>
    <definedName name="FEFC_97D">#REF!</definedName>
    <definedName name="FEFC_97J">#REF!</definedName>
    <definedName name="FEFC_97M">#REF!</definedName>
    <definedName name="FEFC_97S">#REF!</definedName>
    <definedName name="FEFC_98D">#REF!</definedName>
    <definedName name="FEFC_98J">#REF!</definedName>
    <definedName name="FEFC_98M">#REF!</definedName>
    <definedName name="FEFC_98S">#REF!</definedName>
    <definedName name="FEFC_99D">#REF!</definedName>
    <definedName name="FEFC_99J">#REF!</definedName>
    <definedName name="FEFC_99M">#REF!</definedName>
    <definedName name="FEFC_99S">#REF!</definedName>
    <definedName name="FEFC_LT">#REF!</definedName>
    <definedName name="FEFE_00D">#REF!</definedName>
    <definedName name="FEFE_00J">#REF!</definedName>
    <definedName name="FEFE_00M">#REF!</definedName>
    <definedName name="FEFE_00S">#REF!</definedName>
    <definedName name="FEFE_01D">#REF!</definedName>
    <definedName name="FEFE_01J">#REF!</definedName>
    <definedName name="FEFE_01M">#REF!</definedName>
    <definedName name="FEFE_01S">#REF!</definedName>
    <definedName name="FEFE_02D">#REF!</definedName>
    <definedName name="FEFE_02J">#REF!</definedName>
    <definedName name="FEFE_02M">#REF!</definedName>
    <definedName name="FEFE_02S">#REF!</definedName>
    <definedName name="FEFE_03D">#REF!</definedName>
    <definedName name="FEFE_03J">#REF!</definedName>
    <definedName name="FEFE_03M">#REF!</definedName>
    <definedName name="FEFE_03S">#REF!</definedName>
    <definedName name="FEFE_04D">#REF!</definedName>
    <definedName name="FEFE_04J">#REF!</definedName>
    <definedName name="FEFE_04M">#REF!</definedName>
    <definedName name="FEFE_04S">#REF!</definedName>
    <definedName name="FEFE_05D">#REF!</definedName>
    <definedName name="FEFE_05J">#REF!</definedName>
    <definedName name="FEFE_05M">#REF!</definedName>
    <definedName name="FEFE_05S">#REF!</definedName>
    <definedName name="FEFE_06D">#REF!</definedName>
    <definedName name="FEFE_06J">#REF!</definedName>
    <definedName name="FEFE_06M">#REF!</definedName>
    <definedName name="FEFE_06S">#REF!</definedName>
    <definedName name="FEFE_07D">#REF!</definedName>
    <definedName name="FEFE_07J">#REF!</definedName>
    <definedName name="FEFE_07M">#REF!</definedName>
    <definedName name="FEFE_07S">#REF!</definedName>
    <definedName name="FEFE_08D">#REF!</definedName>
    <definedName name="FEFE_08J">#REF!</definedName>
    <definedName name="FEFE_08M">#REF!</definedName>
    <definedName name="FEFE_08S">#REF!</definedName>
    <definedName name="FEFE_09D">#REF!</definedName>
    <definedName name="FEFE_09J">#REF!</definedName>
    <definedName name="FEFE_09M">#REF!</definedName>
    <definedName name="FEFE_09S">#REF!</definedName>
    <definedName name="FEFE_10D">#REF!</definedName>
    <definedName name="FEFE_10J">#REF!</definedName>
    <definedName name="FEFE_10M">#REF!</definedName>
    <definedName name="FEFE_10S">#REF!</definedName>
    <definedName name="FEFE_11D">#REF!</definedName>
    <definedName name="FEFE_11J">#REF!</definedName>
    <definedName name="FEFE_11M">#REF!</definedName>
    <definedName name="FEFE_11S">#REF!</definedName>
    <definedName name="FEFE_12D">#REF!</definedName>
    <definedName name="FEFE_12J">#REF!</definedName>
    <definedName name="FEFE_12M">#REF!</definedName>
    <definedName name="FEFE_12S">#REF!</definedName>
    <definedName name="FEFE_13D">#REF!</definedName>
    <definedName name="FEFE_13J">#REF!</definedName>
    <definedName name="FEFE_13M">#REF!</definedName>
    <definedName name="FEFE_13S">#REF!</definedName>
    <definedName name="FEFE_14D">#REF!</definedName>
    <definedName name="FEFE_14J">#REF!</definedName>
    <definedName name="FEFE_14M">#REF!</definedName>
    <definedName name="FEFE_14S">#REF!</definedName>
    <definedName name="FEFE_15D">#REF!</definedName>
    <definedName name="FEFE_15J">#REF!</definedName>
    <definedName name="FEFE_15M">#REF!</definedName>
    <definedName name="FEFE_15S">#REF!</definedName>
    <definedName name="FEFE_16D">#REF!</definedName>
    <definedName name="FEFE_16J">#REF!</definedName>
    <definedName name="FEFE_16M">#REF!</definedName>
    <definedName name="FEFE_16S">#REF!</definedName>
    <definedName name="FEFE_17D">#REF!</definedName>
    <definedName name="FEFE_17J">#REF!</definedName>
    <definedName name="FEFE_17M">#REF!</definedName>
    <definedName name="FEFE_17S">#REF!</definedName>
    <definedName name="FEFE_18D">#REF!</definedName>
    <definedName name="FEFE_18J">#REF!</definedName>
    <definedName name="FEFE_18M">#REF!</definedName>
    <definedName name="FEFE_18S">#REF!</definedName>
    <definedName name="FEFE_19D">#REF!</definedName>
    <definedName name="FEFE_19J">#REF!</definedName>
    <definedName name="FEFE_19M">#REF!</definedName>
    <definedName name="FEFE_19S">#REF!</definedName>
    <definedName name="FEFE_20D">#REF!</definedName>
    <definedName name="FEFE_20J">#REF!</definedName>
    <definedName name="FEFE_20M">#REF!</definedName>
    <definedName name="FEFE_20S">#REF!</definedName>
    <definedName name="FEFE_21D">#REF!</definedName>
    <definedName name="FEFE_21J">#REF!</definedName>
    <definedName name="FEFE_21M">#REF!</definedName>
    <definedName name="FEFE_21S">#REF!</definedName>
    <definedName name="FEFE_22D">#REF!</definedName>
    <definedName name="FEFE_22J">#REF!</definedName>
    <definedName name="FEFE_22M">#REF!</definedName>
    <definedName name="FEFE_22S">#REF!</definedName>
    <definedName name="FEFE_23D">#REF!</definedName>
    <definedName name="FEFE_23J">#REF!</definedName>
    <definedName name="FEFE_23M">#REF!</definedName>
    <definedName name="FEFE_23S">#REF!</definedName>
    <definedName name="FEFE_24D">#REF!</definedName>
    <definedName name="FEFE_24J">#REF!</definedName>
    <definedName name="FEFE_24M">#REF!</definedName>
    <definedName name="FEFE_24S">#REF!</definedName>
    <definedName name="FEFE_25D">#REF!</definedName>
    <definedName name="FEFE_25J">#REF!</definedName>
    <definedName name="FEFE_25M">#REF!</definedName>
    <definedName name="FEFE_25S">#REF!</definedName>
    <definedName name="FEFE_87D">#REF!</definedName>
    <definedName name="FEFE_87J">#REF!</definedName>
    <definedName name="FEFE_87M">#REF!</definedName>
    <definedName name="FEFE_87S">#REF!</definedName>
    <definedName name="FEFE_88D">#REF!</definedName>
    <definedName name="FEFE_88J">#REF!</definedName>
    <definedName name="FEFE_88M">#REF!</definedName>
    <definedName name="FEFE_88S">#REF!</definedName>
    <definedName name="FEFE_89D">#REF!</definedName>
    <definedName name="FEFE_89J">#REF!</definedName>
    <definedName name="FEFE_89M">#REF!</definedName>
    <definedName name="FEFE_89S">#REF!</definedName>
    <definedName name="FEFE_90D">#REF!</definedName>
    <definedName name="FEFE_90J">#REF!</definedName>
    <definedName name="FEFE_90M">#REF!</definedName>
    <definedName name="FEFE_90S">#REF!</definedName>
    <definedName name="FEFE_91D">#REF!</definedName>
    <definedName name="FEFE_91J">#REF!</definedName>
    <definedName name="FEFE_91M">#REF!</definedName>
    <definedName name="FEFE_91S">#REF!</definedName>
    <definedName name="FEFE_92D">#REF!</definedName>
    <definedName name="FEFE_92J">#REF!</definedName>
    <definedName name="FEFE_92M">#REF!</definedName>
    <definedName name="FEFE_92S">#REF!</definedName>
    <definedName name="FEFE_93D">#REF!</definedName>
    <definedName name="FEFE_93J">#REF!</definedName>
    <definedName name="FEFE_93M">#REF!</definedName>
    <definedName name="FEFE_93S">#REF!</definedName>
    <definedName name="FEFE_94D">#REF!</definedName>
    <definedName name="FEFE_94J">#REF!</definedName>
    <definedName name="FEFE_94M">#REF!</definedName>
    <definedName name="FEFE_94S">#REF!</definedName>
    <definedName name="FEFE_95D">#REF!</definedName>
    <definedName name="FEFE_95J">#REF!</definedName>
    <definedName name="FEFE_95M">#REF!</definedName>
    <definedName name="FEFE_95S">#REF!</definedName>
    <definedName name="FEFE_96D">#REF!</definedName>
    <definedName name="FEFE_96J">#REF!</definedName>
    <definedName name="FEFE_96M">#REF!</definedName>
    <definedName name="FEFE_96S">#REF!</definedName>
    <definedName name="FEFE_97D">#REF!</definedName>
    <definedName name="FEFE_97J">#REF!</definedName>
    <definedName name="FEFE_97M">#REF!</definedName>
    <definedName name="FEFE_97S">#REF!</definedName>
    <definedName name="FEFE_98D">#REF!</definedName>
    <definedName name="FEFE_98J">#REF!</definedName>
    <definedName name="FEFE_98M">#REF!</definedName>
    <definedName name="FEFE_98S">#REF!</definedName>
    <definedName name="FEFE_99D">#REF!</definedName>
    <definedName name="FEFE_99J">#REF!</definedName>
    <definedName name="FEFE_99M">#REF!</definedName>
    <definedName name="FEFE_99S">#REF!</definedName>
    <definedName name="FEFE_LT">#REF!</definedName>
    <definedName name="FEFEC_00D">#REF!</definedName>
    <definedName name="FEFEC_00J">#REF!</definedName>
    <definedName name="FEFEC_00M">#REF!</definedName>
    <definedName name="FEFEC_00S">#REF!</definedName>
    <definedName name="FEFEC_01D">#REF!</definedName>
    <definedName name="FEFEC_01J">#REF!</definedName>
    <definedName name="FEFEC_01M">#REF!</definedName>
    <definedName name="FEFEC_01S">#REF!</definedName>
    <definedName name="FEFEC_02D">#REF!</definedName>
    <definedName name="FEFEC_02J">#REF!</definedName>
    <definedName name="FEFEC_02M">#REF!</definedName>
    <definedName name="FEFEC_02S">#REF!</definedName>
    <definedName name="FEFEC_03D">#REF!</definedName>
    <definedName name="FEFEC_03J">#REF!</definedName>
    <definedName name="FEFEC_03M">#REF!</definedName>
    <definedName name="FEFEC_03S">#REF!</definedName>
    <definedName name="FEFEC_04D">#REF!</definedName>
    <definedName name="FEFEC_04J">#REF!</definedName>
    <definedName name="FEFEC_04M">#REF!</definedName>
    <definedName name="FEFEC_04S">#REF!</definedName>
    <definedName name="FEFEC_05D">#REF!</definedName>
    <definedName name="FEFEC_05J">#REF!</definedName>
    <definedName name="FEFEC_05M">#REF!</definedName>
    <definedName name="FEFEC_05S">#REF!</definedName>
    <definedName name="FEFEC_06D">#REF!</definedName>
    <definedName name="FEFEC_06J">#REF!</definedName>
    <definedName name="FEFEC_06M">#REF!</definedName>
    <definedName name="FEFEC_06S">#REF!</definedName>
    <definedName name="FEFEC_07D">#REF!</definedName>
    <definedName name="FEFEC_07J">#REF!</definedName>
    <definedName name="FEFEC_07M">#REF!</definedName>
    <definedName name="FEFEC_07S">#REF!</definedName>
    <definedName name="FEFEC_08D">#REF!</definedName>
    <definedName name="FEFEC_08J">#REF!</definedName>
    <definedName name="FEFEC_08M">#REF!</definedName>
    <definedName name="FEFEC_08S">#REF!</definedName>
    <definedName name="FEFEC_09D">#REF!</definedName>
    <definedName name="FEFEC_09J">#REF!</definedName>
    <definedName name="FEFEC_09M">#REF!</definedName>
    <definedName name="FEFEC_09S">#REF!</definedName>
    <definedName name="FEFEC_10D">#REF!</definedName>
    <definedName name="FEFEC_10J">#REF!</definedName>
    <definedName name="FEFEC_10M">#REF!</definedName>
    <definedName name="FEFEC_10S">#REF!</definedName>
    <definedName name="FEFEC_11D">#REF!</definedName>
    <definedName name="FEFEC_11J">#REF!</definedName>
    <definedName name="FEFEC_11M">#REF!</definedName>
    <definedName name="FEFEC_11S">#REF!</definedName>
    <definedName name="FEFEC_12D">#REF!</definedName>
    <definedName name="FEFEC_12J">#REF!</definedName>
    <definedName name="FEFEC_12M">#REF!</definedName>
    <definedName name="FEFEC_12S">#REF!</definedName>
    <definedName name="FEFEC_13D">#REF!</definedName>
    <definedName name="FEFEC_13J">#REF!</definedName>
    <definedName name="FEFEC_13M">#REF!</definedName>
    <definedName name="FEFEC_13S">#REF!</definedName>
    <definedName name="FEFEC_14D">#REF!</definedName>
    <definedName name="FEFEC_14J">#REF!</definedName>
    <definedName name="FEFEC_14M">#REF!</definedName>
    <definedName name="FEFEC_14S">#REF!</definedName>
    <definedName name="FEFEC_15D">#REF!</definedName>
    <definedName name="FEFEC_15J">#REF!</definedName>
    <definedName name="FEFEC_15M">#REF!</definedName>
    <definedName name="FEFEC_15S">#REF!</definedName>
    <definedName name="FEFEC_16D">#REF!</definedName>
    <definedName name="FEFEC_16J">#REF!</definedName>
    <definedName name="FEFEC_16M">#REF!</definedName>
    <definedName name="FEFEC_16S">#REF!</definedName>
    <definedName name="FEFEC_17D">#REF!</definedName>
    <definedName name="FEFEC_17J">#REF!</definedName>
    <definedName name="FEFEC_17M">#REF!</definedName>
    <definedName name="FEFEC_17S">#REF!</definedName>
    <definedName name="FEFEC_18D">#REF!</definedName>
    <definedName name="FEFEC_18J">#REF!</definedName>
    <definedName name="FEFEC_18M">#REF!</definedName>
    <definedName name="FEFEC_18S">#REF!</definedName>
    <definedName name="FEFEC_19D">#REF!</definedName>
    <definedName name="FEFEC_19J">#REF!</definedName>
    <definedName name="FEFEC_19M">#REF!</definedName>
    <definedName name="FEFEC_19S">#REF!</definedName>
    <definedName name="FEFEC_20D">#REF!</definedName>
    <definedName name="FEFEC_20J">#REF!</definedName>
    <definedName name="FEFEC_20M">#REF!</definedName>
    <definedName name="FEFEC_20S">#REF!</definedName>
    <definedName name="FEFEC_21D">#REF!</definedName>
    <definedName name="FEFEC_21J">#REF!</definedName>
    <definedName name="FEFEC_21M">#REF!</definedName>
    <definedName name="FEFEC_21S">#REF!</definedName>
    <definedName name="FEFEC_22D">#REF!</definedName>
    <definedName name="FEFEC_22J">#REF!</definedName>
    <definedName name="FEFEC_22M">#REF!</definedName>
    <definedName name="FEFEC_22S">#REF!</definedName>
    <definedName name="FEFEC_23D">#REF!</definedName>
    <definedName name="FEFEC_23J">#REF!</definedName>
    <definedName name="FEFEC_23M">#REF!</definedName>
    <definedName name="FEFEC_23S">#REF!</definedName>
    <definedName name="FEFEC_24D">#REF!</definedName>
    <definedName name="FEFEC_24J">#REF!</definedName>
    <definedName name="FEFEC_24M">#REF!</definedName>
    <definedName name="FEFEC_24S">#REF!</definedName>
    <definedName name="FEFEC_25D">#REF!</definedName>
    <definedName name="FEFEC_25J">#REF!</definedName>
    <definedName name="FEFEC_25M">#REF!</definedName>
    <definedName name="FEFEC_25S">#REF!</definedName>
    <definedName name="FEFEC_87D">#REF!</definedName>
    <definedName name="FEFEC_87J">#REF!</definedName>
    <definedName name="FEFEC_87M">#REF!</definedName>
    <definedName name="FEFEC_87S">#REF!</definedName>
    <definedName name="FEFEC_88D">#REF!</definedName>
    <definedName name="FEFEC_88J">#REF!</definedName>
    <definedName name="FEFEC_88M">#REF!</definedName>
    <definedName name="FEFEC_88S">#REF!</definedName>
    <definedName name="FEFEC_89D">#REF!</definedName>
    <definedName name="FEFEC_89J">#REF!</definedName>
    <definedName name="FEFEC_89M">#REF!</definedName>
    <definedName name="FEFEC_89S">#REF!</definedName>
    <definedName name="FEFEC_90D">#REF!</definedName>
    <definedName name="FEFEC_90J">#REF!</definedName>
    <definedName name="FEFEC_90M">#REF!</definedName>
    <definedName name="FEFEC_90S">#REF!</definedName>
    <definedName name="FEFEC_91D">#REF!</definedName>
    <definedName name="FEFEC_91J">#REF!</definedName>
    <definedName name="FEFEC_91M">#REF!</definedName>
    <definedName name="FEFEC_91S">#REF!</definedName>
    <definedName name="FEFEC_92D">#REF!</definedName>
    <definedName name="FEFEC_92J">#REF!</definedName>
    <definedName name="FEFEC_92M">#REF!</definedName>
    <definedName name="FEFEC_92S">#REF!</definedName>
    <definedName name="FEFEC_93D">#REF!</definedName>
    <definedName name="FEFEC_93J">#REF!</definedName>
    <definedName name="FEFEC_93M">#REF!</definedName>
    <definedName name="FEFEC_93S">#REF!</definedName>
    <definedName name="FEFEC_94D">#REF!</definedName>
    <definedName name="FEFEC_94J">#REF!</definedName>
    <definedName name="FEFEC_94M">#REF!</definedName>
    <definedName name="FEFEC_94S">#REF!</definedName>
    <definedName name="FEFEC_95D">#REF!</definedName>
    <definedName name="FEFEC_95J">#REF!</definedName>
    <definedName name="FEFEC_95M">#REF!</definedName>
    <definedName name="FEFEC_95S">#REF!</definedName>
    <definedName name="FEFEC_96D">#REF!</definedName>
    <definedName name="FEFEC_96J">#REF!</definedName>
    <definedName name="FEFEC_96M">#REF!</definedName>
    <definedName name="FEFEC_96S">#REF!</definedName>
    <definedName name="FEFEC_97D">#REF!</definedName>
    <definedName name="FEFEC_97J">#REF!</definedName>
    <definedName name="FEFEC_97M">#REF!</definedName>
    <definedName name="FEFEC_97S">#REF!</definedName>
    <definedName name="FEFEC_98D">#REF!</definedName>
    <definedName name="FEFEC_98J">#REF!</definedName>
    <definedName name="FEFEC_98M">#REF!</definedName>
    <definedName name="FEFEC_98S">#REF!</definedName>
    <definedName name="FEFEC_99D">#REF!</definedName>
    <definedName name="FEFEC_99J">#REF!</definedName>
    <definedName name="FEFEC_99M">#REF!</definedName>
    <definedName name="FEFEC_99S">#REF!</definedName>
    <definedName name="FEFEC_LT">#REF!</definedName>
    <definedName name="FEL_00D">#REF!</definedName>
    <definedName name="FEL_00J">#REF!</definedName>
    <definedName name="FEL_00M">#REF!</definedName>
    <definedName name="FEL_00S">#REF!</definedName>
    <definedName name="FEL_01D">#REF!</definedName>
    <definedName name="FEL_01J">#REF!</definedName>
    <definedName name="FEL_01M">#REF!</definedName>
    <definedName name="FEL_01S">#REF!</definedName>
    <definedName name="FEL_02D">#REF!</definedName>
    <definedName name="FEL_02J">#REF!</definedName>
    <definedName name="FEL_02M">#REF!</definedName>
    <definedName name="FEL_02S">#REF!</definedName>
    <definedName name="FEL_03D">#REF!</definedName>
    <definedName name="FEL_03J">#REF!</definedName>
    <definedName name="FEL_03M">#REF!</definedName>
    <definedName name="FEL_03S">#REF!</definedName>
    <definedName name="FEL_04D">#REF!</definedName>
    <definedName name="FEL_04J">#REF!</definedName>
    <definedName name="FEL_04M">#REF!</definedName>
    <definedName name="FEL_04S">#REF!</definedName>
    <definedName name="FEL_05D">#REF!</definedName>
    <definedName name="FEL_05J">#REF!</definedName>
    <definedName name="FEL_05M">#REF!</definedName>
    <definedName name="FEL_05S">#REF!</definedName>
    <definedName name="FEL_06D">#REF!</definedName>
    <definedName name="FEL_06J">#REF!</definedName>
    <definedName name="FEL_06M">#REF!</definedName>
    <definedName name="FEL_06S">#REF!</definedName>
    <definedName name="FEL_07D">#REF!</definedName>
    <definedName name="FEL_07J">#REF!</definedName>
    <definedName name="FEL_07M">#REF!</definedName>
    <definedName name="FEL_07S">#REF!</definedName>
    <definedName name="FEL_08D">#REF!</definedName>
    <definedName name="FEL_08J">#REF!</definedName>
    <definedName name="FEL_08M">#REF!</definedName>
    <definedName name="FEL_08S">#REF!</definedName>
    <definedName name="FEL_09D">#REF!</definedName>
    <definedName name="FEL_09J">#REF!</definedName>
    <definedName name="FEL_09M">#REF!</definedName>
    <definedName name="FEL_09S">#REF!</definedName>
    <definedName name="FEL_10D">#REF!</definedName>
    <definedName name="FEL_10J">#REF!</definedName>
    <definedName name="FEL_10M">#REF!</definedName>
    <definedName name="FEL_10S">#REF!</definedName>
    <definedName name="FEL_11D">#REF!</definedName>
    <definedName name="FEL_11J">#REF!</definedName>
    <definedName name="FEL_11M">#REF!</definedName>
    <definedName name="FEL_11S">#REF!</definedName>
    <definedName name="FEL_12D">#REF!</definedName>
    <definedName name="FEL_12J">#REF!</definedName>
    <definedName name="FEL_12M">#REF!</definedName>
    <definedName name="FEL_12S">#REF!</definedName>
    <definedName name="FEL_13D">#REF!</definedName>
    <definedName name="FEL_13J">#REF!</definedName>
    <definedName name="FEL_13M">#REF!</definedName>
    <definedName name="FEL_13S">#REF!</definedName>
    <definedName name="FEL_14D">#REF!</definedName>
    <definedName name="FEL_14J">#REF!</definedName>
    <definedName name="FEL_14M">#REF!</definedName>
    <definedName name="FEL_14S">#REF!</definedName>
    <definedName name="FEL_15D">#REF!</definedName>
    <definedName name="FEL_15J">#REF!</definedName>
    <definedName name="FEL_15M">#REF!</definedName>
    <definedName name="FEL_15S">#REF!</definedName>
    <definedName name="FEL_16D">#REF!</definedName>
    <definedName name="FEL_16J">#REF!</definedName>
    <definedName name="FEL_16M">#REF!</definedName>
    <definedName name="FEL_16S">#REF!</definedName>
    <definedName name="FEL_17D">#REF!</definedName>
    <definedName name="FEL_17J">#REF!</definedName>
    <definedName name="FEL_17M">#REF!</definedName>
    <definedName name="FEL_17S">#REF!</definedName>
    <definedName name="FEL_18D">#REF!</definedName>
    <definedName name="FEL_18J">#REF!</definedName>
    <definedName name="FEL_18M">#REF!</definedName>
    <definedName name="FEL_18S">#REF!</definedName>
    <definedName name="FEL_19D">#REF!</definedName>
    <definedName name="FEL_19J">#REF!</definedName>
    <definedName name="FEL_19M">#REF!</definedName>
    <definedName name="FEL_19S">#REF!</definedName>
    <definedName name="FEL_20D">#REF!</definedName>
    <definedName name="FEL_20J">#REF!</definedName>
    <definedName name="FEL_20M">#REF!</definedName>
    <definedName name="FEL_20S">#REF!</definedName>
    <definedName name="FEL_21D">#REF!</definedName>
    <definedName name="FEL_21J">#REF!</definedName>
    <definedName name="FEL_21M">#REF!</definedName>
    <definedName name="FEL_21S">#REF!</definedName>
    <definedName name="FEL_22D">#REF!</definedName>
    <definedName name="FEL_22J">#REF!</definedName>
    <definedName name="FEL_22M">#REF!</definedName>
    <definedName name="FEL_22S">#REF!</definedName>
    <definedName name="FEL_23D">#REF!</definedName>
    <definedName name="FEL_23J">#REF!</definedName>
    <definedName name="FEL_23M">#REF!</definedName>
    <definedName name="FEL_23S">#REF!</definedName>
    <definedName name="FEL_24D">#REF!</definedName>
    <definedName name="FEL_24J">#REF!</definedName>
    <definedName name="FEL_24M">#REF!</definedName>
    <definedName name="FEL_24S">#REF!</definedName>
    <definedName name="FEL_25D">#REF!</definedName>
    <definedName name="FEL_25J">#REF!</definedName>
    <definedName name="FEL_25M">#REF!</definedName>
    <definedName name="FEL_25S">#REF!</definedName>
    <definedName name="FEL_87D">#REF!</definedName>
    <definedName name="FEL_87J">#REF!</definedName>
    <definedName name="FEL_87M">#REF!</definedName>
    <definedName name="FEL_87S">#REF!</definedName>
    <definedName name="FEL_88D">#REF!</definedName>
    <definedName name="FEL_88J">#REF!</definedName>
    <definedName name="FEL_88M">#REF!</definedName>
    <definedName name="FEL_88S">#REF!</definedName>
    <definedName name="FEL_89D">#REF!</definedName>
    <definedName name="FEL_89J">#REF!</definedName>
    <definedName name="FEL_89M">#REF!</definedName>
    <definedName name="FEL_89S">#REF!</definedName>
    <definedName name="FEL_90D">#REF!</definedName>
    <definedName name="FEL_90J">#REF!</definedName>
    <definedName name="FEL_90M">#REF!</definedName>
    <definedName name="FEL_90S">#REF!</definedName>
    <definedName name="FEL_91D">#REF!</definedName>
    <definedName name="FEL_91J">#REF!</definedName>
    <definedName name="FEL_91M">#REF!</definedName>
    <definedName name="FEL_91S">#REF!</definedName>
    <definedName name="FEL_92D">#REF!</definedName>
    <definedName name="FEL_92J">#REF!</definedName>
    <definedName name="FEL_92M">#REF!</definedName>
    <definedName name="FEL_92S">#REF!</definedName>
    <definedName name="FEL_93D">#REF!</definedName>
    <definedName name="FEL_93J">#REF!</definedName>
    <definedName name="FEL_93M">#REF!</definedName>
    <definedName name="FEL_93S">#REF!</definedName>
    <definedName name="FEL_94D">#REF!</definedName>
    <definedName name="FEL_94J">#REF!</definedName>
    <definedName name="FEL_94M">#REF!</definedName>
    <definedName name="FEL_94S">#REF!</definedName>
    <definedName name="FEL_95D">#REF!</definedName>
    <definedName name="FEL_95J">#REF!</definedName>
    <definedName name="FEL_95M">#REF!</definedName>
    <definedName name="FEL_95S">#REF!</definedName>
    <definedName name="FEL_96D">#REF!</definedName>
    <definedName name="FEL_96J">#REF!</definedName>
    <definedName name="FEL_96M">#REF!</definedName>
    <definedName name="FEL_96S">#REF!</definedName>
    <definedName name="FEL_97D">#REF!</definedName>
    <definedName name="FEL_97J">#REF!</definedName>
    <definedName name="FEL_97M">#REF!</definedName>
    <definedName name="FEL_97S">#REF!</definedName>
    <definedName name="FEL_98D">#REF!</definedName>
    <definedName name="FEL_98J">#REF!</definedName>
    <definedName name="FEL_98M">#REF!</definedName>
    <definedName name="FEL_98S">#REF!</definedName>
    <definedName name="FEL_99D">#REF!</definedName>
    <definedName name="FEL_99J">#REF!</definedName>
    <definedName name="FEL_99M">#REF!</definedName>
    <definedName name="FEL_99S">#REF!</definedName>
    <definedName name="FEL_LT">#REF!</definedName>
    <definedName name="FEL_OUT">#REF!</definedName>
    <definedName name="FEL_Spot">#REF!</definedName>
    <definedName name="FELC_00D">#REF!</definedName>
    <definedName name="FELC_00J">#REF!</definedName>
    <definedName name="FELC_00M">#REF!</definedName>
    <definedName name="FELC_00S">#REF!</definedName>
    <definedName name="FELC_01D">#REF!</definedName>
    <definedName name="FELC_01J">#REF!</definedName>
    <definedName name="FELC_01M">#REF!</definedName>
    <definedName name="FELC_01S">#REF!</definedName>
    <definedName name="FELC_02D">#REF!</definedName>
    <definedName name="FELC_02J">#REF!</definedName>
    <definedName name="FELC_02M">#REF!</definedName>
    <definedName name="FELC_02S">#REF!</definedName>
    <definedName name="FELC_03D">#REF!</definedName>
    <definedName name="FELC_03J">#REF!</definedName>
    <definedName name="FELC_03M">#REF!</definedName>
    <definedName name="FELC_03S">#REF!</definedName>
    <definedName name="FELC_04D">#REF!</definedName>
    <definedName name="FELC_04J">#REF!</definedName>
    <definedName name="FELC_04M">#REF!</definedName>
    <definedName name="FELC_04S">#REF!</definedName>
    <definedName name="FELC_05D">#REF!</definedName>
    <definedName name="FELC_05J">#REF!</definedName>
    <definedName name="FELC_05M">#REF!</definedName>
    <definedName name="FELC_05S">#REF!</definedName>
    <definedName name="FELC_06D">#REF!</definedName>
    <definedName name="FELC_06J">#REF!</definedName>
    <definedName name="FELC_06M">#REF!</definedName>
    <definedName name="FELC_06S">#REF!</definedName>
    <definedName name="FELC_07D">#REF!</definedName>
    <definedName name="FELC_07J">#REF!</definedName>
    <definedName name="FELC_07M">#REF!</definedName>
    <definedName name="FELC_07S">#REF!</definedName>
    <definedName name="FELC_08D">#REF!</definedName>
    <definedName name="FELC_08J">#REF!</definedName>
    <definedName name="FELC_08M">#REF!</definedName>
    <definedName name="FELC_08S">#REF!</definedName>
    <definedName name="FELC_09D">#REF!</definedName>
    <definedName name="FELC_09J">#REF!</definedName>
    <definedName name="FELC_09M">#REF!</definedName>
    <definedName name="FELC_09S">#REF!</definedName>
    <definedName name="FELC_10D">#REF!</definedName>
    <definedName name="FELC_10J">#REF!</definedName>
    <definedName name="FELC_10M">#REF!</definedName>
    <definedName name="FELC_10S">#REF!</definedName>
    <definedName name="FELC_11D">#REF!</definedName>
    <definedName name="FELC_11J">#REF!</definedName>
    <definedName name="FELC_11M">#REF!</definedName>
    <definedName name="FELC_11S">#REF!</definedName>
    <definedName name="FELC_12D">#REF!</definedName>
    <definedName name="FELC_12J">#REF!</definedName>
    <definedName name="FELC_12M">#REF!</definedName>
    <definedName name="FELC_12S">#REF!</definedName>
    <definedName name="FELC_13D">#REF!</definedName>
    <definedName name="FELC_13J">#REF!</definedName>
    <definedName name="FELC_13M">#REF!</definedName>
    <definedName name="FELC_13S">#REF!</definedName>
    <definedName name="FELC_14D">#REF!</definedName>
    <definedName name="FELC_14J">#REF!</definedName>
    <definedName name="FELC_14M">#REF!</definedName>
    <definedName name="FELC_14S">#REF!</definedName>
    <definedName name="FELC_15D">#REF!</definedName>
    <definedName name="FELC_15J">#REF!</definedName>
    <definedName name="FELC_15M">#REF!</definedName>
    <definedName name="FELC_15S">#REF!</definedName>
    <definedName name="FELC_16D">#REF!</definedName>
    <definedName name="FELC_16J">#REF!</definedName>
    <definedName name="FELC_16M">#REF!</definedName>
    <definedName name="FELC_16S">#REF!</definedName>
    <definedName name="FELC_17D">#REF!</definedName>
    <definedName name="FELC_17J">#REF!</definedName>
    <definedName name="FELC_17M">#REF!</definedName>
    <definedName name="FELC_17S">#REF!</definedName>
    <definedName name="FELC_18D">#REF!</definedName>
    <definedName name="FELC_18J">#REF!</definedName>
    <definedName name="FELC_18M">#REF!</definedName>
    <definedName name="FELC_18S">#REF!</definedName>
    <definedName name="FELC_19D">#REF!</definedName>
    <definedName name="FELC_19J">#REF!</definedName>
    <definedName name="FELC_19M">#REF!</definedName>
    <definedName name="FELC_19S">#REF!</definedName>
    <definedName name="FELC_20D">#REF!</definedName>
    <definedName name="FELC_20J">#REF!</definedName>
    <definedName name="FELC_20M">#REF!</definedName>
    <definedName name="FELC_20S">#REF!</definedName>
    <definedName name="FELC_21D">#REF!</definedName>
    <definedName name="FELC_21J">#REF!</definedName>
    <definedName name="FELC_21M">#REF!</definedName>
    <definedName name="FELC_21S">#REF!</definedName>
    <definedName name="FELC_22D">#REF!</definedName>
    <definedName name="FELC_22J">#REF!</definedName>
    <definedName name="FELC_22M">#REF!</definedName>
    <definedName name="FELC_22S">#REF!</definedName>
    <definedName name="FELC_23D">#REF!</definedName>
    <definedName name="FELC_23J">#REF!</definedName>
    <definedName name="FELC_23M">#REF!</definedName>
    <definedName name="FELC_23S">#REF!</definedName>
    <definedName name="FELC_24D">#REF!</definedName>
    <definedName name="FELC_24J">#REF!</definedName>
    <definedName name="FELC_24M">#REF!</definedName>
    <definedName name="FELC_24S">#REF!</definedName>
    <definedName name="FELC_25D">#REF!</definedName>
    <definedName name="FELC_25J">#REF!</definedName>
    <definedName name="FELC_25M">#REF!</definedName>
    <definedName name="FELC_25S">#REF!</definedName>
    <definedName name="FELC_87D">#REF!</definedName>
    <definedName name="FELC_87J">#REF!</definedName>
    <definedName name="FELC_87M">#REF!</definedName>
    <definedName name="FELC_87S">#REF!</definedName>
    <definedName name="FELC_88D">#REF!</definedName>
    <definedName name="FELC_88J">#REF!</definedName>
    <definedName name="FELC_88M">#REF!</definedName>
    <definedName name="FELC_88S">#REF!</definedName>
    <definedName name="FELC_89D">#REF!</definedName>
    <definedName name="FELC_89J">#REF!</definedName>
    <definedName name="FELC_89M">#REF!</definedName>
    <definedName name="FELC_89S">#REF!</definedName>
    <definedName name="FELC_90D">#REF!</definedName>
    <definedName name="FELC_90J">#REF!</definedName>
    <definedName name="FELC_90M">#REF!</definedName>
    <definedName name="FELC_90S">#REF!</definedName>
    <definedName name="FELC_91D">#REF!</definedName>
    <definedName name="FELC_91J">#REF!</definedName>
    <definedName name="FELC_91M">#REF!</definedName>
    <definedName name="FELC_91S">#REF!</definedName>
    <definedName name="FELC_92D">#REF!</definedName>
    <definedName name="FELC_92J">#REF!</definedName>
    <definedName name="FELC_92M">#REF!</definedName>
    <definedName name="FELC_92S">#REF!</definedName>
    <definedName name="FELC_93D">#REF!</definedName>
    <definedName name="FELC_93J">#REF!</definedName>
    <definedName name="FELC_93M">#REF!</definedName>
    <definedName name="FELC_93S">#REF!</definedName>
    <definedName name="FELC_94D">#REF!</definedName>
    <definedName name="FELC_94J">#REF!</definedName>
    <definedName name="FELC_94M">#REF!</definedName>
    <definedName name="FELC_94S">#REF!</definedName>
    <definedName name="FELC_95D">#REF!</definedName>
    <definedName name="FELC_95J">#REF!</definedName>
    <definedName name="FELC_95M">#REF!</definedName>
    <definedName name="FELC_95S">#REF!</definedName>
    <definedName name="FELC_96D">#REF!</definedName>
    <definedName name="FELC_96J">#REF!</definedName>
    <definedName name="FELC_96M">#REF!</definedName>
    <definedName name="FELC_96S">#REF!</definedName>
    <definedName name="FELC_97D">#REF!</definedName>
    <definedName name="FELC_97J">#REF!</definedName>
    <definedName name="FELC_97M">#REF!</definedName>
    <definedName name="FELC_97S">#REF!</definedName>
    <definedName name="FELC_98D">#REF!</definedName>
    <definedName name="FELC_98J">#REF!</definedName>
    <definedName name="FELC_98M">#REF!</definedName>
    <definedName name="FELC_98S">#REF!</definedName>
    <definedName name="FELC_99D">#REF!</definedName>
    <definedName name="FELC_99J">#REF!</definedName>
    <definedName name="FELC_99M">#REF!</definedName>
    <definedName name="FELC_99S">#REF!</definedName>
    <definedName name="FELC_LT">#REF!</definedName>
    <definedName name="FELE_00D">#REF!</definedName>
    <definedName name="FELE_00J">#REF!</definedName>
    <definedName name="FELE_00M">#REF!</definedName>
    <definedName name="FELE_00S">#REF!</definedName>
    <definedName name="FELE_01D">#REF!</definedName>
    <definedName name="FELE_01J">#REF!</definedName>
    <definedName name="FELE_01M">#REF!</definedName>
    <definedName name="FELE_01S">#REF!</definedName>
    <definedName name="FELE_02D">#REF!</definedName>
    <definedName name="FELE_02J">#REF!</definedName>
    <definedName name="FELE_02M">#REF!</definedName>
    <definedName name="FELE_02S">#REF!</definedName>
    <definedName name="FELE_03D">#REF!</definedName>
    <definedName name="FELE_03J">#REF!</definedName>
    <definedName name="FELE_03M">#REF!</definedName>
    <definedName name="FELE_03S">#REF!</definedName>
    <definedName name="FELE_04D">#REF!</definedName>
    <definedName name="FELE_04J">#REF!</definedName>
    <definedName name="FELE_04M">#REF!</definedName>
    <definedName name="FELE_04S">#REF!</definedName>
    <definedName name="FELE_05D">#REF!</definedName>
    <definedName name="FELE_05J">#REF!</definedName>
    <definedName name="FELE_05M">#REF!</definedName>
    <definedName name="FELE_05S">#REF!</definedName>
    <definedName name="FELE_06D">#REF!</definedName>
    <definedName name="FELE_06J">#REF!</definedName>
    <definedName name="FELE_06M">#REF!</definedName>
    <definedName name="FELE_06S">#REF!</definedName>
    <definedName name="FELE_07D">#REF!</definedName>
    <definedName name="FELE_07J">#REF!</definedName>
    <definedName name="FELE_07M">#REF!</definedName>
    <definedName name="FELE_07S">#REF!</definedName>
    <definedName name="FELE_08D">#REF!</definedName>
    <definedName name="FELE_08J">#REF!</definedName>
    <definedName name="FELE_08M">#REF!</definedName>
    <definedName name="FELE_08S">#REF!</definedName>
    <definedName name="FELE_09D">#REF!</definedName>
    <definedName name="FELE_09J">#REF!</definedName>
    <definedName name="FELE_09M">#REF!</definedName>
    <definedName name="FELE_09S">#REF!</definedName>
    <definedName name="FELE_10D">#REF!</definedName>
    <definedName name="FELE_10J">#REF!</definedName>
    <definedName name="FELE_10M">#REF!</definedName>
    <definedName name="FELE_10S">#REF!</definedName>
    <definedName name="FELE_11D">#REF!</definedName>
    <definedName name="FELE_11J">#REF!</definedName>
    <definedName name="FELE_11M">#REF!</definedName>
    <definedName name="FELE_11S">#REF!</definedName>
    <definedName name="FELE_12D">#REF!</definedName>
    <definedName name="FELE_12J">#REF!</definedName>
    <definedName name="FELE_12M">#REF!</definedName>
    <definedName name="FELE_12S">#REF!</definedName>
    <definedName name="FELE_13D">#REF!</definedName>
    <definedName name="FELE_13J">#REF!</definedName>
    <definedName name="FELE_13M">#REF!</definedName>
    <definedName name="FELE_13S">#REF!</definedName>
    <definedName name="FELE_14D">#REF!</definedName>
    <definedName name="FELE_14J">#REF!</definedName>
    <definedName name="FELE_14M">#REF!</definedName>
    <definedName name="FELE_14S">#REF!</definedName>
    <definedName name="FELE_15D">#REF!</definedName>
    <definedName name="FELE_15J">#REF!</definedName>
    <definedName name="FELE_15M">#REF!</definedName>
    <definedName name="FELE_15S">#REF!</definedName>
    <definedName name="FELE_16D">#REF!</definedName>
    <definedName name="FELE_16J">#REF!</definedName>
    <definedName name="FELE_16M">#REF!</definedName>
    <definedName name="FELE_16S">#REF!</definedName>
    <definedName name="FELE_17D">#REF!</definedName>
    <definedName name="FELE_17J">#REF!</definedName>
    <definedName name="FELE_17M">#REF!</definedName>
    <definedName name="FELE_17S">#REF!</definedName>
    <definedName name="FELE_18D">#REF!</definedName>
    <definedName name="FELE_18J">#REF!</definedName>
    <definedName name="FELE_18M">#REF!</definedName>
    <definedName name="FELE_18S">#REF!</definedName>
    <definedName name="FELE_19D">#REF!</definedName>
    <definedName name="FELE_19J">#REF!</definedName>
    <definedName name="FELE_19M">#REF!</definedName>
    <definedName name="FELE_19S">#REF!</definedName>
    <definedName name="FELE_20D">#REF!</definedName>
    <definedName name="FELE_20J">#REF!</definedName>
    <definedName name="FELE_20M">#REF!</definedName>
    <definedName name="FELE_20S">#REF!</definedName>
    <definedName name="FELE_21D">#REF!</definedName>
    <definedName name="FELE_21J">#REF!</definedName>
    <definedName name="FELE_21M">#REF!</definedName>
    <definedName name="FELE_21S">#REF!</definedName>
    <definedName name="FELE_22D">#REF!</definedName>
    <definedName name="FELE_22J">#REF!</definedName>
    <definedName name="FELE_22M">#REF!</definedName>
    <definedName name="FELE_22S">#REF!</definedName>
    <definedName name="FELE_23D">#REF!</definedName>
    <definedName name="FELE_23J">#REF!</definedName>
    <definedName name="FELE_23M">#REF!</definedName>
    <definedName name="FELE_23S">#REF!</definedName>
    <definedName name="FELE_24D">#REF!</definedName>
    <definedName name="FELE_24J">#REF!</definedName>
    <definedName name="FELE_24M">#REF!</definedName>
    <definedName name="FELE_24S">#REF!</definedName>
    <definedName name="FELE_25D">#REF!</definedName>
    <definedName name="FELE_25J">#REF!</definedName>
    <definedName name="FELE_25M">#REF!</definedName>
    <definedName name="FELE_25S">#REF!</definedName>
    <definedName name="FELE_87D">#REF!</definedName>
    <definedName name="FELE_87J">#REF!</definedName>
    <definedName name="FELE_87M">#REF!</definedName>
    <definedName name="FELE_87S">#REF!</definedName>
    <definedName name="FELE_88D">#REF!</definedName>
    <definedName name="FELE_88J">#REF!</definedName>
    <definedName name="FELE_88M">#REF!</definedName>
    <definedName name="FELE_88S">#REF!</definedName>
    <definedName name="FELE_89D">#REF!</definedName>
    <definedName name="FELE_89J">#REF!</definedName>
    <definedName name="FELE_89M">#REF!</definedName>
    <definedName name="FELE_89S">#REF!</definedName>
    <definedName name="FELE_90D">#REF!</definedName>
    <definedName name="FELE_90J">#REF!</definedName>
    <definedName name="FELE_90M">#REF!</definedName>
    <definedName name="FELE_90S">#REF!</definedName>
    <definedName name="FELE_91D">#REF!</definedName>
    <definedName name="FELE_91J">#REF!</definedName>
    <definedName name="FELE_91M">#REF!</definedName>
    <definedName name="FELE_91S">#REF!</definedName>
    <definedName name="FELE_92D">#REF!</definedName>
    <definedName name="FELE_92J">#REF!</definedName>
    <definedName name="FELE_92M">#REF!</definedName>
    <definedName name="FELE_92S">#REF!</definedName>
    <definedName name="FELE_93D">#REF!</definedName>
    <definedName name="FELE_93J">#REF!</definedName>
    <definedName name="FELE_93M">#REF!</definedName>
    <definedName name="FELE_93S">#REF!</definedName>
    <definedName name="FELE_94D">#REF!</definedName>
    <definedName name="FELE_94J">#REF!</definedName>
    <definedName name="FELE_94M">#REF!</definedName>
    <definedName name="FELE_94S">#REF!</definedName>
    <definedName name="FELE_95D">#REF!</definedName>
    <definedName name="FELE_95J">#REF!</definedName>
    <definedName name="FELE_95M">#REF!</definedName>
    <definedName name="FELE_95S">#REF!</definedName>
    <definedName name="FELE_96D">#REF!</definedName>
    <definedName name="FELE_96J">#REF!</definedName>
    <definedName name="FELE_96M">#REF!</definedName>
    <definedName name="FELE_96S">#REF!</definedName>
    <definedName name="FELE_97D">#REF!</definedName>
    <definedName name="FELE_97J">#REF!</definedName>
    <definedName name="FELE_97M">#REF!</definedName>
    <definedName name="FELE_97S">#REF!</definedName>
    <definedName name="FELE_98D">#REF!</definedName>
    <definedName name="FELE_98J">#REF!</definedName>
    <definedName name="FELE_98M">#REF!</definedName>
    <definedName name="FELE_98S">#REF!</definedName>
    <definedName name="FELE_99D">#REF!</definedName>
    <definedName name="FELE_99J">#REF!</definedName>
    <definedName name="FELE_99M">#REF!</definedName>
    <definedName name="FELE_99S">#REF!</definedName>
    <definedName name="FELE_LT">#REF!</definedName>
    <definedName name="FELE_T">#REF!</definedName>
    <definedName name="FELEC_00D">#REF!</definedName>
    <definedName name="FELEC_00J">#REF!</definedName>
    <definedName name="FELEC_00M">#REF!</definedName>
    <definedName name="FELEC_00S">#REF!</definedName>
    <definedName name="FELEC_01D">#REF!</definedName>
    <definedName name="FELEC_01J">#REF!</definedName>
    <definedName name="FELEC_01M">#REF!</definedName>
    <definedName name="FELEC_01S">#REF!</definedName>
    <definedName name="FELEC_02D">#REF!</definedName>
    <definedName name="FELEC_02J">#REF!</definedName>
    <definedName name="FELEC_02M">#REF!</definedName>
    <definedName name="FELEC_02S">#REF!</definedName>
    <definedName name="FELEC_03D">#REF!</definedName>
    <definedName name="FELEC_03J">#REF!</definedName>
    <definedName name="FELEC_03M">#REF!</definedName>
    <definedName name="FELEC_03S">#REF!</definedName>
    <definedName name="FELEC_04D">#REF!</definedName>
    <definedName name="FELEC_04J">#REF!</definedName>
    <definedName name="FELEC_04M">#REF!</definedName>
    <definedName name="FELEC_04S">#REF!</definedName>
    <definedName name="FELEC_05D">#REF!</definedName>
    <definedName name="FELEC_05J">#REF!</definedName>
    <definedName name="FELEC_05M">#REF!</definedName>
    <definedName name="FELEC_05S">#REF!</definedName>
    <definedName name="FELEC_06D">#REF!</definedName>
    <definedName name="FELEC_06J">#REF!</definedName>
    <definedName name="FELEC_06M">#REF!</definedName>
    <definedName name="FELEC_06S">#REF!</definedName>
    <definedName name="FELEC_07D">#REF!</definedName>
    <definedName name="FELEC_07J">#REF!</definedName>
    <definedName name="FELEC_07M">#REF!</definedName>
    <definedName name="FELEC_07S">#REF!</definedName>
    <definedName name="FELEC_08D">#REF!</definedName>
    <definedName name="FELEC_08J">#REF!</definedName>
    <definedName name="FELEC_08M">#REF!</definedName>
    <definedName name="FELEC_08S">#REF!</definedName>
    <definedName name="FELEC_09D">#REF!</definedName>
    <definedName name="FELEC_09J">#REF!</definedName>
    <definedName name="FELEC_09M">#REF!</definedName>
    <definedName name="FELEC_09S">#REF!</definedName>
    <definedName name="FELEC_10D">#REF!</definedName>
    <definedName name="FELEC_10J">#REF!</definedName>
    <definedName name="FELEC_10M">#REF!</definedName>
    <definedName name="FELEC_10S">#REF!</definedName>
    <definedName name="FELEC_11D">#REF!</definedName>
    <definedName name="FELEC_11J">#REF!</definedName>
    <definedName name="FELEC_11M">#REF!</definedName>
    <definedName name="FELEC_11S">#REF!</definedName>
    <definedName name="FELEC_12D">#REF!</definedName>
    <definedName name="FELEC_12J">#REF!</definedName>
    <definedName name="FELEC_12M">#REF!</definedName>
    <definedName name="FELEC_12S">#REF!</definedName>
    <definedName name="FELEC_13D">#REF!</definedName>
    <definedName name="FELEC_13J">#REF!</definedName>
    <definedName name="FELEC_13M">#REF!</definedName>
    <definedName name="FELEC_13S">#REF!</definedName>
    <definedName name="FELEC_14D">#REF!</definedName>
    <definedName name="FELEC_14J">#REF!</definedName>
    <definedName name="FELEC_14M">#REF!</definedName>
    <definedName name="FELEC_14S">#REF!</definedName>
    <definedName name="FELEC_15D">#REF!</definedName>
    <definedName name="FELEC_15J">#REF!</definedName>
    <definedName name="FELEC_15M">#REF!</definedName>
    <definedName name="FELEC_15S">#REF!</definedName>
    <definedName name="FELEC_16D">#REF!</definedName>
    <definedName name="FELEC_16J">#REF!</definedName>
    <definedName name="FELEC_16M">#REF!</definedName>
    <definedName name="FELEC_16S">#REF!</definedName>
    <definedName name="FELEC_17D">#REF!</definedName>
    <definedName name="FELEC_17J">#REF!</definedName>
    <definedName name="FELEC_17M">#REF!</definedName>
    <definedName name="FELEC_17S">#REF!</definedName>
    <definedName name="FELEC_18D">#REF!</definedName>
    <definedName name="FELEC_18J">#REF!</definedName>
    <definedName name="FELEC_18M">#REF!</definedName>
    <definedName name="FELEC_18S">#REF!</definedName>
    <definedName name="FELEC_19D">#REF!</definedName>
    <definedName name="FELEC_19J">#REF!</definedName>
    <definedName name="FELEC_19M">#REF!</definedName>
    <definedName name="FELEC_19S">#REF!</definedName>
    <definedName name="FELEC_20D">#REF!</definedName>
    <definedName name="FELEC_20J">#REF!</definedName>
    <definedName name="FELEC_20M">#REF!</definedName>
    <definedName name="FELEC_20S">#REF!</definedName>
    <definedName name="FELEC_21D">#REF!</definedName>
    <definedName name="FELEC_21J">#REF!</definedName>
    <definedName name="FELEC_21M">#REF!</definedName>
    <definedName name="FELEC_21S">#REF!</definedName>
    <definedName name="FELEC_22D">#REF!</definedName>
    <definedName name="FELEC_22J">#REF!</definedName>
    <definedName name="FELEC_22M">#REF!</definedName>
    <definedName name="FELEC_22S">#REF!</definedName>
    <definedName name="FELEC_23D">#REF!</definedName>
    <definedName name="FELEC_23J">#REF!</definedName>
    <definedName name="FELEC_23M">#REF!</definedName>
    <definedName name="FELEC_23S">#REF!</definedName>
    <definedName name="FELEC_24D">#REF!</definedName>
    <definedName name="FELEC_24J">#REF!</definedName>
    <definedName name="FELEC_24M">#REF!</definedName>
    <definedName name="FELEC_24S">#REF!</definedName>
    <definedName name="FELEC_25D">#REF!</definedName>
    <definedName name="FELEC_25J">#REF!</definedName>
    <definedName name="FELEC_25M">#REF!</definedName>
    <definedName name="FELEC_25S">#REF!</definedName>
    <definedName name="FELEC_87D">#REF!</definedName>
    <definedName name="FELEC_87J">#REF!</definedName>
    <definedName name="FELEC_87M">#REF!</definedName>
    <definedName name="FELEC_87S">#REF!</definedName>
    <definedName name="FELEC_88D">#REF!</definedName>
    <definedName name="FELEC_88J">#REF!</definedName>
    <definedName name="FELEC_88M">#REF!</definedName>
    <definedName name="FELEC_88S">#REF!</definedName>
    <definedName name="FELEC_89D">#REF!</definedName>
    <definedName name="FELEC_89J">#REF!</definedName>
    <definedName name="FELEC_89M">#REF!</definedName>
    <definedName name="FELEC_89S">#REF!</definedName>
    <definedName name="FELEC_90D">#REF!</definedName>
    <definedName name="FELEC_90J">#REF!</definedName>
    <definedName name="FELEC_90M">#REF!</definedName>
    <definedName name="FELEC_90S">#REF!</definedName>
    <definedName name="FELEC_91D">#REF!</definedName>
    <definedName name="FELEC_91J">#REF!</definedName>
    <definedName name="FELEC_91M">#REF!</definedName>
    <definedName name="FELEC_91S">#REF!</definedName>
    <definedName name="FELEC_92D">#REF!</definedName>
    <definedName name="FELEC_92J">#REF!</definedName>
    <definedName name="FELEC_92M">#REF!</definedName>
    <definedName name="FELEC_92S">#REF!</definedName>
    <definedName name="FELEC_93D">#REF!</definedName>
    <definedName name="FELEC_93J">#REF!</definedName>
    <definedName name="FELEC_93M">#REF!</definedName>
    <definedName name="FELEC_93S">#REF!</definedName>
    <definedName name="FELEC_94D">#REF!</definedName>
    <definedName name="FELEC_94J">#REF!</definedName>
    <definedName name="FELEC_94M">#REF!</definedName>
    <definedName name="FELEC_94S">#REF!</definedName>
    <definedName name="FELEC_95D">#REF!</definedName>
    <definedName name="FELEC_95J">#REF!</definedName>
    <definedName name="FELEC_95M">#REF!</definedName>
    <definedName name="FELEC_95S">#REF!</definedName>
    <definedName name="FELEC_96D">#REF!</definedName>
    <definedName name="FELEC_96J">#REF!</definedName>
    <definedName name="FELEC_96M">#REF!</definedName>
    <definedName name="FELEC_96S">#REF!</definedName>
    <definedName name="FELEC_97D">#REF!</definedName>
    <definedName name="FELEC_97J">#REF!</definedName>
    <definedName name="FELEC_97M">#REF!</definedName>
    <definedName name="FELEC_97S">#REF!</definedName>
    <definedName name="FELEC_98D">#REF!</definedName>
    <definedName name="FELEC_98J">#REF!</definedName>
    <definedName name="FELEC_98M">#REF!</definedName>
    <definedName name="FELEC_98S">#REF!</definedName>
    <definedName name="FELEC_99D">#REF!</definedName>
    <definedName name="FELEC_99J">#REF!</definedName>
    <definedName name="FELEC_99M">#REF!</definedName>
    <definedName name="FELEC_99S">#REF!</definedName>
    <definedName name="FELEC_LT">#REF!</definedName>
    <definedName name="Ferndale">#REF!</definedName>
    <definedName name="fferw" localSheetId="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rUS">#REF!</definedName>
    <definedName name="FFU_00M">#REF!</definedName>
    <definedName name="FFU_00S">#REF!</definedName>
    <definedName name="FFU_01D">#REF!</definedName>
    <definedName name="FFU_01J">#REF!</definedName>
    <definedName name="FFU_01M">#REF!</definedName>
    <definedName name="FFU_01S">#REF!</definedName>
    <definedName name="FFU_02D">#REF!</definedName>
    <definedName name="FFU_02J">#REF!</definedName>
    <definedName name="FFU_02M">#REF!</definedName>
    <definedName name="FFU_02S">#REF!</definedName>
    <definedName name="FFU_03D">#REF!</definedName>
    <definedName name="FFU_03J">#REF!</definedName>
    <definedName name="FFU_03M">#REF!</definedName>
    <definedName name="FFU_03S">#REF!</definedName>
    <definedName name="FFU_04D">#REF!</definedName>
    <definedName name="FFU_04J">#REF!</definedName>
    <definedName name="FFU_04M">#REF!</definedName>
    <definedName name="FFU_04S">#REF!</definedName>
    <definedName name="FFU_05D">#REF!</definedName>
    <definedName name="FFU_05J">#REF!</definedName>
    <definedName name="FFU_05M">#REF!</definedName>
    <definedName name="FFU_05S">#REF!</definedName>
    <definedName name="FFU_06D">#REF!</definedName>
    <definedName name="FFU_06J">#REF!</definedName>
    <definedName name="FFU_06M">#REF!</definedName>
    <definedName name="FFU_06S">#REF!</definedName>
    <definedName name="FFU_07D">#REF!</definedName>
    <definedName name="FFU_07J">#REF!</definedName>
    <definedName name="FFU_07M">#REF!</definedName>
    <definedName name="FFU_07S">#REF!</definedName>
    <definedName name="FFU_08D">#REF!</definedName>
    <definedName name="FFU_08J">#REF!</definedName>
    <definedName name="FFU_08M">#REF!</definedName>
    <definedName name="FFU_08S">#REF!</definedName>
    <definedName name="FFU_09D">#REF!</definedName>
    <definedName name="FFU_09J">#REF!</definedName>
    <definedName name="FFU_09M">#REF!</definedName>
    <definedName name="FFU_09S">#REF!</definedName>
    <definedName name="FFU_10D">#REF!</definedName>
    <definedName name="FFU_10J">#REF!</definedName>
    <definedName name="FFU_10M">#REF!</definedName>
    <definedName name="FFU_10S">#REF!</definedName>
    <definedName name="FFU_11D">#REF!</definedName>
    <definedName name="FFU_11J">#REF!</definedName>
    <definedName name="FFU_11M">#REF!</definedName>
    <definedName name="FFU_11S">#REF!</definedName>
    <definedName name="FFU_12D">#REF!</definedName>
    <definedName name="FFU_12J">#REF!</definedName>
    <definedName name="FFU_12M">#REF!</definedName>
    <definedName name="FFU_12S">#REF!</definedName>
    <definedName name="FFU_13D">#REF!</definedName>
    <definedName name="FFU_13J">#REF!</definedName>
    <definedName name="FFU_13M">#REF!</definedName>
    <definedName name="FFU_13S">#REF!</definedName>
    <definedName name="FFU_14D">#REF!</definedName>
    <definedName name="FFU_14J">#REF!</definedName>
    <definedName name="FFU_14M">#REF!</definedName>
    <definedName name="FFU_14S">#REF!</definedName>
    <definedName name="FFU_15D">#REF!</definedName>
    <definedName name="FFU_15J">#REF!</definedName>
    <definedName name="FFU_15M">#REF!</definedName>
    <definedName name="FFU_15S">#REF!</definedName>
    <definedName name="FFU_16D">#REF!</definedName>
    <definedName name="FFU_16J">#REF!</definedName>
    <definedName name="FFU_16M">#REF!</definedName>
    <definedName name="FFU_16S">#REF!</definedName>
    <definedName name="FFU_17D">#REF!</definedName>
    <definedName name="FFU_17J">#REF!</definedName>
    <definedName name="FFU_17M">#REF!</definedName>
    <definedName name="FFU_17S">#REF!</definedName>
    <definedName name="FFU_18D">#REF!</definedName>
    <definedName name="FFU_18J">#REF!</definedName>
    <definedName name="FFU_18M">#REF!</definedName>
    <definedName name="FFU_18S">#REF!</definedName>
    <definedName name="FFU_19D">#REF!</definedName>
    <definedName name="FFU_19J">#REF!</definedName>
    <definedName name="FFU_19M">#REF!</definedName>
    <definedName name="FFU_19S">#REF!</definedName>
    <definedName name="FFU_20D">#REF!</definedName>
    <definedName name="FFU_20J">#REF!</definedName>
    <definedName name="FFU_20M">#REF!</definedName>
    <definedName name="FFU_20S">#REF!</definedName>
    <definedName name="FFU_21D">#REF!</definedName>
    <definedName name="FFU_21J">#REF!</definedName>
    <definedName name="FFU_21M">#REF!</definedName>
    <definedName name="FFU_21S">#REF!</definedName>
    <definedName name="FFU_22D">#REF!</definedName>
    <definedName name="FFU_22J">#REF!</definedName>
    <definedName name="FFU_22M">#REF!</definedName>
    <definedName name="FFU_22S">#REF!</definedName>
    <definedName name="FFU_23D">#REF!</definedName>
    <definedName name="FFU_23J">#REF!</definedName>
    <definedName name="FFU_23M">#REF!</definedName>
    <definedName name="FFU_23S">#REF!</definedName>
    <definedName name="FFU_24D">#REF!</definedName>
    <definedName name="FFU_24J">#REF!</definedName>
    <definedName name="FFU_24M">#REF!</definedName>
    <definedName name="FFU_24S">#REF!</definedName>
    <definedName name="FFU_25D">#REF!</definedName>
    <definedName name="FFU_25J">#REF!</definedName>
    <definedName name="FFU_25M">#REF!</definedName>
    <definedName name="FFU_25S">#REF!</definedName>
    <definedName name="FFU_87D">#REF!</definedName>
    <definedName name="FFU_87J">#REF!</definedName>
    <definedName name="FFU_87M">#REF!</definedName>
    <definedName name="FFU_87S">#REF!</definedName>
    <definedName name="FFU_88D">#REF!</definedName>
    <definedName name="FFU_88J">#REF!</definedName>
    <definedName name="FFU_88M">#REF!</definedName>
    <definedName name="FFU_88S">#REF!</definedName>
    <definedName name="FFU_89D">#REF!</definedName>
    <definedName name="FFU_89J">#REF!</definedName>
    <definedName name="FFU_89M">#REF!</definedName>
    <definedName name="FFU_89S">#REF!</definedName>
    <definedName name="FFU_90D">#REF!</definedName>
    <definedName name="FFU_90J">#REF!</definedName>
    <definedName name="FFU_90M">#REF!</definedName>
    <definedName name="FFU_90S">#REF!</definedName>
    <definedName name="FFU_91D">#REF!</definedName>
    <definedName name="FFU_91J">#REF!</definedName>
    <definedName name="FFU_91M">#REF!</definedName>
    <definedName name="FFU_91S">#REF!</definedName>
    <definedName name="FFU_92D">#REF!</definedName>
    <definedName name="FFU_92J">#REF!</definedName>
    <definedName name="FFU_92M">#REF!</definedName>
    <definedName name="FFU_92S">#REF!</definedName>
    <definedName name="FFU_93D">#REF!</definedName>
    <definedName name="FFU_93J">#REF!</definedName>
    <definedName name="FFU_93M">#REF!</definedName>
    <definedName name="FFU_93S">#REF!</definedName>
    <definedName name="FFU_94D">#REF!</definedName>
    <definedName name="FFU_94J">#REF!</definedName>
    <definedName name="FFU_94M">#REF!</definedName>
    <definedName name="FFU_94S">#REF!</definedName>
    <definedName name="FFU_95D">#REF!</definedName>
    <definedName name="FFU_95J">#REF!</definedName>
    <definedName name="FFU_95M">#REF!</definedName>
    <definedName name="FFU_95S">#REF!</definedName>
    <definedName name="FFU_96D">#REF!</definedName>
    <definedName name="FFU_96J">#REF!</definedName>
    <definedName name="FFU_96M">#REF!</definedName>
    <definedName name="FFU_96S">#REF!</definedName>
    <definedName name="FFU_97D">#REF!</definedName>
    <definedName name="FFU_97J">#REF!</definedName>
    <definedName name="FFU_97M">#REF!</definedName>
    <definedName name="FFU_97S">#REF!</definedName>
    <definedName name="FFU_98D">#REF!</definedName>
    <definedName name="FFU_98J">#REF!</definedName>
    <definedName name="FFU_98M">#REF!</definedName>
    <definedName name="FFU_98S">#REF!</definedName>
    <definedName name="FFU_99D">#REF!</definedName>
    <definedName name="FFU_99J">#REF!</definedName>
    <definedName name="FFU_99M">#REF!</definedName>
    <definedName name="FFU_99S">#REF!</definedName>
    <definedName name="FFU_lt">#REF!</definedName>
    <definedName name="fgh">[35]Sheet1!$B$8:$M$162</definedName>
    <definedName name="fiber_upgrade">#REF!</definedName>
    <definedName name="figures">#REF!</definedName>
    <definedName name="Filapr">#REF!</definedName>
    <definedName name="file">#REF!</definedName>
    <definedName name="file1">#REF!</definedName>
    <definedName name="FILL">#REF!</definedName>
    <definedName name="Filtration_Cost">#REF!</definedName>
    <definedName name="FIM_00D">#REF!</definedName>
    <definedName name="FIM_00J">#REF!</definedName>
    <definedName name="FIM_00M">#REF!</definedName>
    <definedName name="FIM_00S">#REF!</definedName>
    <definedName name="FIM_01D">#REF!</definedName>
    <definedName name="FIM_01J">#REF!</definedName>
    <definedName name="FIM_01M">#REF!</definedName>
    <definedName name="FIM_01S">#REF!</definedName>
    <definedName name="FIM_02D">#REF!</definedName>
    <definedName name="FIM_02J">#REF!</definedName>
    <definedName name="FIM_02M">#REF!</definedName>
    <definedName name="FIM_02S">#REF!</definedName>
    <definedName name="FIM_03D">#REF!</definedName>
    <definedName name="FIM_03J">#REF!</definedName>
    <definedName name="FIM_03M">#REF!</definedName>
    <definedName name="FIM_03S">#REF!</definedName>
    <definedName name="FIM_04D">#REF!</definedName>
    <definedName name="FIM_04J">#REF!</definedName>
    <definedName name="FIM_04M">#REF!</definedName>
    <definedName name="FIM_04S">#REF!</definedName>
    <definedName name="FIM_05D">#REF!</definedName>
    <definedName name="FIM_05J">#REF!</definedName>
    <definedName name="FIM_05M">#REF!</definedName>
    <definedName name="FIM_05S">#REF!</definedName>
    <definedName name="FIM_06D">#REF!</definedName>
    <definedName name="FIM_06J">#REF!</definedName>
    <definedName name="FIM_06M">#REF!</definedName>
    <definedName name="FIM_06S">#REF!</definedName>
    <definedName name="FIM_07D">#REF!</definedName>
    <definedName name="FIM_07J">#REF!</definedName>
    <definedName name="FIM_07M">#REF!</definedName>
    <definedName name="FIM_07S">#REF!</definedName>
    <definedName name="FIM_08D">#REF!</definedName>
    <definedName name="FIM_08J">#REF!</definedName>
    <definedName name="FIM_08M">#REF!</definedName>
    <definedName name="FIM_08S">#REF!</definedName>
    <definedName name="FIM_09D">#REF!</definedName>
    <definedName name="FIM_09J">#REF!</definedName>
    <definedName name="FIM_09M">#REF!</definedName>
    <definedName name="FIM_09S">#REF!</definedName>
    <definedName name="FIM_10D">#REF!</definedName>
    <definedName name="FIM_10J">#REF!</definedName>
    <definedName name="FIM_10M">#REF!</definedName>
    <definedName name="FIM_10S">#REF!</definedName>
    <definedName name="FIM_11D">#REF!</definedName>
    <definedName name="FIM_11J">#REF!</definedName>
    <definedName name="FIM_11M">#REF!</definedName>
    <definedName name="FIM_11S">#REF!</definedName>
    <definedName name="FIM_12D">#REF!</definedName>
    <definedName name="FIM_12J">#REF!</definedName>
    <definedName name="FIM_12M">#REF!</definedName>
    <definedName name="FIM_12S">#REF!</definedName>
    <definedName name="FIM_13D">#REF!</definedName>
    <definedName name="FIM_13J">#REF!</definedName>
    <definedName name="FIM_13M">#REF!</definedName>
    <definedName name="FIM_13S">#REF!</definedName>
    <definedName name="FIM_14D">#REF!</definedName>
    <definedName name="FIM_14J">#REF!</definedName>
    <definedName name="FIM_14M">#REF!</definedName>
    <definedName name="FIM_14S">#REF!</definedName>
    <definedName name="FIM_15D">#REF!</definedName>
    <definedName name="FIM_15J">#REF!</definedName>
    <definedName name="FIM_15M">#REF!</definedName>
    <definedName name="FIM_15S">#REF!</definedName>
    <definedName name="FIM_16D">#REF!</definedName>
    <definedName name="FIM_16J">#REF!</definedName>
    <definedName name="FIM_16M">#REF!</definedName>
    <definedName name="FIM_16S">#REF!</definedName>
    <definedName name="FIM_17D">#REF!</definedName>
    <definedName name="FIM_17J">#REF!</definedName>
    <definedName name="FIM_17M">#REF!</definedName>
    <definedName name="FIM_17S">#REF!</definedName>
    <definedName name="FIM_18D">#REF!</definedName>
    <definedName name="FIM_18J">#REF!</definedName>
    <definedName name="FIM_18M">#REF!</definedName>
    <definedName name="FIM_18S">#REF!</definedName>
    <definedName name="FIM_19D">#REF!</definedName>
    <definedName name="FIM_19J">#REF!</definedName>
    <definedName name="FIM_19M">#REF!</definedName>
    <definedName name="FIM_19S">#REF!</definedName>
    <definedName name="FIM_20D">#REF!</definedName>
    <definedName name="FIM_20J">#REF!</definedName>
    <definedName name="FIM_20M">#REF!</definedName>
    <definedName name="FIM_20S">#REF!</definedName>
    <definedName name="FIM_21D">#REF!</definedName>
    <definedName name="FIM_21J">#REF!</definedName>
    <definedName name="FIM_21M">#REF!</definedName>
    <definedName name="FIM_21S">#REF!</definedName>
    <definedName name="FIM_22D">#REF!</definedName>
    <definedName name="FIM_22J">#REF!</definedName>
    <definedName name="FIM_22M">#REF!</definedName>
    <definedName name="FIM_22S">#REF!</definedName>
    <definedName name="FIM_23D">#REF!</definedName>
    <definedName name="FIM_23J">#REF!</definedName>
    <definedName name="FIM_23M">#REF!</definedName>
    <definedName name="FIM_23S">#REF!</definedName>
    <definedName name="FIM_24D">#REF!</definedName>
    <definedName name="FIM_24J">#REF!</definedName>
    <definedName name="FIM_24M">#REF!</definedName>
    <definedName name="FIM_24S">#REF!</definedName>
    <definedName name="FIM_25D">#REF!</definedName>
    <definedName name="FIM_25J">#REF!</definedName>
    <definedName name="FIM_25M">#REF!</definedName>
    <definedName name="FIM_25S">#REF!</definedName>
    <definedName name="FIM_87D">#REF!</definedName>
    <definedName name="FIM_87J">#REF!</definedName>
    <definedName name="FIM_87M">#REF!</definedName>
    <definedName name="FIM_87S">#REF!</definedName>
    <definedName name="FIM_88D">#REF!</definedName>
    <definedName name="FIM_88J">#REF!</definedName>
    <definedName name="FIM_88M">#REF!</definedName>
    <definedName name="FIM_88S">#REF!</definedName>
    <definedName name="FIM_89D">#REF!</definedName>
    <definedName name="FIM_89J">#REF!</definedName>
    <definedName name="FIM_89M">#REF!</definedName>
    <definedName name="FIM_89S">#REF!</definedName>
    <definedName name="FIM_90D">#REF!</definedName>
    <definedName name="FIM_90J">#REF!</definedName>
    <definedName name="FIM_90M">#REF!</definedName>
    <definedName name="FIM_90S">#REF!</definedName>
    <definedName name="FIM_91D">#REF!</definedName>
    <definedName name="FIM_91J">#REF!</definedName>
    <definedName name="FIM_91M">#REF!</definedName>
    <definedName name="FIM_91S">#REF!</definedName>
    <definedName name="FIM_92D">#REF!</definedName>
    <definedName name="FIM_92J">#REF!</definedName>
    <definedName name="FIM_92M">#REF!</definedName>
    <definedName name="FIM_92S">#REF!</definedName>
    <definedName name="FIM_93D">#REF!</definedName>
    <definedName name="FIM_93J">#REF!</definedName>
    <definedName name="FIM_93M">#REF!</definedName>
    <definedName name="FIM_93S">#REF!</definedName>
    <definedName name="FIM_94D">#REF!</definedName>
    <definedName name="FIM_94J">#REF!</definedName>
    <definedName name="FIM_94M">#REF!</definedName>
    <definedName name="FIM_94S">#REF!</definedName>
    <definedName name="FIM_95D">#REF!</definedName>
    <definedName name="FIM_95J">#REF!</definedName>
    <definedName name="FIM_95M">#REF!</definedName>
    <definedName name="FIM_95S">#REF!</definedName>
    <definedName name="FIM_96D">#REF!</definedName>
    <definedName name="FIM_96J">#REF!</definedName>
    <definedName name="FIM_96M">#REF!</definedName>
    <definedName name="FIM_96S">#REF!</definedName>
    <definedName name="FIM_97D">#REF!</definedName>
    <definedName name="FIM_97J">#REF!</definedName>
    <definedName name="FIM_97M">#REF!</definedName>
    <definedName name="FIM_97S">#REF!</definedName>
    <definedName name="FIM_98D">#REF!</definedName>
    <definedName name="FIM_98J">#REF!</definedName>
    <definedName name="FIM_98M">#REF!</definedName>
    <definedName name="FIM_98S">#REF!</definedName>
    <definedName name="FIM_99D">#REF!</definedName>
    <definedName name="FIM_99J">#REF!</definedName>
    <definedName name="FIM_99M">#REF!</definedName>
    <definedName name="FIM_99S">#REF!</definedName>
    <definedName name="FIM_LT">#REF!</definedName>
    <definedName name="Fin_Const_Costs">#REF!</definedName>
    <definedName name="FinalYear">#REF!</definedName>
    <definedName name="financial_data">#REF!</definedName>
    <definedName name="financial_data2">#REF!</definedName>
    <definedName name="financial_data3">#REF!</definedName>
    <definedName name="financial_data4">#REF!</definedName>
    <definedName name="Financial_Inv_Div">#REF!</definedName>
    <definedName name="FinancingMethod">[17]筹资!$B$18</definedName>
    <definedName name="FINCopyDirection">2</definedName>
    <definedName name="FINCriteriaRange">#REF!</definedName>
    <definedName name="FINCriteriaType">1</definedName>
    <definedName name="FINOptions">"0,0,1,1,1,0,1,-1,0,0,2,0,"</definedName>
    <definedName name="fix.2001">#REF!</definedName>
    <definedName name="fix.99">#REF!</definedName>
    <definedName name="Fixed_asset_investments">#REF!</definedName>
    <definedName name="Fixed_asset_turns">#REF!</definedName>
    <definedName name="Fixed_asset_turns_fore">#REF!</definedName>
    <definedName name="Fixed_assets">#REF!</definedName>
    <definedName name="Fixed_assets_investments">#REF!</definedName>
    <definedName name="Fixed_line">#REF!</definedName>
    <definedName name="Flag_index">#REF!</definedName>
    <definedName name="Flag_index_all">#REF!</definedName>
    <definedName name="footnote">#REF!</definedName>
    <definedName name="FORE_10q_div">#REF!</definedName>
    <definedName name="FORE_10q_shares">#REF!</definedName>
    <definedName name="FORE_bk_cap">#REF!</definedName>
    <definedName name="FORE_bk_equity">#REF!</definedName>
    <definedName name="FORE_bs_conv_debt">#REF!</definedName>
    <definedName name="FORE_bs_min_int">#REF!</definedName>
    <definedName name="FORE_bs_pref">#REF!</definedName>
    <definedName name="FORE_cash">#REF!</definedName>
    <definedName name="FORE_conv_debt_pr">#REF!</definedName>
    <definedName name="FORE_conv_pref_pr">#REF!</definedName>
    <definedName name="FORE_fin_date">#REF!</definedName>
    <definedName name="FORE_hist_d">#REF!</definedName>
    <definedName name="FORE_hst_a">#REF!</definedName>
    <definedName name="FORE_hst_cogs">#REF!</definedName>
    <definedName name="FORE_hst_ebit">#REF!</definedName>
    <definedName name="FORE_hst_ebt">#REF!</definedName>
    <definedName name="FORE_hst_eps">#REF!</definedName>
    <definedName name="FORE_hst_inc_b_m">#REF!</definedName>
    <definedName name="FORE_hst_r_d">#REF!</definedName>
    <definedName name="FORE_hst_rev">#REF!</definedName>
    <definedName name="FORE_hst_sg_a">#REF!</definedName>
    <definedName name="FORE_LQ_ni">#REF!</definedName>
    <definedName name="FORE_LQ_rev">#REF!</definedName>
    <definedName name="FORE_lt_debt">#REF!</definedName>
    <definedName name="FORE_ltm_a">#REF!</definedName>
    <definedName name="FORE_ltm_cap_ex">#REF!</definedName>
    <definedName name="FORE_ltm_cogs">#REF!</definedName>
    <definedName name="FORE_ltm_csh_int">#REF!</definedName>
    <definedName name="FORE_ltm_d">#REF!</definedName>
    <definedName name="FORE_ltm_ebit">#REF!</definedName>
    <definedName name="FORE_ltm_ebt">#REF!</definedName>
    <definedName name="FORE_ltm_inc_b_m">#REF!</definedName>
    <definedName name="FORE_ltm_int">#REF!</definedName>
    <definedName name="FORE_ltm_min_int">#REF!</definedName>
    <definedName name="FORE_ltm_pref_div">#REF!</definedName>
    <definedName name="FORE_ltm_r_d">#REF!</definedName>
    <definedName name="FORE_ltm_rev">#REF!</definedName>
    <definedName name="FORE_ltm_sg_a">#REF!</definedName>
    <definedName name="FORE_ltm_shares">#REF!</definedName>
    <definedName name="FORE_ltm_tax">#REF!</definedName>
    <definedName name="FORE_ltm_tax_rate">#REF!</definedName>
    <definedName name="FORE_name">#REF!</definedName>
    <definedName name="FORE_o_debt_1">#REF!</definedName>
    <definedName name="FORE_o_debt_2">#REF!</definedName>
    <definedName name="FORE_o_debt_3">#REF!</definedName>
    <definedName name="FORE_option_n">#REF!</definedName>
    <definedName name="FORE_option_pr">#REF!</definedName>
    <definedName name="FORE_PQ_ni">#REF!</definedName>
    <definedName name="FORE_PQ_rev">#REF!</definedName>
    <definedName name="FORE_shares">#REF!</definedName>
    <definedName name="FORE_YQ_ni">#REF!</definedName>
    <definedName name="FORE_YQ_rev">#REF!</definedName>
    <definedName name="Forecast_Type">#REF!</definedName>
    <definedName name="forex">#REF!</definedName>
    <definedName name="Forex_differences">#REF!</definedName>
    <definedName name="Forex_Gains_Losses">#REF!</definedName>
    <definedName name="Form10q_pg1">#REF!</definedName>
    <definedName name="Form10q_pg2">#REF!</definedName>
    <definedName name="Formats">#REF!</definedName>
    <definedName name="forx00">#REF!</definedName>
    <definedName name="forx01">#REF!</definedName>
    <definedName name="forx93">#REF!</definedName>
    <definedName name="forx94">#REF!</definedName>
    <definedName name="forx95">#REF!</definedName>
    <definedName name="forx96">#REF!</definedName>
    <definedName name="forx97">#REF!</definedName>
    <definedName name="forx98">#REF!</definedName>
    <definedName name="forx99">#REF!</definedName>
    <definedName name="Fossilpr">#REF!</definedName>
    <definedName name="FQE_range">#REF!</definedName>
    <definedName name="fr" localSheetId="4" hidden="1">{"print STAY opening assumptions",#N/A,FALSE,"STAY Openings";"print STAY openings",#N/A,FALSE,"STAY Openings"}</definedName>
    <definedName name="fr" localSheetId="1" hidden="1">{"print STAY opening assumptions",#N/A,FALSE,"STAY Openings";"print STAY openings",#N/A,FALSE,"STAY Openings"}</definedName>
    <definedName name="fr" hidden="1">{"print STAY opening assumptions",#N/A,FALSE,"STAY Openings";"print STAY openings",#N/A,FALSE,"STAY Openings"}</definedName>
    <definedName name="France_w">#REF!</definedName>
    <definedName name="FranceE">#REF!</definedName>
    <definedName name="FranceEG">#REF!</definedName>
    <definedName name="FranceES">#REF!</definedName>
    <definedName name="FranceG">#REF!</definedName>
    <definedName name="FranceS">#REF!</definedName>
    <definedName name="fratios">#REF!</definedName>
    <definedName name="Frederick">#REF!</definedName>
    <definedName name="free">#REF!</definedName>
    <definedName name="Free_cash">#REF!</definedName>
    <definedName name="Free_cash_flow">#REF!</definedName>
    <definedName name="Free_cash_flow_return_on_replacement_cost">#REF!</definedName>
    <definedName name="Free_cash_flow_return_on_replacement_cost_NBV">#REF!</definedName>
    <definedName name="Free_cash_flow_yield">#REF!</definedName>
    <definedName name="FreeCashFlowPerShare">#REF!</definedName>
    <definedName name="FREQS">#REF!</definedName>
    <definedName name="FS">#REF!</definedName>
    <definedName name="Fully_taxed_EPS">'[4]P&amp;L'!$B$66:$AH$66</definedName>
    <definedName name="FundingStructure">[20]NERD!$G$10:$N$10</definedName>
    <definedName name="Fushun">#REF!</definedName>
    <definedName name="Fusina">#REF!</definedName>
    <definedName name="future">[7]Curtrans!$U$14</definedName>
    <definedName name="fvalue">#REF!</definedName>
    <definedName name="FX_JP">#REF!</definedName>
    <definedName name="FX_rate">#REF!</definedName>
    <definedName name="FX_TW">#REF!</definedName>
    <definedName name="fxa">#REF!</definedName>
    <definedName name="FXCode">"USD"</definedName>
    <definedName name="fxe">#REF!</definedName>
    <definedName name="FXList">#REF!</definedName>
    <definedName name="FXNProfit">#REF!</definedName>
    <definedName name="FXOpProfit">#REF!</definedName>
    <definedName name="FXOProfit">#REF!</definedName>
    <definedName name="FxPerSh">#REF!</definedName>
    <definedName name="FXRATE94">#REF!</definedName>
    <definedName name="FXRATE95">#REF!</definedName>
    <definedName name="FXRATE96">#REF!</definedName>
    <definedName name="FXRATE97">#REF!</definedName>
    <definedName name="FXRATE98">#REF!</definedName>
    <definedName name="FXRATE99">#REF!</definedName>
    <definedName name="FxRateAvg">#REF!</definedName>
    <definedName name="FxRateSpot">#REF!</definedName>
    <definedName name="FXSales">#REF!</definedName>
    <definedName name="fy..02">#REF!</definedName>
    <definedName name="fy.01">#REF!</definedName>
    <definedName name="fy.2002">#REF!</definedName>
    <definedName name="fy.98">#REF!</definedName>
    <definedName name="fy_00">#REF!</definedName>
    <definedName name="FY_01">#REF!</definedName>
    <definedName name="fy_02">#REF!</definedName>
    <definedName name="FY_03">#REF!</definedName>
    <definedName name="FY_93">#REF!</definedName>
    <definedName name="FY_94">#REF!</definedName>
    <definedName name="FY_95">#REF!</definedName>
    <definedName name="FY_96">#REF!</definedName>
    <definedName name="FY_97">#REF!</definedName>
    <definedName name="fy_98">#REF!</definedName>
    <definedName name="fy_99">#REF!</definedName>
    <definedName name="fy00_rev">#REF!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fy95_rev">#REF!</definedName>
    <definedName name="fy96_rev">#REF!</definedName>
    <definedName name="fy96_shares">#REF!</definedName>
    <definedName name="fy97_ni">#REF!</definedName>
    <definedName name="fy97_rev">#REF!</definedName>
    <definedName name="fy97_shares">#REF!</definedName>
    <definedName name="fy98_ni">#REF!</definedName>
    <definedName name="fy98_shares">#REF!</definedName>
    <definedName name="fy99_ni">#REF!</definedName>
    <definedName name="fy99_rev">#REF!</definedName>
    <definedName name="fy99_shares">#REF!</definedName>
    <definedName name="FYE">#REF!</definedName>
    <definedName name="FYERef">#REF!</definedName>
    <definedName name="G_DATA">#REF!</definedName>
    <definedName name="gain94">#REF!</definedName>
    <definedName name="gain95">#REF!</definedName>
    <definedName name="gain96">#REF!</definedName>
    <definedName name="gain97">#REF!</definedName>
    <definedName name="gain98">#REF!</definedName>
    <definedName name="gain99">#REF!</definedName>
    <definedName name="Gas">#REF!</definedName>
    <definedName name="GAS_AUS_OUT">#REF!</definedName>
    <definedName name="Gas_depreciation">#REF!</definedName>
    <definedName name="GAS_EUR_00D">#REF!</definedName>
    <definedName name="GAS_EUR_00J">#REF!</definedName>
    <definedName name="GAS_EUR_00M">#REF!</definedName>
    <definedName name="GAS_EUR_00S">#REF!</definedName>
    <definedName name="GAS_EUR_01D">#REF!</definedName>
    <definedName name="GAS_EUR_01J">#REF!</definedName>
    <definedName name="GAS_EUR_01M">#REF!</definedName>
    <definedName name="GAS_EUR_01S">#REF!</definedName>
    <definedName name="GAS_EUR_02D">#REF!</definedName>
    <definedName name="GAS_EUR_02J">#REF!</definedName>
    <definedName name="GAS_EUR_02M">#REF!</definedName>
    <definedName name="GAS_EUR_02S">#REF!</definedName>
    <definedName name="GAS_EUR_03D">#REF!</definedName>
    <definedName name="GAS_EUR_03J">#REF!</definedName>
    <definedName name="GAS_EUR_03M">#REF!</definedName>
    <definedName name="GAS_EUR_03S">#REF!</definedName>
    <definedName name="GAS_EUR_04D">#REF!</definedName>
    <definedName name="GAS_EUR_04J">#REF!</definedName>
    <definedName name="GAS_EUR_04M">#REF!</definedName>
    <definedName name="GAS_EUR_04S">#REF!</definedName>
    <definedName name="GAS_EUR_05D">#REF!</definedName>
    <definedName name="GAS_EUR_05J">#REF!</definedName>
    <definedName name="GAS_EUR_05M">#REF!</definedName>
    <definedName name="GAS_EUR_05S">#REF!</definedName>
    <definedName name="GAS_EUR_06D">#REF!</definedName>
    <definedName name="GAS_EUR_06J">#REF!</definedName>
    <definedName name="GAS_EUR_06M">#REF!</definedName>
    <definedName name="GAS_EUR_06S">#REF!</definedName>
    <definedName name="GAS_EUR_07D">#REF!</definedName>
    <definedName name="GAS_EUR_07J">#REF!</definedName>
    <definedName name="GAS_EUR_07M">#REF!</definedName>
    <definedName name="GAS_EUR_07S">#REF!</definedName>
    <definedName name="GAS_EUR_08D">#REF!</definedName>
    <definedName name="GAS_EUR_08J">#REF!</definedName>
    <definedName name="GAS_EUR_08M">#REF!</definedName>
    <definedName name="GAS_EUR_08S">#REF!</definedName>
    <definedName name="GAS_EUR_09D">#REF!</definedName>
    <definedName name="GAS_EUR_09J">#REF!</definedName>
    <definedName name="GAS_EUR_09M">#REF!</definedName>
    <definedName name="GAS_EUR_09S">#REF!</definedName>
    <definedName name="GAS_EUR_10D">#REF!</definedName>
    <definedName name="GAS_EUR_10J">#REF!</definedName>
    <definedName name="GAS_EUR_10M">#REF!</definedName>
    <definedName name="GAS_EUR_10S">#REF!</definedName>
    <definedName name="GAS_EUR_11D">#REF!</definedName>
    <definedName name="GAS_EUR_11J">#REF!</definedName>
    <definedName name="GAS_EUR_11M">#REF!</definedName>
    <definedName name="GAS_EUR_11S">#REF!</definedName>
    <definedName name="GAS_EUR_12D">#REF!</definedName>
    <definedName name="GAS_EUR_12J">#REF!</definedName>
    <definedName name="GAS_EUR_12M">#REF!</definedName>
    <definedName name="GAS_EUR_12S">#REF!</definedName>
    <definedName name="GAS_EUR_13D">#REF!</definedName>
    <definedName name="GAS_EUR_13J">#REF!</definedName>
    <definedName name="GAS_EUR_13M">#REF!</definedName>
    <definedName name="GAS_EUR_13S">#REF!</definedName>
    <definedName name="GAS_EUR_14D">#REF!</definedName>
    <definedName name="GAS_EUR_14J">#REF!</definedName>
    <definedName name="GAS_EUR_14M">#REF!</definedName>
    <definedName name="GAS_EUR_14S">#REF!</definedName>
    <definedName name="GAS_EUR_15D">#REF!</definedName>
    <definedName name="GAS_EUR_15J">#REF!</definedName>
    <definedName name="GAS_EUR_15M">#REF!</definedName>
    <definedName name="GAS_EUR_15S">#REF!</definedName>
    <definedName name="GAS_EUR_16D">#REF!</definedName>
    <definedName name="GAS_EUR_16J">#REF!</definedName>
    <definedName name="GAS_EUR_16M">#REF!</definedName>
    <definedName name="GAS_EUR_16S">#REF!</definedName>
    <definedName name="GAS_EUR_17D">#REF!</definedName>
    <definedName name="GAS_EUR_17J">#REF!</definedName>
    <definedName name="GAS_EUR_17M">#REF!</definedName>
    <definedName name="GAS_EUR_17S">#REF!</definedName>
    <definedName name="GAS_EUR_18D">#REF!</definedName>
    <definedName name="GAS_EUR_18J">#REF!</definedName>
    <definedName name="GAS_EUR_18M">#REF!</definedName>
    <definedName name="GAS_EUR_18S">#REF!</definedName>
    <definedName name="GAS_EUR_19D">#REF!</definedName>
    <definedName name="GAS_EUR_19J">#REF!</definedName>
    <definedName name="GAS_EUR_19M">#REF!</definedName>
    <definedName name="GAS_EUR_19S">#REF!</definedName>
    <definedName name="GAS_EUR_20D">#REF!</definedName>
    <definedName name="GAS_EUR_20J">#REF!</definedName>
    <definedName name="GAS_EUR_20M">#REF!</definedName>
    <definedName name="GAS_EUR_20S">#REF!</definedName>
    <definedName name="GAS_EUR_21D">#REF!</definedName>
    <definedName name="GAS_EUR_21J">#REF!</definedName>
    <definedName name="GAS_EUR_21M">#REF!</definedName>
    <definedName name="GAS_EUR_21S">#REF!</definedName>
    <definedName name="GAS_EUR_22D">#REF!</definedName>
    <definedName name="GAS_EUR_22J">#REF!</definedName>
    <definedName name="GAS_EUR_22M">#REF!</definedName>
    <definedName name="GAS_EUR_22S">#REF!</definedName>
    <definedName name="GAS_EUR_23D">#REF!</definedName>
    <definedName name="GAS_EUR_23J">#REF!</definedName>
    <definedName name="GAS_EUR_23M">#REF!</definedName>
    <definedName name="GAS_EUR_23S">#REF!</definedName>
    <definedName name="GAS_EUR_24D">#REF!</definedName>
    <definedName name="GAS_EUR_24J">#REF!</definedName>
    <definedName name="GAS_EUR_24M">#REF!</definedName>
    <definedName name="GAS_EUR_24S">#REF!</definedName>
    <definedName name="GAS_EUR_25D">#REF!</definedName>
    <definedName name="GAS_EUR_25J">#REF!</definedName>
    <definedName name="GAS_EUR_25M">#REF!</definedName>
    <definedName name="GAS_EUR_25S">#REF!</definedName>
    <definedName name="GAS_EUR_87D">#REF!</definedName>
    <definedName name="GAS_EUR_87J">#REF!</definedName>
    <definedName name="GAS_EUR_87M">#REF!</definedName>
    <definedName name="GAS_EUR_87S">#REF!</definedName>
    <definedName name="GAS_EUR_88D">#REF!</definedName>
    <definedName name="GAS_EUR_88J">#REF!</definedName>
    <definedName name="GAS_EUR_88M">#REF!</definedName>
    <definedName name="GAS_EUR_88S">#REF!</definedName>
    <definedName name="GAS_EUR_89D">#REF!</definedName>
    <definedName name="GAS_EUR_89J">#REF!</definedName>
    <definedName name="GAS_EUR_89M">#REF!</definedName>
    <definedName name="GAS_EUR_89S">#REF!</definedName>
    <definedName name="GAS_EUR_90D">#REF!</definedName>
    <definedName name="GAS_EUR_90J">#REF!</definedName>
    <definedName name="GAS_EUR_90M">#REF!</definedName>
    <definedName name="GAS_EUR_90S">#REF!</definedName>
    <definedName name="GAS_EUR_91D">#REF!</definedName>
    <definedName name="GAS_EUR_91J">#REF!</definedName>
    <definedName name="GAS_EUR_91M">#REF!</definedName>
    <definedName name="GAS_EUR_91S">#REF!</definedName>
    <definedName name="GAS_EUR_92D">#REF!</definedName>
    <definedName name="GAS_EUR_92J">#REF!</definedName>
    <definedName name="GAS_EUR_92M">#REF!</definedName>
    <definedName name="GAS_EUR_92S">#REF!</definedName>
    <definedName name="GAS_EUR_93D">#REF!</definedName>
    <definedName name="GAS_EUR_93J">#REF!</definedName>
    <definedName name="GAS_EUR_93M">#REF!</definedName>
    <definedName name="GAS_EUR_93S">#REF!</definedName>
    <definedName name="GAS_EUR_94D">#REF!</definedName>
    <definedName name="GAS_EUR_94J">#REF!</definedName>
    <definedName name="GAS_EUR_94M">#REF!</definedName>
    <definedName name="GAS_EUR_94S">#REF!</definedName>
    <definedName name="GAS_EUR_95D">#REF!</definedName>
    <definedName name="GAS_EUR_95J">#REF!</definedName>
    <definedName name="GAS_EUR_95M">#REF!</definedName>
    <definedName name="GAS_EUR_95S">#REF!</definedName>
    <definedName name="GAS_EUR_96D">#REF!</definedName>
    <definedName name="GAS_EUR_96J">#REF!</definedName>
    <definedName name="GAS_EUR_96M">#REF!</definedName>
    <definedName name="GAS_EUR_96S">#REF!</definedName>
    <definedName name="GAS_EUR_97D">#REF!</definedName>
    <definedName name="GAS_EUR_97J">#REF!</definedName>
    <definedName name="GAS_EUR_97M">#REF!</definedName>
    <definedName name="GAS_EUR_97S">#REF!</definedName>
    <definedName name="GAS_EUR_98D">#REF!</definedName>
    <definedName name="GAS_EUR_98J">#REF!</definedName>
    <definedName name="GAS_EUR_98M">#REF!</definedName>
    <definedName name="GAS_EUR_98S">#REF!</definedName>
    <definedName name="GAS_EUR_99D">#REF!</definedName>
    <definedName name="GAS_EUR_99J">#REF!</definedName>
    <definedName name="GAS_EUR_99M">#REF!</definedName>
    <definedName name="GAS_EUR_99S">#REF!</definedName>
    <definedName name="GAS_EUR_LT">#REF!</definedName>
    <definedName name="GAS_EUR_OUT">#REF!</definedName>
    <definedName name="Gas_inflation_uplift">#REF!</definedName>
    <definedName name="Gas_maintenance_capex">#REF!</definedName>
    <definedName name="GAS_OFF_AUS_00D">#REF!</definedName>
    <definedName name="GAS_OFF_AUS_00J">#REF!</definedName>
    <definedName name="GAS_OFF_AUS_00M">#REF!</definedName>
    <definedName name="GAS_OFF_AUS_00S">#REF!</definedName>
    <definedName name="GAS_OFF_AUS_01D">#REF!</definedName>
    <definedName name="GAS_OFF_AUS_01J">#REF!</definedName>
    <definedName name="GAS_OFF_AUS_01M">#REF!</definedName>
    <definedName name="GAS_OFF_AUS_01S">#REF!</definedName>
    <definedName name="GAS_OFF_AUS_02D">#REF!</definedName>
    <definedName name="GAS_OFF_AUS_02J">#REF!</definedName>
    <definedName name="GAS_OFF_AUS_02M">#REF!</definedName>
    <definedName name="GAS_OFF_AUS_02S">#REF!</definedName>
    <definedName name="GAS_OFF_AUS_03D">#REF!</definedName>
    <definedName name="GAS_OFF_AUS_03J">#REF!</definedName>
    <definedName name="GAS_OFF_AUS_03M">#REF!</definedName>
    <definedName name="GAS_OFF_AUS_03S">#REF!</definedName>
    <definedName name="GAS_OFF_AUS_04D">#REF!</definedName>
    <definedName name="GAS_OFF_AUS_04J">#REF!</definedName>
    <definedName name="GAS_OFF_AUS_04M">#REF!</definedName>
    <definedName name="GAS_OFF_AUS_04S">#REF!</definedName>
    <definedName name="GAS_OFF_AUS_05D">#REF!</definedName>
    <definedName name="GAS_OFF_AUS_05J">#REF!</definedName>
    <definedName name="GAS_OFF_AUS_05M">#REF!</definedName>
    <definedName name="GAS_OFF_AUS_05S">#REF!</definedName>
    <definedName name="GAS_OFF_AUS_06D">#REF!</definedName>
    <definedName name="GAS_OFF_AUS_06J">#REF!</definedName>
    <definedName name="GAS_OFF_AUS_06M">#REF!</definedName>
    <definedName name="GAS_OFF_AUS_06S">#REF!</definedName>
    <definedName name="GAS_OFF_AUS_07D">#REF!</definedName>
    <definedName name="GAS_OFF_AUS_07J">#REF!</definedName>
    <definedName name="GAS_OFF_AUS_07M">#REF!</definedName>
    <definedName name="GAS_OFF_AUS_07S">#REF!</definedName>
    <definedName name="GAS_OFF_AUS_08D">#REF!</definedName>
    <definedName name="GAS_OFF_AUS_08J">#REF!</definedName>
    <definedName name="GAS_OFF_AUS_08M">#REF!</definedName>
    <definedName name="GAS_OFF_AUS_08S">#REF!</definedName>
    <definedName name="GAS_OFF_AUS_09D">#REF!</definedName>
    <definedName name="GAS_OFF_AUS_09J">#REF!</definedName>
    <definedName name="GAS_OFF_AUS_09M">#REF!</definedName>
    <definedName name="GAS_OFF_AUS_09S">#REF!</definedName>
    <definedName name="GAS_OFF_AUS_10D">#REF!</definedName>
    <definedName name="GAS_OFF_AUS_10J">#REF!</definedName>
    <definedName name="GAS_OFF_AUS_10M">#REF!</definedName>
    <definedName name="GAS_OFF_AUS_10S">#REF!</definedName>
    <definedName name="GAS_OFF_AUS_11D">#REF!</definedName>
    <definedName name="GAS_OFF_AUS_11J">#REF!</definedName>
    <definedName name="GAS_OFF_AUS_11M">#REF!</definedName>
    <definedName name="GAS_OFF_AUS_11S">#REF!</definedName>
    <definedName name="GAS_OFF_AUS_12D">#REF!</definedName>
    <definedName name="GAS_OFF_AUS_12J">#REF!</definedName>
    <definedName name="GAS_OFF_AUS_12M">#REF!</definedName>
    <definedName name="GAS_OFF_AUS_12S">#REF!</definedName>
    <definedName name="GAS_OFF_AUS_13D">#REF!</definedName>
    <definedName name="GAS_OFF_AUS_13J">#REF!</definedName>
    <definedName name="GAS_OFF_AUS_13M">#REF!</definedName>
    <definedName name="GAS_OFF_AUS_13S">#REF!</definedName>
    <definedName name="GAS_OFF_AUS_14D">#REF!</definedName>
    <definedName name="GAS_OFF_AUS_14J">#REF!</definedName>
    <definedName name="GAS_OFF_AUS_14M">#REF!</definedName>
    <definedName name="GAS_OFF_AUS_14S">#REF!</definedName>
    <definedName name="GAS_OFF_AUS_15D">#REF!</definedName>
    <definedName name="GAS_OFF_AUS_15J">#REF!</definedName>
    <definedName name="GAS_OFF_AUS_15M">#REF!</definedName>
    <definedName name="GAS_OFF_AUS_15S">#REF!</definedName>
    <definedName name="GAS_OFF_AUS_16D">#REF!</definedName>
    <definedName name="GAS_OFF_AUS_16J">#REF!</definedName>
    <definedName name="GAS_OFF_AUS_16M">#REF!</definedName>
    <definedName name="GAS_OFF_AUS_16S">#REF!</definedName>
    <definedName name="GAS_OFF_AUS_17D">#REF!</definedName>
    <definedName name="GAS_OFF_AUS_17J">#REF!</definedName>
    <definedName name="GAS_OFF_AUS_17M">#REF!</definedName>
    <definedName name="GAS_OFF_AUS_17S">#REF!</definedName>
    <definedName name="GAS_OFF_AUS_18D">#REF!</definedName>
    <definedName name="GAS_OFF_AUS_18J">#REF!</definedName>
    <definedName name="GAS_OFF_AUS_18M">#REF!</definedName>
    <definedName name="GAS_OFF_AUS_18S">#REF!</definedName>
    <definedName name="GAS_OFF_AUS_19D">#REF!</definedName>
    <definedName name="GAS_OFF_AUS_19J">#REF!</definedName>
    <definedName name="GAS_OFF_AUS_19M">#REF!</definedName>
    <definedName name="GAS_OFF_AUS_19S">#REF!</definedName>
    <definedName name="GAS_OFF_AUS_20D">#REF!</definedName>
    <definedName name="GAS_OFF_AUS_20J">#REF!</definedName>
    <definedName name="GAS_OFF_AUS_20M">#REF!</definedName>
    <definedName name="GAS_OFF_AUS_20S">#REF!</definedName>
    <definedName name="GAS_OFF_AUS_21D">#REF!</definedName>
    <definedName name="GAS_OFF_AUS_21J">#REF!</definedName>
    <definedName name="GAS_OFF_AUS_21M">#REF!</definedName>
    <definedName name="GAS_OFF_AUS_21S">#REF!</definedName>
    <definedName name="GAS_OFF_AUS_22D">#REF!</definedName>
    <definedName name="GAS_OFF_AUS_22J">#REF!</definedName>
    <definedName name="GAS_OFF_AUS_22M">#REF!</definedName>
    <definedName name="GAS_OFF_AUS_22S">#REF!</definedName>
    <definedName name="GAS_OFF_AUS_23D">#REF!</definedName>
    <definedName name="GAS_OFF_AUS_23J">#REF!</definedName>
    <definedName name="GAS_OFF_AUS_23M">#REF!</definedName>
    <definedName name="GAS_OFF_AUS_23S">#REF!</definedName>
    <definedName name="GAS_OFF_AUS_24D">#REF!</definedName>
    <definedName name="GAS_OFF_AUS_24J">#REF!</definedName>
    <definedName name="GAS_OFF_AUS_24M">#REF!</definedName>
    <definedName name="GAS_OFF_AUS_24S">#REF!</definedName>
    <definedName name="GAS_OFF_AUS_25D">#REF!</definedName>
    <definedName name="GAS_OFF_AUS_25J">#REF!</definedName>
    <definedName name="GAS_OFF_AUS_25M">#REF!</definedName>
    <definedName name="GAS_OFF_AUS_25S">#REF!</definedName>
    <definedName name="GAS_OFF_AUS_87D">#REF!</definedName>
    <definedName name="GAS_OFF_AUS_87J">#REF!</definedName>
    <definedName name="GAS_OFF_AUS_87M">#REF!</definedName>
    <definedName name="GAS_OFF_AUS_87S">#REF!</definedName>
    <definedName name="GAS_OFF_AUS_88D">#REF!</definedName>
    <definedName name="GAS_OFF_AUS_88J">#REF!</definedName>
    <definedName name="GAS_OFF_AUS_88M">#REF!</definedName>
    <definedName name="GAS_OFF_AUS_88S">#REF!</definedName>
    <definedName name="GAS_OFF_AUS_89D">#REF!</definedName>
    <definedName name="GAS_OFF_AUS_89J">#REF!</definedName>
    <definedName name="GAS_OFF_AUS_89M">#REF!</definedName>
    <definedName name="GAS_OFF_AUS_89S">#REF!</definedName>
    <definedName name="GAS_OFF_AUS_90D">#REF!</definedName>
    <definedName name="GAS_OFF_AUS_90J">#REF!</definedName>
    <definedName name="GAS_OFF_AUS_90M">#REF!</definedName>
    <definedName name="GAS_OFF_AUS_90S">#REF!</definedName>
    <definedName name="GAS_OFF_AUS_91D">#REF!</definedName>
    <definedName name="GAS_OFF_AUS_91J">#REF!</definedName>
    <definedName name="GAS_OFF_AUS_91M">#REF!</definedName>
    <definedName name="GAS_OFF_AUS_91S">#REF!</definedName>
    <definedName name="GAS_OFF_AUS_92D">#REF!</definedName>
    <definedName name="GAS_OFF_AUS_92J">#REF!</definedName>
    <definedName name="GAS_OFF_AUS_92M">#REF!</definedName>
    <definedName name="GAS_OFF_AUS_92S">#REF!</definedName>
    <definedName name="GAS_OFF_AUS_93D">#REF!</definedName>
    <definedName name="GAS_OFF_AUS_93J">#REF!</definedName>
    <definedName name="GAS_OFF_AUS_93M">#REF!</definedName>
    <definedName name="GAS_OFF_AUS_93S">#REF!</definedName>
    <definedName name="GAS_OFF_AUS_94D">#REF!</definedName>
    <definedName name="GAS_OFF_AUS_94J">#REF!</definedName>
    <definedName name="GAS_OFF_AUS_94M">#REF!</definedName>
    <definedName name="GAS_OFF_AUS_94S">#REF!</definedName>
    <definedName name="GAS_OFF_AUS_95D">#REF!</definedName>
    <definedName name="GAS_OFF_AUS_95J">#REF!</definedName>
    <definedName name="GAS_OFF_AUS_95M">#REF!</definedName>
    <definedName name="GAS_OFF_AUS_95S">#REF!</definedName>
    <definedName name="GAS_OFF_AUS_96D">#REF!</definedName>
    <definedName name="GAS_OFF_AUS_96J">#REF!</definedName>
    <definedName name="GAS_OFF_AUS_96M">#REF!</definedName>
    <definedName name="GAS_OFF_AUS_96S">#REF!</definedName>
    <definedName name="GAS_OFF_AUS_97D">#REF!</definedName>
    <definedName name="GAS_OFF_AUS_97J">#REF!</definedName>
    <definedName name="GAS_OFF_AUS_97M">#REF!</definedName>
    <definedName name="GAS_OFF_AUS_97S">#REF!</definedName>
    <definedName name="GAS_OFF_AUS_98D">#REF!</definedName>
    <definedName name="GAS_OFF_AUS_98J">#REF!</definedName>
    <definedName name="GAS_OFF_AUS_98M">#REF!</definedName>
    <definedName name="GAS_OFF_AUS_98S">#REF!</definedName>
    <definedName name="GAS_OFF_AUS_99D">#REF!</definedName>
    <definedName name="GAS_OFF_AUS_99J">#REF!</definedName>
    <definedName name="GAS_OFF_AUS_99M">#REF!</definedName>
    <definedName name="GAS_OFF_AUS_99S">#REF!</definedName>
    <definedName name="GAS_OFF_AUS_LT">#REF!</definedName>
    <definedName name="GAS_ON_AUS_00D">#REF!</definedName>
    <definedName name="GAS_ON_AUS_00J">#REF!</definedName>
    <definedName name="GAS_ON_AUS_00M">#REF!</definedName>
    <definedName name="GAS_ON_AUS_00S">#REF!</definedName>
    <definedName name="GAS_ON_AUS_01D">#REF!</definedName>
    <definedName name="GAS_ON_AUS_01J">#REF!</definedName>
    <definedName name="GAS_ON_AUS_01M">#REF!</definedName>
    <definedName name="GAS_ON_AUS_01S">#REF!</definedName>
    <definedName name="GAS_ON_AUS_02D">#REF!</definedName>
    <definedName name="GAS_ON_AUS_02J">#REF!</definedName>
    <definedName name="GAS_ON_AUS_02M">#REF!</definedName>
    <definedName name="GAS_ON_AUS_02S">#REF!</definedName>
    <definedName name="GAS_ON_AUS_03D">#REF!</definedName>
    <definedName name="GAS_ON_AUS_03J">#REF!</definedName>
    <definedName name="GAS_ON_AUS_03M">#REF!</definedName>
    <definedName name="GAS_ON_AUS_03S">#REF!</definedName>
    <definedName name="GAS_ON_AUS_04D">#REF!</definedName>
    <definedName name="GAS_ON_AUS_04J">#REF!</definedName>
    <definedName name="GAS_ON_AUS_04M">#REF!</definedName>
    <definedName name="GAS_ON_AUS_04S">#REF!</definedName>
    <definedName name="GAS_ON_AUS_05D">#REF!</definedName>
    <definedName name="GAS_ON_AUS_05J">#REF!</definedName>
    <definedName name="GAS_ON_AUS_05M">#REF!</definedName>
    <definedName name="GAS_ON_AUS_05S">#REF!</definedName>
    <definedName name="GAS_ON_AUS_06D">#REF!</definedName>
    <definedName name="GAS_ON_AUS_06J">#REF!</definedName>
    <definedName name="GAS_ON_AUS_06M">#REF!</definedName>
    <definedName name="GAS_ON_AUS_06S">#REF!</definedName>
    <definedName name="GAS_ON_AUS_07D">#REF!</definedName>
    <definedName name="GAS_ON_AUS_07J">#REF!</definedName>
    <definedName name="GAS_ON_AUS_07M">#REF!</definedName>
    <definedName name="GAS_ON_AUS_07S">#REF!</definedName>
    <definedName name="GAS_ON_AUS_08D">#REF!</definedName>
    <definedName name="GAS_ON_AUS_08J">#REF!</definedName>
    <definedName name="GAS_ON_AUS_08M">#REF!</definedName>
    <definedName name="GAS_ON_AUS_08S">#REF!</definedName>
    <definedName name="GAS_ON_AUS_09D">#REF!</definedName>
    <definedName name="GAS_ON_AUS_09J">#REF!</definedName>
    <definedName name="GAS_ON_AUS_09M">#REF!</definedName>
    <definedName name="GAS_ON_AUS_09S">#REF!</definedName>
    <definedName name="GAS_ON_AUS_10D">#REF!</definedName>
    <definedName name="GAS_ON_AUS_10J">#REF!</definedName>
    <definedName name="GAS_ON_AUS_10M">#REF!</definedName>
    <definedName name="GAS_ON_AUS_10S">#REF!</definedName>
    <definedName name="GAS_ON_AUS_11D">#REF!</definedName>
    <definedName name="GAS_ON_AUS_11J">#REF!</definedName>
    <definedName name="GAS_ON_AUS_11M">#REF!</definedName>
    <definedName name="GAS_ON_AUS_11S">#REF!</definedName>
    <definedName name="GAS_ON_AUS_12D">#REF!</definedName>
    <definedName name="GAS_ON_AUS_12J">#REF!</definedName>
    <definedName name="GAS_ON_AUS_12M">#REF!</definedName>
    <definedName name="GAS_ON_AUS_12S">#REF!</definedName>
    <definedName name="GAS_ON_AUS_13D">#REF!</definedName>
    <definedName name="GAS_ON_AUS_13J">#REF!</definedName>
    <definedName name="GAS_ON_AUS_13M">#REF!</definedName>
    <definedName name="GAS_ON_AUS_13S">#REF!</definedName>
    <definedName name="GAS_ON_AUS_14D">#REF!</definedName>
    <definedName name="GAS_ON_AUS_14J">#REF!</definedName>
    <definedName name="GAS_ON_AUS_14M">#REF!</definedName>
    <definedName name="GAS_ON_AUS_14S">#REF!</definedName>
    <definedName name="GAS_ON_AUS_15D">#REF!</definedName>
    <definedName name="GAS_ON_AUS_15J">#REF!</definedName>
    <definedName name="GAS_ON_AUS_15M">#REF!</definedName>
    <definedName name="GAS_ON_AUS_15S">#REF!</definedName>
    <definedName name="GAS_ON_AUS_16D">#REF!</definedName>
    <definedName name="GAS_ON_AUS_16J">#REF!</definedName>
    <definedName name="GAS_ON_AUS_16M">#REF!</definedName>
    <definedName name="GAS_ON_AUS_16S">#REF!</definedName>
    <definedName name="GAS_ON_AUS_17D">#REF!</definedName>
    <definedName name="GAS_ON_AUS_17J">#REF!</definedName>
    <definedName name="GAS_ON_AUS_17M">#REF!</definedName>
    <definedName name="GAS_ON_AUS_17S">#REF!</definedName>
    <definedName name="GAS_ON_AUS_18D">#REF!</definedName>
    <definedName name="GAS_ON_AUS_18J">#REF!</definedName>
    <definedName name="GAS_ON_AUS_18M">#REF!</definedName>
    <definedName name="GAS_ON_AUS_18S">#REF!</definedName>
    <definedName name="GAS_ON_AUS_19D">#REF!</definedName>
    <definedName name="GAS_ON_AUS_19J">#REF!</definedName>
    <definedName name="GAS_ON_AUS_19M">#REF!</definedName>
    <definedName name="GAS_ON_AUS_19S">#REF!</definedName>
    <definedName name="GAS_ON_AUS_20D">#REF!</definedName>
    <definedName name="GAS_ON_AUS_20J">#REF!</definedName>
    <definedName name="GAS_ON_AUS_20M">#REF!</definedName>
    <definedName name="GAS_ON_AUS_20S">#REF!</definedName>
    <definedName name="GAS_ON_AUS_21D">#REF!</definedName>
    <definedName name="GAS_ON_AUS_21J">#REF!</definedName>
    <definedName name="GAS_ON_AUS_21M">#REF!</definedName>
    <definedName name="GAS_ON_AUS_21S">#REF!</definedName>
    <definedName name="GAS_ON_AUS_22D">#REF!</definedName>
    <definedName name="GAS_ON_AUS_22J">#REF!</definedName>
    <definedName name="GAS_ON_AUS_22M">#REF!</definedName>
    <definedName name="GAS_ON_AUS_22S">#REF!</definedName>
    <definedName name="GAS_ON_AUS_23D">#REF!</definedName>
    <definedName name="GAS_ON_AUS_23J">#REF!</definedName>
    <definedName name="GAS_ON_AUS_23M">#REF!</definedName>
    <definedName name="GAS_ON_AUS_23S">#REF!</definedName>
    <definedName name="GAS_ON_AUS_24D">#REF!</definedName>
    <definedName name="GAS_ON_AUS_24J">#REF!</definedName>
    <definedName name="GAS_ON_AUS_24M">#REF!</definedName>
    <definedName name="GAS_ON_AUS_24S">#REF!</definedName>
    <definedName name="GAS_ON_AUS_25D">#REF!</definedName>
    <definedName name="GAS_ON_AUS_25J">#REF!</definedName>
    <definedName name="GAS_ON_AUS_25M">#REF!</definedName>
    <definedName name="GAS_ON_AUS_25S">#REF!</definedName>
    <definedName name="GAS_ON_AUS_87D">#REF!</definedName>
    <definedName name="GAS_ON_AUS_87J">#REF!</definedName>
    <definedName name="GAS_ON_AUS_87M">#REF!</definedName>
    <definedName name="GAS_ON_AUS_87S">#REF!</definedName>
    <definedName name="GAS_ON_AUS_88D">#REF!</definedName>
    <definedName name="GAS_ON_AUS_88J">#REF!</definedName>
    <definedName name="GAS_ON_AUS_88M">#REF!</definedName>
    <definedName name="GAS_ON_AUS_88S">#REF!</definedName>
    <definedName name="GAS_ON_AUS_89D">#REF!</definedName>
    <definedName name="GAS_ON_AUS_89J">#REF!</definedName>
    <definedName name="GAS_ON_AUS_89M">#REF!</definedName>
    <definedName name="GAS_ON_AUS_89S">#REF!</definedName>
    <definedName name="GAS_ON_AUS_90D">#REF!</definedName>
    <definedName name="GAS_ON_AUS_90J">#REF!</definedName>
    <definedName name="GAS_ON_AUS_90M">#REF!</definedName>
    <definedName name="GAS_ON_AUS_90S">#REF!</definedName>
    <definedName name="GAS_ON_AUS_91D">#REF!</definedName>
    <definedName name="GAS_ON_AUS_91J">#REF!</definedName>
    <definedName name="GAS_ON_AUS_91M">#REF!</definedName>
    <definedName name="GAS_ON_AUS_91S">#REF!</definedName>
    <definedName name="GAS_ON_AUS_92D">#REF!</definedName>
    <definedName name="GAS_ON_AUS_92J">#REF!</definedName>
    <definedName name="GAS_ON_AUS_92M">#REF!</definedName>
    <definedName name="GAS_ON_AUS_92S">#REF!</definedName>
    <definedName name="GAS_ON_AUS_93D">#REF!</definedName>
    <definedName name="GAS_ON_AUS_93J">#REF!</definedName>
    <definedName name="GAS_ON_AUS_93M">#REF!</definedName>
    <definedName name="GAS_ON_AUS_93S">#REF!</definedName>
    <definedName name="GAS_ON_AUS_94D">#REF!</definedName>
    <definedName name="GAS_ON_AUS_94J">#REF!</definedName>
    <definedName name="GAS_ON_AUS_94M">#REF!</definedName>
    <definedName name="GAS_ON_AUS_94S">#REF!</definedName>
    <definedName name="GAS_ON_AUS_95D">#REF!</definedName>
    <definedName name="GAS_ON_AUS_95J">#REF!</definedName>
    <definedName name="GAS_ON_AUS_95M">#REF!</definedName>
    <definedName name="GAS_ON_AUS_95S">#REF!</definedName>
    <definedName name="GAS_ON_AUS_96D">#REF!</definedName>
    <definedName name="GAS_ON_AUS_96J">#REF!</definedName>
    <definedName name="GAS_ON_AUS_96M">#REF!</definedName>
    <definedName name="GAS_ON_AUS_96S">#REF!</definedName>
    <definedName name="GAS_ON_AUS_97D">#REF!</definedName>
    <definedName name="GAS_ON_AUS_97J">#REF!</definedName>
    <definedName name="GAS_ON_AUS_97M">#REF!</definedName>
    <definedName name="GAS_ON_AUS_97S">#REF!</definedName>
    <definedName name="GAS_ON_AUS_98D">#REF!</definedName>
    <definedName name="GAS_ON_AUS_98J">#REF!</definedName>
    <definedName name="GAS_ON_AUS_98M">#REF!</definedName>
    <definedName name="GAS_ON_AUS_98S">#REF!</definedName>
    <definedName name="GAS_ON_AUS_99D">#REF!</definedName>
    <definedName name="GAS_ON_AUS_99J">#REF!</definedName>
    <definedName name="GAS_ON_AUS_99M">#REF!</definedName>
    <definedName name="GAS_ON_AUS_99S">#REF!</definedName>
    <definedName name="GAS_ON_AUS_LT">#REF!</definedName>
    <definedName name="GAS_USA_00D">#REF!</definedName>
    <definedName name="GAS_USA_00J">#REF!</definedName>
    <definedName name="GAS_USA_00M">#REF!</definedName>
    <definedName name="GAS_USA_00S">#REF!</definedName>
    <definedName name="GAS_USA_01D">#REF!</definedName>
    <definedName name="GAS_USA_01J">#REF!</definedName>
    <definedName name="GAS_USA_01M">#REF!</definedName>
    <definedName name="GAS_USA_01S">#REF!</definedName>
    <definedName name="GAS_USA_02D">#REF!</definedName>
    <definedName name="GAS_USA_02J">#REF!</definedName>
    <definedName name="GAS_USA_02M">#REF!</definedName>
    <definedName name="GAS_USA_02S">#REF!</definedName>
    <definedName name="GAS_USA_03D">#REF!</definedName>
    <definedName name="GAS_USA_03J">#REF!</definedName>
    <definedName name="GAS_USA_03M">#REF!</definedName>
    <definedName name="GAS_USA_03S">#REF!</definedName>
    <definedName name="GAS_USA_04D">#REF!</definedName>
    <definedName name="GAS_USA_04J">#REF!</definedName>
    <definedName name="GAS_USA_04M">#REF!</definedName>
    <definedName name="GAS_USA_04S">#REF!</definedName>
    <definedName name="GAS_USA_05D">#REF!</definedName>
    <definedName name="GAS_USA_05J">#REF!</definedName>
    <definedName name="GAS_USA_05M">#REF!</definedName>
    <definedName name="GAS_USA_05S">#REF!</definedName>
    <definedName name="GAS_USA_06D">#REF!</definedName>
    <definedName name="GAS_USA_06J">#REF!</definedName>
    <definedName name="GAS_USA_06M">#REF!</definedName>
    <definedName name="GAS_USA_06S">#REF!</definedName>
    <definedName name="GAS_USA_07D">#REF!</definedName>
    <definedName name="GAS_USA_07J">#REF!</definedName>
    <definedName name="GAS_USA_07M">#REF!</definedName>
    <definedName name="GAS_USA_07S">#REF!</definedName>
    <definedName name="GAS_USA_08D">#REF!</definedName>
    <definedName name="GAS_USA_08J">#REF!</definedName>
    <definedName name="GAS_USA_08M">#REF!</definedName>
    <definedName name="GAS_USA_08S">#REF!</definedName>
    <definedName name="GAS_USA_09D">#REF!</definedName>
    <definedName name="GAS_USA_09J">#REF!</definedName>
    <definedName name="GAS_USA_09M">#REF!</definedName>
    <definedName name="GAS_USA_09S">#REF!</definedName>
    <definedName name="GAS_USA_10D">#REF!</definedName>
    <definedName name="GAS_USA_10J">#REF!</definedName>
    <definedName name="GAS_USA_10M">#REF!</definedName>
    <definedName name="GAS_USA_10S">#REF!</definedName>
    <definedName name="GAS_USA_11D">#REF!</definedName>
    <definedName name="GAS_USA_11J">#REF!</definedName>
    <definedName name="GAS_USA_11M">#REF!</definedName>
    <definedName name="GAS_USA_11S">#REF!</definedName>
    <definedName name="GAS_USA_12D">#REF!</definedName>
    <definedName name="GAS_USA_12J">#REF!</definedName>
    <definedName name="GAS_USA_12M">#REF!</definedName>
    <definedName name="GAS_USA_12S">#REF!</definedName>
    <definedName name="GAS_USA_13D">#REF!</definedName>
    <definedName name="GAS_USA_13J">#REF!</definedName>
    <definedName name="GAS_USA_13M">#REF!</definedName>
    <definedName name="GAS_USA_13S">#REF!</definedName>
    <definedName name="GAS_USA_14D">#REF!</definedName>
    <definedName name="GAS_USA_14J">#REF!</definedName>
    <definedName name="GAS_USA_14M">#REF!</definedName>
    <definedName name="GAS_USA_14S">#REF!</definedName>
    <definedName name="GAS_USA_15D">#REF!</definedName>
    <definedName name="GAS_USA_15J">#REF!</definedName>
    <definedName name="GAS_USA_15M">#REF!</definedName>
    <definedName name="GAS_USA_15S">#REF!</definedName>
    <definedName name="GAS_USA_16D">#REF!</definedName>
    <definedName name="GAS_USA_16J">#REF!</definedName>
    <definedName name="GAS_USA_16M">#REF!</definedName>
    <definedName name="GAS_USA_16S">#REF!</definedName>
    <definedName name="GAS_USA_17D">#REF!</definedName>
    <definedName name="GAS_USA_17J">#REF!</definedName>
    <definedName name="GAS_USA_17M">#REF!</definedName>
    <definedName name="GAS_USA_17S">#REF!</definedName>
    <definedName name="GAS_USA_18D">#REF!</definedName>
    <definedName name="GAS_USA_18J">#REF!</definedName>
    <definedName name="GAS_USA_18M">#REF!</definedName>
    <definedName name="GAS_USA_18S">#REF!</definedName>
    <definedName name="GAS_USA_19D">#REF!</definedName>
    <definedName name="GAS_USA_19J">#REF!</definedName>
    <definedName name="GAS_USA_19M">#REF!</definedName>
    <definedName name="GAS_USA_19S">#REF!</definedName>
    <definedName name="GAS_USA_20D">#REF!</definedName>
    <definedName name="GAS_USA_20J">#REF!</definedName>
    <definedName name="GAS_USA_20M">#REF!</definedName>
    <definedName name="GAS_USA_20S">#REF!</definedName>
    <definedName name="GAS_USA_21D">#REF!</definedName>
    <definedName name="GAS_USA_21J">#REF!</definedName>
    <definedName name="GAS_USA_21M">#REF!</definedName>
    <definedName name="GAS_USA_21S">#REF!</definedName>
    <definedName name="GAS_USA_22D">#REF!</definedName>
    <definedName name="GAS_USA_22J">#REF!</definedName>
    <definedName name="GAS_USA_22M">#REF!</definedName>
    <definedName name="GAS_USA_22S">#REF!</definedName>
    <definedName name="GAS_USA_23D">#REF!</definedName>
    <definedName name="GAS_USA_23J">#REF!</definedName>
    <definedName name="GAS_USA_23M">#REF!</definedName>
    <definedName name="GAS_USA_23S">#REF!</definedName>
    <definedName name="GAS_USA_24D">#REF!</definedName>
    <definedName name="GAS_USA_24J">#REF!</definedName>
    <definedName name="GAS_USA_24M">#REF!</definedName>
    <definedName name="GAS_USA_24S">#REF!</definedName>
    <definedName name="GAS_USA_25D">#REF!</definedName>
    <definedName name="GAS_USA_25J">#REF!</definedName>
    <definedName name="GAS_USA_25M">#REF!</definedName>
    <definedName name="GAS_USA_25S">#REF!</definedName>
    <definedName name="GAS_USA_87D">#REF!</definedName>
    <definedName name="GAS_USA_87J">#REF!</definedName>
    <definedName name="GAS_USA_87M">#REF!</definedName>
    <definedName name="GAS_USA_87S">#REF!</definedName>
    <definedName name="GAS_USA_88D">#REF!</definedName>
    <definedName name="GAS_USA_88J">#REF!</definedName>
    <definedName name="GAS_USA_88M">#REF!</definedName>
    <definedName name="GAS_USA_88S">#REF!</definedName>
    <definedName name="GAS_USA_89D">#REF!</definedName>
    <definedName name="GAS_USA_89J">#REF!</definedName>
    <definedName name="GAS_USA_89M">#REF!</definedName>
    <definedName name="GAS_USA_89S">#REF!</definedName>
    <definedName name="GAS_USA_90D">#REF!</definedName>
    <definedName name="GAS_USA_90J">#REF!</definedName>
    <definedName name="GAS_USA_90M">#REF!</definedName>
    <definedName name="GAS_USA_90S">#REF!</definedName>
    <definedName name="GAS_USA_91D">#REF!</definedName>
    <definedName name="GAS_USA_91J">#REF!</definedName>
    <definedName name="GAS_USA_91M">#REF!</definedName>
    <definedName name="GAS_USA_91S">#REF!</definedName>
    <definedName name="GAS_USA_92D">#REF!</definedName>
    <definedName name="GAS_USA_92J">#REF!</definedName>
    <definedName name="GAS_USA_92M">#REF!</definedName>
    <definedName name="GAS_USA_92S">#REF!</definedName>
    <definedName name="GAS_USA_93D">#REF!</definedName>
    <definedName name="GAS_USA_93J">#REF!</definedName>
    <definedName name="GAS_USA_93M">#REF!</definedName>
    <definedName name="GAS_USA_93S">#REF!</definedName>
    <definedName name="GAS_USA_94D">#REF!</definedName>
    <definedName name="GAS_USA_94J">#REF!</definedName>
    <definedName name="GAS_USA_94M">#REF!</definedName>
    <definedName name="GAS_USA_94S">#REF!</definedName>
    <definedName name="GAS_USA_95D">#REF!</definedName>
    <definedName name="GAS_USA_95J">#REF!</definedName>
    <definedName name="GAS_USA_95M">#REF!</definedName>
    <definedName name="GAS_USA_95S">#REF!</definedName>
    <definedName name="GAS_USA_96D">#REF!</definedName>
    <definedName name="GAS_USA_96J">#REF!</definedName>
    <definedName name="GAS_USA_96M">#REF!</definedName>
    <definedName name="GAS_USA_96S">#REF!</definedName>
    <definedName name="GAS_USA_97D">#REF!</definedName>
    <definedName name="GAS_USA_97J">#REF!</definedName>
    <definedName name="GAS_USA_97M">#REF!</definedName>
    <definedName name="GAS_USA_97S">#REF!</definedName>
    <definedName name="GAS_USA_98D">#REF!</definedName>
    <definedName name="GAS_USA_98J">#REF!</definedName>
    <definedName name="GAS_USA_98M">#REF!</definedName>
    <definedName name="GAS_USA_98S">#REF!</definedName>
    <definedName name="GAS_USA_99D">#REF!</definedName>
    <definedName name="GAS_USA_99J">#REF!</definedName>
    <definedName name="GAS_USA_99M">#REF!</definedName>
    <definedName name="GAS_USA_99S">#REF!</definedName>
    <definedName name="GAS_USA_LT">#REF!</definedName>
    <definedName name="GAS_USA_OUT">#REF!</definedName>
    <definedName name="GBP_00S">#REF!</definedName>
    <definedName name="GBP_01D">#REF!</definedName>
    <definedName name="GBP_01J">#REF!</definedName>
    <definedName name="GBP_01M">#REF!</definedName>
    <definedName name="GBP_01S">#REF!</definedName>
    <definedName name="GBP_02D">#REF!</definedName>
    <definedName name="GBP_02J">#REF!</definedName>
    <definedName name="GBP_02M">#REF!</definedName>
    <definedName name="GBP_02S">#REF!</definedName>
    <definedName name="GBP_03D">#REF!</definedName>
    <definedName name="GBP_03J">#REF!</definedName>
    <definedName name="GBP_03M">#REF!</definedName>
    <definedName name="GBP_03S">#REF!</definedName>
    <definedName name="GBP_04D">#REF!</definedName>
    <definedName name="GBP_04J">#REF!</definedName>
    <definedName name="GBP_04M">#REF!</definedName>
    <definedName name="GBP_04S">#REF!</definedName>
    <definedName name="GBP_05D">#REF!</definedName>
    <definedName name="GBP_05J">#REF!</definedName>
    <definedName name="GBP_05M">#REF!</definedName>
    <definedName name="GBP_05S">#REF!</definedName>
    <definedName name="GBP_06D">#REF!</definedName>
    <definedName name="GBP_06J">#REF!</definedName>
    <definedName name="GBP_06M">#REF!</definedName>
    <definedName name="GBP_06S">#REF!</definedName>
    <definedName name="GBP_07D">#REF!</definedName>
    <definedName name="GBP_07J">#REF!</definedName>
    <definedName name="GBP_07M">#REF!</definedName>
    <definedName name="GBP_07S">#REF!</definedName>
    <definedName name="GBP_08D">#REF!</definedName>
    <definedName name="GBP_08J">#REF!</definedName>
    <definedName name="GBP_08M">#REF!</definedName>
    <definedName name="GBP_08S">#REF!</definedName>
    <definedName name="GBP_09D">#REF!</definedName>
    <definedName name="GBP_09J">#REF!</definedName>
    <definedName name="GBP_09M">#REF!</definedName>
    <definedName name="GBP_09S">#REF!</definedName>
    <definedName name="GBP_10D">#REF!</definedName>
    <definedName name="GBP_10J">#REF!</definedName>
    <definedName name="GBP_10M">#REF!</definedName>
    <definedName name="GBP_10S">#REF!</definedName>
    <definedName name="GBP_11D">#REF!</definedName>
    <definedName name="GBP_11J">#REF!</definedName>
    <definedName name="GBP_11M">#REF!</definedName>
    <definedName name="GBP_11S">#REF!</definedName>
    <definedName name="GBP_12D">#REF!</definedName>
    <definedName name="GBP_12J">#REF!</definedName>
    <definedName name="GBP_12M">#REF!</definedName>
    <definedName name="GBP_12S">#REF!</definedName>
    <definedName name="GBP_13D">#REF!</definedName>
    <definedName name="GBP_13J">#REF!</definedName>
    <definedName name="GBP_13M">#REF!</definedName>
    <definedName name="GBP_13S">#REF!</definedName>
    <definedName name="GBP_14D">#REF!</definedName>
    <definedName name="GBP_14J">#REF!</definedName>
    <definedName name="GBP_14M">#REF!</definedName>
    <definedName name="GBP_14S">#REF!</definedName>
    <definedName name="GBP_15D">#REF!</definedName>
    <definedName name="GBP_15J">#REF!</definedName>
    <definedName name="GBP_15M">#REF!</definedName>
    <definedName name="GBP_15S">#REF!</definedName>
    <definedName name="GBP_16D">#REF!</definedName>
    <definedName name="GBP_16J">#REF!</definedName>
    <definedName name="GBP_16M">#REF!</definedName>
    <definedName name="GBP_16S">#REF!</definedName>
    <definedName name="GBP_17D">#REF!</definedName>
    <definedName name="GBP_17J">#REF!</definedName>
    <definedName name="GBP_17M">#REF!</definedName>
    <definedName name="GBP_17S">#REF!</definedName>
    <definedName name="GBP_18D">#REF!</definedName>
    <definedName name="GBP_18J">#REF!</definedName>
    <definedName name="GBP_18M">#REF!</definedName>
    <definedName name="GBP_18S">#REF!</definedName>
    <definedName name="GBP_19D">#REF!</definedName>
    <definedName name="GBP_19J">#REF!</definedName>
    <definedName name="GBP_19M">#REF!</definedName>
    <definedName name="GBP_19S">#REF!</definedName>
    <definedName name="GBP_20D">#REF!</definedName>
    <definedName name="GBP_20J">#REF!</definedName>
    <definedName name="GBP_20M">#REF!</definedName>
    <definedName name="GBP_20S">#REF!</definedName>
    <definedName name="GBP_21D">#REF!</definedName>
    <definedName name="GBP_21J">#REF!</definedName>
    <definedName name="GBP_21M">#REF!</definedName>
    <definedName name="GBP_21S">#REF!</definedName>
    <definedName name="GBP_22D">#REF!</definedName>
    <definedName name="GBP_22J">#REF!</definedName>
    <definedName name="GBP_22M">#REF!</definedName>
    <definedName name="GBP_22S">#REF!</definedName>
    <definedName name="GBP_23D">#REF!</definedName>
    <definedName name="GBP_23J">#REF!</definedName>
    <definedName name="GBP_23M">#REF!</definedName>
    <definedName name="GBP_23S">#REF!</definedName>
    <definedName name="GBP_24D">#REF!</definedName>
    <definedName name="GBP_24J">#REF!</definedName>
    <definedName name="GBP_24M">#REF!</definedName>
    <definedName name="GBP_24S">#REF!</definedName>
    <definedName name="GBP_25D">#REF!</definedName>
    <definedName name="GBP_25J">#REF!</definedName>
    <definedName name="GBP_25M">#REF!</definedName>
    <definedName name="GBP_25S">#REF!</definedName>
    <definedName name="GBP_87D">#REF!</definedName>
    <definedName name="GBP_87J">#REF!</definedName>
    <definedName name="GBP_87M">#REF!</definedName>
    <definedName name="GBP_87S">#REF!</definedName>
    <definedName name="GBP_88D">#REF!</definedName>
    <definedName name="GBP_88J">#REF!</definedName>
    <definedName name="GBP_88M">#REF!</definedName>
    <definedName name="GBP_88S">#REF!</definedName>
    <definedName name="GBP_89D">#REF!</definedName>
    <definedName name="GBP_89J">#REF!</definedName>
    <definedName name="GBP_89M">#REF!</definedName>
    <definedName name="GBP_89S">#REF!</definedName>
    <definedName name="GBP_90D">#REF!</definedName>
    <definedName name="GBP_90J">#REF!</definedName>
    <definedName name="GBP_90M">#REF!</definedName>
    <definedName name="GBP_90S">#REF!</definedName>
    <definedName name="GBP_91D">#REF!</definedName>
    <definedName name="GBP_91J">#REF!</definedName>
    <definedName name="GBP_91M">#REF!</definedName>
    <definedName name="GBP_91S">#REF!</definedName>
    <definedName name="GBP_92D">#REF!</definedName>
    <definedName name="GBP_92J">#REF!</definedName>
    <definedName name="GBP_92M">#REF!</definedName>
    <definedName name="GBP_92S">#REF!</definedName>
    <definedName name="GBP_93D">#REF!</definedName>
    <definedName name="GBP_93J">#REF!</definedName>
    <definedName name="GBP_93M">#REF!</definedName>
    <definedName name="GBP_93S">#REF!</definedName>
    <definedName name="GBP_94D">#REF!</definedName>
    <definedName name="GBP_94J">#REF!</definedName>
    <definedName name="GBP_94M">#REF!</definedName>
    <definedName name="GBP_94S">#REF!</definedName>
    <definedName name="GBP_95D">#REF!</definedName>
    <definedName name="GBP_95J">#REF!</definedName>
    <definedName name="GBP_95M">#REF!</definedName>
    <definedName name="GBP_95S">#REF!</definedName>
    <definedName name="GBP_96D">#REF!</definedName>
    <definedName name="GBP_96J">#REF!</definedName>
    <definedName name="GBP_96M">#REF!</definedName>
    <definedName name="GBP_96S">#REF!</definedName>
    <definedName name="GBP_97D">#REF!</definedName>
    <definedName name="GBP_97J">#REF!</definedName>
    <definedName name="GBP_97M">#REF!</definedName>
    <definedName name="GBP_97S">#REF!</definedName>
    <definedName name="GBP_98D">#REF!</definedName>
    <definedName name="GBP_98J">#REF!</definedName>
    <definedName name="GBP_98M">#REF!</definedName>
    <definedName name="GBP_98S">#REF!</definedName>
    <definedName name="GBP_99D">#REF!</definedName>
    <definedName name="GBP_99J">#REF!</definedName>
    <definedName name="GBP_99M">#REF!</definedName>
    <definedName name="GBP_99S">#REF!</definedName>
    <definedName name="GBP_EUR">[40]FXRATES!$D$2</definedName>
    <definedName name="GBP_LT">#REF!</definedName>
    <definedName name="GBP_USD">#REF!</definedName>
    <definedName name="gcf.00">#REF!</definedName>
    <definedName name="gcf.96">#REF!</definedName>
    <definedName name="gcf.97">#REF!</definedName>
    <definedName name="gcf.98">#REF!</definedName>
    <definedName name="gcf.99">#REF!</definedName>
    <definedName name="GDR_EXRATE">#REF!</definedName>
    <definedName name="GE_00D">#REF!</definedName>
    <definedName name="GE_00J">#REF!</definedName>
    <definedName name="GE_00M">#REF!</definedName>
    <definedName name="GE_00S">#REF!</definedName>
    <definedName name="GE_01D">#REF!</definedName>
    <definedName name="GE_01J">#REF!</definedName>
    <definedName name="GE_01M">#REF!</definedName>
    <definedName name="GE_01S">#REF!</definedName>
    <definedName name="GE_02D">#REF!</definedName>
    <definedName name="GE_02J">#REF!</definedName>
    <definedName name="GE_02M">#REF!</definedName>
    <definedName name="GE_02S">#REF!</definedName>
    <definedName name="GE_03D">#REF!</definedName>
    <definedName name="GE_03J">#REF!</definedName>
    <definedName name="GE_03M">#REF!</definedName>
    <definedName name="GE_03S">#REF!</definedName>
    <definedName name="GE_04D">#REF!</definedName>
    <definedName name="GE_04J">#REF!</definedName>
    <definedName name="GE_04M">#REF!</definedName>
    <definedName name="GE_04S">#REF!</definedName>
    <definedName name="GE_05D">#REF!</definedName>
    <definedName name="GE_05J">#REF!</definedName>
    <definedName name="GE_05M">#REF!</definedName>
    <definedName name="GE_05S">#REF!</definedName>
    <definedName name="GE_06D">#REF!</definedName>
    <definedName name="GE_06J">#REF!</definedName>
    <definedName name="GE_06M">#REF!</definedName>
    <definedName name="GE_06S">#REF!</definedName>
    <definedName name="GE_07D">#REF!</definedName>
    <definedName name="GE_07J">#REF!</definedName>
    <definedName name="GE_07M">#REF!</definedName>
    <definedName name="GE_07S">#REF!</definedName>
    <definedName name="GE_08D">#REF!</definedName>
    <definedName name="GE_08J">#REF!</definedName>
    <definedName name="GE_08M">#REF!</definedName>
    <definedName name="GE_08S">#REF!</definedName>
    <definedName name="GE_09D">#REF!</definedName>
    <definedName name="GE_09J">#REF!</definedName>
    <definedName name="GE_09M">#REF!</definedName>
    <definedName name="GE_09S">#REF!</definedName>
    <definedName name="GE_10D">#REF!</definedName>
    <definedName name="GE_10J">#REF!</definedName>
    <definedName name="GE_10M">#REF!</definedName>
    <definedName name="GE_10S">#REF!</definedName>
    <definedName name="GE_11D">#REF!</definedName>
    <definedName name="GE_11J">#REF!</definedName>
    <definedName name="GE_11M">#REF!</definedName>
    <definedName name="GE_11S">#REF!</definedName>
    <definedName name="GE_12D">#REF!</definedName>
    <definedName name="GE_12J">#REF!</definedName>
    <definedName name="GE_12M">#REF!</definedName>
    <definedName name="GE_12S">#REF!</definedName>
    <definedName name="GE_13D">#REF!</definedName>
    <definedName name="GE_13J">#REF!</definedName>
    <definedName name="GE_13M">#REF!</definedName>
    <definedName name="GE_13S">#REF!</definedName>
    <definedName name="GE_14D">#REF!</definedName>
    <definedName name="GE_14J">#REF!</definedName>
    <definedName name="GE_14M">#REF!</definedName>
    <definedName name="GE_14S">#REF!</definedName>
    <definedName name="GE_15D">#REF!</definedName>
    <definedName name="GE_15J">#REF!</definedName>
    <definedName name="GE_15M">#REF!</definedName>
    <definedName name="GE_15S">#REF!</definedName>
    <definedName name="GE_16D">#REF!</definedName>
    <definedName name="GE_16J">#REF!</definedName>
    <definedName name="GE_16M">#REF!</definedName>
    <definedName name="GE_16S">#REF!</definedName>
    <definedName name="GE_17D">#REF!</definedName>
    <definedName name="GE_17J">#REF!</definedName>
    <definedName name="GE_17M">#REF!</definedName>
    <definedName name="GE_17S">#REF!</definedName>
    <definedName name="GE_18D">#REF!</definedName>
    <definedName name="GE_18J">#REF!</definedName>
    <definedName name="GE_18M">#REF!</definedName>
    <definedName name="GE_18S">#REF!</definedName>
    <definedName name="GE_19D">#REF!</definedName>
    <definedName name="GE_19J">#REF!</definedName>
    <definedName name="GE_19M">#REF!</definedName>
    <definedName name="GE_19S">#REF!</definedName>
    <definedName name="GE_20D">#REF!</definedName>
    <definedName name="GE_20J">#REF!</definedName>
    <definedName name="GE_20M">#REF!</definedName>
    <definedName name="GE_20S">#REF!</definedName>
    <definedName name="GE_21D">#REF!</definedName>
    <definedName name="GE_21J">#REF!</definedName>
    <definedName name="GE_21M">#REF!</definedName>
    <definedName name="GE_21S">#REF!</definedName>
    <definedName name="GE_22D">#REF!</definedName>
    <definedName name="GE_22J">#REF!</definedName>
    <definedName name="GE_22M">#REF!</definedName>
    <definedName name="GE_22S">#REF!</definedName>
    <definedName name="GE_23D">#REF!</definedName>
    <definedName name="GE_23J">#REF!</definedName>
    <definedName name="GE_23M">#REF!</definedName>
    <definedName name="GE_23S">#REF!</definedName>
    <definedName name="GE_24D">#REF!</definedName>
    <definedName name="GE_24J">#REF!</definedName>
    <definedName name="GE_24M">#REF!</definedName>
    <definedName name="GE_24S">#REF!</definedName>
    <definedName name="GE_25D">#REF!</definedName>
    <definedName name="GE_25J">#REF!</definedName>
    <definedName name="GE_25M">#REF!</definedName>
    <definedName name="GE_25S">#REF!</definedName>
    <definedName name="GE_87D">#REF!</definedName>
    <definedName name="GE_87J">#REF!</definedName>
    <definedName name="GE_87M">#REF!</definedName>
    <definedName name="GE_87S">#REF!</definedName>
    <definedName name="GE_88D">#REF!</definedName>
    <definedName name="GE_88J">#REF!</definedName>
    <definedName name="GE_88M">#REF!</definedName>
    <definedName name="GE_88S">#REF!</definedName>
    <definedName name="GE_89D">#REF!</definedName>
    <definedName name="GE_89J">#REF!</definedName>
    <definedName name="GE_89M">#REF!</definedName>
    <definedName name="GE_89S">#REF!</definedName>
    <definedName name="GE_90D">#REF!</definedName>
    <definedName name="GE_90J">#REF!</definedName>
    <definedName name="GE_90M">#REF!</definedName>
    <definedName name="GE_90S">#REF!</definedName>
    <definedName name="GE_91D">#REF!</definedName>
    <definedName name="GE_91J">#REF!</definedName>
    <definedName name="GE_91M">#REF!</definedName>
    <definedName name="GE_91S">#REF!</definedName>
    <definedName name="GE_92D">#REF!</definedName>
    <definedName name="GE_92J">#REF!</definedName>
    <definedName name="GE_92M">#REF!</definedName>
    <definedName name="GE_92S">#REF!</definedName>
    <definedName name="GE_93D">#REF!</definedName>
    <definedName name="GE_93J">#REF!</definedName>
    <definedName name="GE_93M">#REF!</definedName>
    <definedName name="GE_93S">#REF!</definedName>
    <definedName name="GE_94D">#REF!</definedName>
    <definedName name="GE_94J">#REF!</definedName>
    <definedName name="GE_94M">#REF!</definedName>
    <definedName name="GE_94S">#REF!</definedName>
    <definedName name="GE_95D">#REF!</definedName>
    <definedName name="GE_95J">#REF!</definedName>
    <definedName name="GE_95M">#REF!</definedName>
    <definedName name="GE_95S">#REF!</definedName>
    <definedName name="GE_96D">#REF!</definedName>
    <definedName name="GE_96J">#REF!</definedName>
    <definedName name="GE_96M">#REF!</definedName>
    <definedName name="GE_96S">#REF!</definedName>
    <definedName name="GE_97D">#REF!</definedName>
    <definedName name="GE_97J">#REF!</definedName>
    <definedName name="GE_97M">#REF!</definedName>
    <definedName name="GE_97S">#REF!</definedName>
    <definedName name="GE_98D">#REF!</definedName>
    <definedName name="GE_98J">#REF!</definedName>
    <definedName name="GE_98M">#REF!</definedName>
    <definedName name="GE_98S">#REF!</definedName>
    <definedName name="GE_99D">#REF!</definedName>
    <definedName name="GE_99J">#REF!</definedName>
    <definedName name="GE_99M">#REF!</definedName>
    <definedName name="GE_99S">#REF!</definedName>
    <definedName name="GE_LT">#REF!</definedName>
    <definedName name="GE_OUT">#REF!</definedName>
    <definedName name="gear92">#REF!</definedName>
    <definedName name="gear93">#REF!</definedName>
    <definedName name="gear94">#REF!</definedName>
    <definedName name="gear95a">#REF!</definedName>
    <definedName name="Gearing">[20]NERD!$G$8:$N$8</definedName>
    <definedName name="general93">#REF!</definedName>
    <definedName name="general94">#REF!</definedName>
    <definedName name="GEOG">#REF!</definedName>
    <definedName name="Germany">{"Cereva Networks, Inc"}</definedName>
    <definedName name="Germany_w">#REF!</definedName>
    <definedName name="gfd" hidden="1">#REF!</definedName>
    <definedName name="GHRLF">#REF!</definedName>
    <definedName name="gic_5_yr_est">#REF!</definedName>
    <definedName name="gic_52_wk">#REF!</definedName>
    <definedName name="GIC_bk_cap">#REF!</definedName>
    <definedName name="GIC_bk_equity">#REF!</definedName>
    <definedName name="GIC_bs_conv_debt">#REF!</definedName>
    <definedName name="GIC_bs_min_int">#REF!</definedName>
    <definedName name="GIC_bs_pref">#REF!</definedName>
    <definedName name="GIC_cash">#REF!</definedName>
    <definedName name="GIC_cod">#REF!</definedName>
    <definedName name="GIC_code">#REF!</definedName>
    <definedName name="GIC_conv_debt_pr">#REF!</definedName>
    <definedName name="GIC_conv_pref_pr">#REF!</definedName>
    <definedName name="gic_curr">#REF!</definedName>
    <definedName name="GIC_dil_shares">#REF!</definedName>
    <definedName name="gic_eps00">#REF!</definedName>
    <definedName name="gic_eps98">#REF!</definedName>
    <definedName name="gic_eps99">#REF!</definedName>
    <definedName name="GIC_equity_mcap">#REF!</definedName>
    <definedName name="GIC_fin_date">#REF!</definedName>
    <definedName name="GIC_hist_d">#REF!</definedName>
    <definedName name="GIC_hst_a">#REF!</definedName>
    <definedName name="GIC_hst_cogs">#REF!</definedName>
    <definedName name="GIC_hst_ebit">#REF!</definedName>
    <definedName name="GIC_hst_ebt">#REF!</definedName>
    <definedName name="GIC_hst_eps">#REF!</definedName>
    <definedName name="GIC_hst_inc_b_m">#REF!</definedName>
    <definedName name="GIC_hst_r_d">#REF!</definedName>
    <definedName name="GIC_hst_rev">#REF!</definedName>
    <definedName name="GIC_hst_sg_a">#REF!</definedName>
    <definedName name="GIC_lev_mcap">#REF!</definedName>
    <definedName name="GIC_LQ_ni">#REF!</definedName>
    <definedName name="GIC_LQ_rev">#REF!</definedName>
    <definedName name="GIC_lt_debt">#REF!</definedName>
    <definedName name="GIC_ltm_a">#REF!</definedName>
    <definedName name="GIC_ltm_cap_ex">#REF!</definedName>
    <definedName name="GIC_ltm_cogs">#REF!</definedName>
    <definedName name="GIC_ltm_csh_int">#REF!</definedName>
    <definedName name="GIC_ltm_d">#REF!</definedName>
    <definedName name="GIC_ltm_ebit">#REF!</definedName>
    <definedName name="GIC_ltm_ebt">#REF!</definedName>
    <definedName name="GIC_ltm_inc_b_m">#REF!</definedName>
    <definedName name="GIC_ltm_int">#REF!</definedName>
    <definedName name="GIC_ltm_min_int">#REF!</definedName>
    <definedName name="GIC_ltm_pref_div">#REF!</definedName>
    <definedName name="GIC_ltm_r_d">#REF!</definedName>
    <definedName name="GIC_ltm_rev">#REF!</definedName>
    <definedName name="GIC_ltm_sg_a">#REF!</definedName>
    <definedName name="GIC_ltm_shares">#REF!</definedName>
    <definedName name="GIC_ltm_tax">#REF!</definedName>
    <definedName name="GIC_ltm_tax_rate">#REF!</definedName>
    <definedName name="GIC_name">#REF!</definedName>
    <definedName name="GIC_o_debt_1">#REF!</definedName>
    <definedName name="GIC_o_debt_2">#REF!</definedName>
    <definedName name="GIC_o_debt_3">#REF!</definedName>
    <definedName name="GIC_option_n">#REF!</definedName>
    <definedName name="GIC_option_pr">#REF!</definedName>
    <definedName name="GIC_PQ_ni">#REF!</definedName>
    <definedName name="GIC_PQ_rev">#REF!</definedName>
    <definedName name="gic_pr">#REF!</definedName>
    <definedName name="GIC_shares">#REF!</definedName>
    <definedName name="gic_ticker">#REF!</definedName>
    <definedName name="GIC_total_dt">#REF!</definedName>
    <definedName name="GIC_YQ_ni">#REF!</definedName>
    <definedName name="GIC_YQ_rev">#REF!</definedName>
    <definedName name="glad">glad</definedName>
    <definedName name="global">'[41]Global Assumptions'!$B$2:$Y$39</definedName>
    <definedName name="Global_Country">OFFSET(#REF!,0,0,COUNTA(#REF!)-1,1)</definedName>
    <definedName name="Global_Country_Select">#REF!</definedName>
    <definedName name="Global_Tables">#REF!,#REF!,#REF!</definedName>
    <definedName name="global1">#REF!</definedName>
    <definedName name="Global123">#REF!</definedName>
    <definedName name="global2">#REF!</definedName>
    <definedName name="GLW_10q_div">#REF!</definedName>
    <definedName name="GLW_10q_shares">#REF!</definedName>
    <definedName name="GLW_5_yr_est">#REF!</definedName>
    <definedName name="GLW_52_wk">#REF!</definedName>
    <definedName name="GLW_bk_cap">#REF!</definedName>
    <definedName name="GLW_bk_equity">#REF!</definedName>
    <definedName name="GLW_bs_conv_debt">#REF!</definedName>
    <definedName name="GLW_bs_min_int">#REF!</definedName>
    <definedName name="GLW_bs_pref">#REF!</definedName>
    <definedName name="GLW_cash">#REF!</definedName>
    <definedName name="GLW_conv_debt_pr">#REF!</definedName>
    <definedName name="GLW_conv_pref_pr">#REF!</definedName>
    <definedName name="GLW_curr">#REF!</definedName>
    <definedName name="GLW_dil_shares">#REF!</definedName>
    <definedName name="glw_eps00">#REF!</definedName>
    <definedName name="glw_eps98">#REF!</definedName>
    <definedName name="glw_eps99">#REF!</definedName>
    <definedName name="GLW_equity_mcap">#REF!</definedName>
    <definedName name="GLW_fin_date">#REF!</definedName>
    <definedName name="GLW_hist_d">#REF!</definedName>
    <definedName name="GLW_hst_a">#REF!</definedName>
    <definedName name="GLW_hst_cogs">#REF!</definedName>
    <definedName name="GLW_hst_ebit">#REF!</definedName>
    <definedName name="GLW_hst_ebt">#REF!</definedName>
    <definedName name="GLW_hst_eps">#REF!</definedName>
    <definedName name="GLW_hst_inc_b_m">#REF!</definedName>
    <definedName name="GLW_hst_r_d">#REF!</definedName>
    <definedName name="GLW_hst_rev">#REF!</definedName>
    <definedName name="GLW_hst_sg_a">#REF!</definedName>
    <definedName name="GLW_lev_mcap">#REF!</definedName>
    <definedName name="GLW_LQ_ni">#REF!</definedName>
    <definedName name="GLW_LQ_rev">#REF!</definedName>
    <definedName name="GLW_lt_debt">#REF!</definedName>
    <definedName name="GLW_ltm_a">#REF!</definedName>
    <definedName name="GLW_ltm_cap_ex">#REF!</definedName>
    <definedName name="GLW_ltm_cogs">#REF!</definedName>
    <definedName name="GLW_ltm_csh_int">#REF!</definedName>
    <definedName name="GLW_ltm_d">#REF!</definedName>
    <definedName name="GLW_ltm_ebit">#REF!</definedName>
    <definedName name="GLW_ltm_ebt">#REF!</definedName>
    <definedName name="GLW_ltm_eps">#REF!</definedName>
    <definedName name="GLW_ltm_inc_b_m">#REF!</definedName>
    <definedName name="GLW_ltm_int">#REF!</definedName>
    <definedName name="GLW_ltm_min_int">#REF!</definedName>
    <definedName name="GLW_ltm_pref_div">#REF!</definedName>
    <definedName name="GLW_ltm_r_d">#REF!</definedName>
    <definedName name="GLW_ltm_rev">#REF!</definedName>
    <definedName name="GLW_ltm_sg_a">#REF!</definedName>
    <definedName name="GLW_ltm_tax">#REF!</definedName>
    <definedName name="GLW_ltm_tax_rate">#REF!</definedName>
    <definedName name="GLW_name">#REF!</definedName>
    <definedName name="GLW_o_debt_1">#REF!</definedName>
    <definedName name="GLW_o_debt_2">#REF!</definedName>
    <definedName name="GLW_o_debt_3">#REF!</definedName>
    <definedName name="GLW_option_n">#REF!</definedName>
    <definedName name="GLW_option_pr">#REF!</definedName>
    <definedName name="GLW_PQ_rev">#REF!</definedName>
    <definedName name="GLW_pr">#REF!</definedName>
    <definedName name="GLW_shares">#REF!</definedName>
    <definedName name="GLW_ticker">#REF!</definedName>
    <definedName name="GLW_total_dt">#REF!</definedName>
    <definedName name="GLW_YQ_ni">#REF!</definedName>
    <definedName name="GLW_YQ_rev">#REF!</definedName>
    <definedName name="GM">#REF!</definedName>
    <definedName name="GME">"Chart 6"</definedName>
    <definedName name="Goodwill_Amortisation">#REF!</definedName>
    <definedName name="Goodwill_Amortization">25</definedName>
    <definedName name="Goodwill_growth_fore">#REF!</definedName>
    <definedName name="GoveCapacity">#REF!</definedName>
    <definedName name="GPRS_capex_driver">#REF!</definedName>
    <definedName name="GPRS_subs">#REF!</definedName>
    <definedName name="GQ_Area">#REF!</definedName>
    <definedName name="GQ_Titles">#REF!</definedName>
    <definedName name="gr">#REF!</definedName>
    <definedName name="GramercyCapacity">#REF!</definedName>
    <definedName name="Grand_Baie">#REF!</definedName>
    <definedName name="grd">#REF!</definedName>
    <definedName name="GRD_EUR">[40]FXRATES!$D$17</definedName>
    <definedName name="gross.00">#REF!</definedName>
    <definedName name="gross.01">#REF!</definedName>
    <definedName name="gross.02">#REF!</definedName>
    <definedName name="gross.03">#REF!</definedName>
    <definedName name="gross.04">#REF!</definedName>
    <definedName name="gross.marg">#N/A</definedName>
    <definedName name="gross_assets">#REF!</definedName>
    <definedName name="Gross_assets_end">#REF!</definedName>
    <definedName name="Gross_book_value">#REF!</definedName>
    <definedName name="Gross_Capex">#REF!</definedName>
    <definedName name="Gross_cash_return_on_gross_book_value">#REF!</definedName>
    <definedName name="Gross_inc_growth">#REF!</definedName>
    <definedName name="Gross_income">#REF!</definedName>
    <definedName name="Gross_income_fore">#REF!</definedName>
    <definedName name="Gross_income_growth_avg">#REF!</definedName>
    <definedName name="Gross_Margin">#REF!</definedName>
    <definedName name="Gross_margin_fore">#REF!</definedName>
    <definedName name="Gross_Premium__Non_Life">#REF!</definedName>
    <definedName name="Gross_profit">'[4]P&amp;L'!$B$45:$AH$45</definedName>
    <definedName name="GrossTangibles">#REF!</definedName>
    <definedName name="Grow">#REF!</definedName>
    <definedName name="Growth">[24]ISBSCF!$A$56:$AE$104</definedName>
    <definedName name="GS">#REF!</definedName>
    <definedName name="gsal95a">#REF!</definedName>
    <definedName name="gsal95e">#REF!</definedName>
    <definedName name="gsal96">#REF!</definedName>
    <definedName name="GSM_data_arpu">#REF!</definedName>
    <definedName name="GSM_data_subs">#REF!</definedName>
    <definedName name="Guangxi">#REF!</definedName>
    <definedName name="Guizhou">#REF!</definedName>
    <definedName name="GuizhouCapacity">#REF!</definedName>
    <definedName name="Gulf1">#REF!</definedName>
    <definedName name="Gulf2">#REF!</definedName>
    <definedName name="GWyears">40</definedName>
    <definedName name="HALF_YEAR_PROFIT___LOSS">#REF!</definedName>
    <definedName name="HalfReview">{"Client Name or Project Name"}</definedName>
    <definedName name="Hamburg">#REF!</definedName>
    <definedName name="handset_distribution">#REF!</definedName>
    <definedName name="handset_retail_price">#REF!</definedName>
    <definedName name="Handset_revs">#REF!</definedName>
    <definedName name="Handsets_sold">#REF!</definedName>
    <definedName name="HangSeng">'[42]BS Growth'!$A$1:$R$61</definedName>
    <definedName name="Hannibal">#REF!</definedName>
    <definedName name="Hanwha">#REF!</definedName>
    <definedName name="Hawesville">#REF!</definedName>
    <definedName name="HB_consol">#REF!</definedName>
    <definedName name="HBI_00D">#REF!</definedName>
    <definedName name="HBI_00J">#REF!</definedName>
    <definedName name="HBI_00M">#REF!</definedName>
    <definedName name="HBI_00S">#REF!</definedName>
    <definedName name="HBI_01D">#REF!</definedName>
    <definedName name="HBI_01J">#REF!</definedName>
    <definedName name="HBI_01M">#REF!</definedName>
    <definedName name="HBI_01S">#REF!</definedName>
    <definedName name="HBI_02D">#REF!</definedName>
    <definedName name="HBI_02J">#REF!</definedName>
    <definedName name="HBI_02M">#REF!</definedName>
    <definedName name="HBI_02S">#REF!</definedName>
    <definedName name="HBI_03D">#REF!</definedName>
    <definedName name="HBI_03J">#REF!</definedName>
    <definedName name="HBI_03M">#REF!</definedName>
    <definedName name="HBI_03S">#REF!</definedName>
    <definedName name="HBI_04D">#REF!</definedName>
    <definedName name="HBI_04J">#REF!</definedName>
    <definedName name="HBI_04M">#REF!</definedName>
    <definedName name="HBI_04S">#REF!</definedName>
    <definedName name="HBI_05D">#REF!</definedName>
    <definedName name="HBI_05J">#REF!</definedName>
    <definedName name="HBI_05M">#REF!</definedName>
    <definedName name="HBI_05S">#REF!</definedName>
    <definedName name="HBI_06D">#REF!</definedName>
    <definedName name="HBI_06J">#REF!</definedName>
    <definedName name="HBI_06M">#REF!</definedName>
    <definedName name="HBI_06S">#REF!</definedName>
    <definedName name="HBI_07D">#REF!</definedName>
    <definedName name="HBI_07J">#REF!</definedName>
    <definedName name="HBI_07M">#REF!</definedName>
    <definedName name="HBI_07S">#REF!</definedName>
    <definedName name="HBI_08D">#REF!</definedName>
    <definedName name="HBI_08J">#REF!</definedName>
    <definedName name="HBI_08M">#REF!</definedName>
    <definedName name="HBI_08S">#REF!</definedName>
    <definedName name="HBI_09D">#REF!</definedName>
    <definedName name="HBI_09J">#REF!</definedName>
    <definedName name="HBI_09M">#REF!</definedName>
    <definedName name="HBI_09S">#REF!</definedName>
    <definedName name="HBI_10D">#REF!</definedName>
    <definedName name="HBI_10J">#REF!</definedName>
    <definedName name="HBI_10M">#REF!</definedName>
    <definedName name="HBI_10S">#REF!</definedName>
    <definedName name="HBI_11D">#REF!</definedName>
    <definedName name="HBI_11J">#REF!</definedName>
    <definedName name="HBI_11M">#REF!</definedName>
    <definedName name="HBI_11S">#REF!</definedName>
    <definedName name="HBI_12D">#REF!</definedName>
    <definedName name="HBI_12J">#REF!</definedName>
    <definedName name="HBI_12M">#REF!</definedName>
    <definedName name="HBI_12S">#REF!</definedName>
    <definedName name="HBI_13D">#REF!</definedName>
    <definedName name="HBI_13J">#REF!</definedName>
    <definedName name="HBI_13M">#REF!</definedName>
    <definedName name="HBI_13S">#REF!</definedName>
    <definedName name="HBI_14D">#REF!</definedName>
    <definedName name="HBI_14J">#REF!</definedName>
    <definedName name="HBI_14M">#REF!</definedName>
    <definedName name="HBI_14S">#REF!</definedName>
    <definedName name="HBI_15D">#REF!</definedName>
    <definedName name="HBI_15J">#REF!</definedName>
    <definedName name="HBI_15M">#REF!</definedName>
    <definedName name="HBI_15S">#REF!</definedName>
    <definedName name="HBI_16D">#REF!</definedName>
    <definedName name="HBI_16J">#REF!</definedName>
    <definedName name="HBI_16M">#REF!</definedName>
    <definedName name="HBI_16S">#REF!</definedName>
    <definedName name="HBI_17D">#REF!</definedName>
    <definedName name="HBI_17J">#REF!</definedName>
    <definedName name="HBI_17M">#REF!</definedName>
    <definedName name="HBI_17S">#REF!</definedName>
    <definedName name="HBI_18D">#REF!</definedName>
    <definedName name="HBI_18J">#REF!</definedName>
    <definedName name="HBI_18M">#REF!</definedName>
    <definedName name="HBI_18S">#REF!</definedName>
    <definedName name="HBI_19D">#REF!</definedName>
    <definedName name="HBI_19J">#REF!</definedName>
    <definedName name="HBI_19M">#REF!</definedName>
    <definedName name="HBI_19S">#REF!</definedName>
    <definedName name="HBI_20D">#REF!</definedName>
    <definedName name="HBI_20J">#REF!</definedName>
    <definedName name="HBI_20M">#REF!</definedName>
    <definedName name="HBI_20S">#REF!</definedName>
    <definedName name="HBI_21D">#REF!</definedName>
    <definedName name="HBI_21J">#REF!</definedName>
    <definedName name="HBI_21M">#REF!</definedName>
    <definedName name="HBI_21S">#REF!</definedName>
    <definedName name="HBI_22D">#REF!</definedName>
    <definedName name="HBI_22J">#REF!</definedName>
    <definedName name="HBI_22M">#REF!</definedName>
    <definedName name="HBI_22S">#REF!</definedName>
    <definedName name="HBI_23D">#REF!</definedName>
    <definedName name="HBI_23J">#REF!</definedName>
    <definedName name="HBI_23M">#REF!</definedName>
    <definedName name="HBI_23S">#REF!</definedName>
    <definedName name="HBI_24D">#REF!</definedName>
    <definedName name="HBI_24J">#REF!</definedName>
    <definedName name="HBI_24M">#REF!</definedName>
    <definedName name="HBI_24S">#REF!</definedName>
    <definedName name="HBI_25D">#REF!</definedName>
    <definedName name="HBI_25J">#REF!</definedName>
    <definedName name="HBI_25M">#REF!</definedName>
    <definedName name="HBI_25S">#REF!</definedName>
    <definedName name="HBI_87D">#REF!</definedName>
    <definedName name="HBI_87J">#REF!</definedName>
    <definedName name="HBI_87M">#REF!</definedName>
    <definedName name="HBI_87S">#REF!</definedName>
    <definedName name="HBI_88D">#REF!</definedName>
    <definedName name="HBI_88J">#REF!</definedName>
    <definedName name="HBI_88M">#REF!</definedName>
    <definedName name="HBI_88S">#REF!</definedName>
    <definedName name="HBI_89D">#REF!</definedName>
    <definedName name="HBI_89J">#REF!</definedName>
    <definedName name="HBI_89M">#REF!</definedName>
    <definedName name="HBI_89S">#REF!</definedName>
    <definedName name="HBI_90D">#REF!</definedName>
    <definedName name="HBI_90J">#REF!</definedName>
    <definedName name="HBI_90M">#REF!</definedName>
    <definedName name="HBI_90S">#REF!</definedName>
    <definedName name="HBI_91D">#REF!</definedName>
    <definedName name="HBI_91J">#REF!</definedName>
    <definedName name="HBI_91M">#REF!</definedName>
    <definedName name="HBI_91S">#REF!</definedName>
    <definedName name="HBI_92D">#REF!</definedName>
    <definedName name="HBI_92J">#REF!</definedName>
    <definedName name="HBI_92M">#REF!</definedName>
    <definedName name="HBI_92S">#REF!</definedName>
    <definedName name="HBI_93D">#REF!</definedName>
    <definedName name="HBI_93J">#REF!</definedName>
    <definedName name="HBI_93M">#REF!</definedName>
    <definedName name="HBI_93S">#REF!</definedName>
    <definedName name="HBI_94D">#REF!</definedName>
    <definedName name="HBI_94J">#REF!</definedName>
    <definedName name="HBI_94M">#REF!</definedName>
    <definedName name="HBI_94S">#REF!</definedName>
    <definedName name="HBI_95D">#REF!</definedName>
    <definedName name="HBI_95J">#REF!</definedName>
    <definedName name="HBI_95M">#REF!</definedName>
    <definedName name="HBI_95S">#REF!</definedName>
    <definedName name="HBI_96D">#REF!</definedName>
    <definedName name="HBI_96J">#REF!</definedName>
    <definedName name="HBI_96M">#REF!</definedName>
    <definedName name="HBI_96S">#REF!</definedName>
    <definedName name="HBI_97D">#REF!</definedName>
    <definedName name="HBI_97J">#REF!</definedName>
    <definedName name="HBI_97M">#REF!</definedName>
    <definedName name="HBI_97S">#REF!</definedName>
    <definedName name="HBI_98D">#REF!</definedName>
    <definedName name="HBI_98J">#REF!</definedName>
    <definedName name="HBI_98M">#REF!</definedName>
    <definedName name="HBI_98S">#REF!</definedName>
    <definedName name="HBI_99D">#REF!</definedName>
    <definedName name="HBI_99J">#REF!</definedName>
    <definedName name="HBI_99M">#REF!</definedName>
    <definedName name="HBI_99S">#REF!</definedName>
    <definedName name="HBI_LT">#REF!</definedName>
    <definedName name="HBI_OUT">#REF!</definedName>
    <definedName name="hd"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Y"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Y"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D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HEAD">#REF!</definedName>
    <definedName name="head1">#REF!</definedName>
    <definedName name="HEADER">#REF!</definedName>
    <definedName name="heading">#REF!</definedName>
    <definedName name="Health">#REF!</definedName>
    <definedName name="Health_depreciation">#REF!</definedName>
    <definedName name="Health_inflation_uplift">#REF!</definedName>
    <definedName name="Health_maintenance_capex">#REF!</definedName>
    <definedName name="Hebei_MI">#REF!</definedName>
    <definedName name="Hei">#REF!</definedName>
    <definedName name="Heilongjiang">#REF!</definedName>
    <definedName name="hello">#REF!</definedName>
    <definedName name="help" localSheetId="4" hidden="1">{"'RCIM'!$E$128"}</definedName>
    <definedName name="help" localSheetId="1" hidden="1">{"'RCIM'!$E$128"}</definedName>
    <definedName name="help" hidden="1">{"'RCIM'!$E$128"}</definedName>
    <definedName name="Henan">#REF!</definedName>
    <definedName name="HF_Capacity">#REF!</definedName>
    <definedName name="HFH" localSheetId="4" hidden="1">{"print annual inc. statement",#N/A,FALSE,"Summary";"print annual stats",#N/A,FALSE,"Summary";"print quarterly inc. statement",#N/A,FALSE,"Summary";"print quarterly stats",#N/A,FALSE,"Summary"}</definedName>
    <definedName name="HFH" localSheetId="1" hidden="1">{"print annual inc. statement",#N/A,FALSE,"Summary";"print annual stats",#N/A,FALSE,"Summary";"print quarterly inc. statement",#N/A,FALSE,"Summary";"print quarterly stats",#N/A,FALSE,"Summary"}</definedName>
    <definedName name="HFH" hidden="1">{"print annual inc. statement",#N/A,FALSE,"Summary";"print annual stats",#N/A,FALSE,"Summary";"print quarterly inc. statement",#N/A,FALSE,"Summary";"print quarterly stats",#N/A,FALSE,"Summary"}</definedName>
    <definedName name="hg">#REF!</definedName>
    <definedName name="HGrowth">#REF!</definedName>
    <definedName name="High_vs_low_rate">#REF!</definedName>
    <definedName name="historic_prices_new">#REF!</definedName>
    <definedName name="historical_date_Range">#REF!</definedName>
    <definedName name="hjhjhj">{#N/A,#N/A,FALSE,"Index";"Stmts_Qtrs",#N/A,FALSE,"Summary";"Stmts_24 mo",#N/A,FALSE,"Summary";"Summary_24",#N/A,FALSE,"Revenue";"Month_24",#N/A,FALSE,"Engineering";"Month_24",#N/A,FALSE,"Marketing";"Month_24",#N/A,FALSE,"G &amp; A";"Month_24",#N/A,FALSE,"Manufacturing"}</definedName>
    <definedName name="hk_asia">#REF!</definedName>
    <definedName name="hk_nie">#REF!</definedName>
    <definedName name="HKB">'[21]HK rates'!$A$1:$K$50</definedName>
    <definedName name="HKUS">#REF!</definedName>
    <definedName name="hn.ExtDb" hidden="1">FALSE</definedName>
    <definedName name="hn.ModelType" hidden="1">"DEAL"</definedName>
    <definedName name="hn.ModelVersion" hidden="1">1</definedName>
    <definedName name="hn.NoUpload" hidden="1">0</definedName>
    <definedName name="Hoechst____Balance_Sheet_Summary_1989_2000E__DMm">#REF!</definedName>
    <definedName name="Hoechst___Margins_and_Ratios_1989_2000E">#REF!</definedName>
    <definedName name="Hoechst___Profit_and_Loss_Summary_1989_2000E__DMm">#REF!</definedName>
    <definedName name="Hoechst___Quarterly_divisional_results_and_forcasts">#REF!</definedName>
    <definedName name="Hoechst___Quarterly_Results_1995_and_1996">#REF!</definedName>
    <definedName name="Hold">#REF!</definedName>
    <definedName name="Holyhead">#REF!</definedName>
    <definedName name="Homo_Cap">#REF!</definedName>
    <definedName name="HongKong">#REF!</definedName>
    <definedName name="Horizon_Year">#REF!</definedName>
    <definedName name="Horizon_Year_2">#REF!</definedName>
    <definedName name="Hoyanger">#REF!</definedName>
    <definedName name="HSBC_Cash_Flow">#REF!</definedName>
    <definedName name="HSBC2">[3]EPS!#REF!</definedName>
    <definedName name="HSBCTbl_Table1">#REF!</definedName>
    <definedName name="HTML_CodePage">1252</definedName>
    <definedName name="HTML_Control">{"'Segment'!$A$1:$J$45"}</definedName>
    <definedName name="HTML_Description">""</definedName>
    <definedName name="HTML_Email">""</definedName>
    <definedName name="HTML_Header">""</definedName>
    <definedName name="HTML_LastUpdate">""</definedName>
    <definedName name="HTML_LineAfter">FALSE</definedName>
    <definedName name="HTML_LineBefore">FALSE</definedName>
    <definedName name="HTML_Name">""</definedName>
    <definedName name="HTML_OBDlg2">TRUE</definedName>
    <definedName name="HTML_OBDlg4">TRUE</definedName>
    <definedName name="HTML_OS">0</definedName>
    <definedName name="HTML_PathFile">"J:\carpente\Releases\Q2-00\segment2Q-00.htm"</definedName>
    <definedName name="HTML_Title">"Segment and Supplemental Information"</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snes">#REF!</definedName>
    <definedName name="i_combined_ratio">#REF!</definedName>
    <definedName name="i_embedded_value">#REF!</definedName>
    <definedName name="i_expense_ratio">#REF!</definedName>
    <definedName name="i_solvency_ratio">#REF!</definedName>
    <definedName name="ian">#REF!</definedName>
    <definedName name="IB">#REF!</definedName>
    <definedName name="IB_all">#REF!</definedName>
    <definedName name="ibc">#REF!</definedName>
    <definedName name="IBES_HC_Toggle">"IBES"</definedName>
    <definedName name="ibf">#REF!</definedName>
    <definedName name="IC_2">#REF!</definedName>
    <definedName name="IC_P">#REF!</definedName>
    <definedName name="IC_P1">#REF!</definedName>
    <definedName name="IC_P2">#REF!</definedName>
    <definedName name="IC_P3">#REF!</definedName>
    <definedName name="icd">#REF!</definedName>
    <definedName name="ICP">0</definedName>
    <definedName name="ict">#REF!</definedName>
    <definedName name="icu">#REF!</definedName>
    <definedName name="ID">[43]Data!$A$2</definedName>
    <definedName name="id_asean">#REF!</definedName>
    <definedName name="id_asean5">#REF!</definedName>
    <definedName name="id_asia">#REF!</definedName>
    <definedName name="ida">#REF!</definedName>
    <definedName name="IDALCONS">#N/A</definedName>
    <definedName name="IDALPROD">#N/A</definedName>
    <definedName name="iex">#REF!</definedName>
    <definedName name="IF_Capacity">#REF!</definedName>
    <definedName name="ifd">#REF!</definedName>
    <definedName name="iff">#REF!</definedName>
    <definedName name="ifl">#REF!</definedName>
    <definedName name="ifn">#REF!</definedName>
    <definedName name="ifo">#REF!</definedName>
    <definedName name="ihd">#REF!</definedName>
    <definedName name="iii">#REF!</definedName>
    <definedName name="IL_01D">#REF!</definedName>
    <definedName name="IL_01J">#REF!</definedName>
    <definedName name="IL_01M">#REF!</definedName>
    <definedName name="IL_01S">#REF!</definedName>
    <definedName name="IL_02D">#REF!</definedName>
    <definedName name="IL_02J">#REF!</definedName>
    <definedName name="IL_02M">#REF!</definedName>
    <definedName name="IL_02S">#REF!</definedName>
    <definedName name="IL_03D">#REF!</definedName>
    <definedName name="IL_03J">#REF!</definedName>
    <definedName name="IL_03M">#REF!</definedName>
    <definedName name="IL_03S">#REF!</definedName>
    <definedName name="IL_04D">#REF!</definedName>
    <definedName name="IL_04J">#REF!</definedName>
    <definedName name="IL_04M">#REF!</definedName>
    <definedName name="IL_04S">#REF!</definedName>
    <definedName name="IL_05D">#REF!</definedName>
    <definedName name="IL_05J">#REF!</definedName>
    <definedName name="IL_05M">#REF!</definedName>
    <definedName name="IL_05S">#REF!</definedName>
    <definedName name="IL_06D">#REF!</definedName>
    <definedName name="IL_06J">#REF!</definedName>
    <definedName name="IL_06M">#REF!</definedName>
    <definedName name="IL_06S">#REF!</definedName>
    <definedName name="IL_07D">#REF!</definedName>
    <definedName name="IL_07J">#REF!</definedName>
    <definedName name="IL_07M">#REF!</definedName>
    <definedName name="IL_07S">#REF!</definedName>
    <definedName name="IL_08D">#REF!</definedName>
    <definedName name="IL_08J">#REF!</definedName>
    <definedName name="IL_08M">#REF!</definedName>
    <definedName name="IL_08S">#REF!</definedName>
    <definedName name="IL_09D">#REF!</definedName>
    <definedName name="IL_09J">#REF!</definedName>
    <definedName name="IL_09M">#REF!</definedName>
    <definedName name="IL_09S">#REF!</definedName>
    <definedName name="IL_10D">#REF!</definedName>
    <definedName name="IL_10J">#REF!</definedName>
    <definedName name="IL_10M">#REF!</definedName>
    <definedName name="IL_10S">#REF!</definedName>
    <definedName name="IL_11D">#REF!</definedName>
    <definedName name="IL_11J">#REF!</definedName>
    <definedName name="IL_11M">#REF!</definedName>
    <definedName name="IL_11S">#REF!</definedName>
    <definedName name="IL_12D">#REF!</definedName>
    <definedName name="IL_12J">#REF!</definedName>
    <definedName name="IL_12M">#REF!</definedName>
    <definedName name="IL_12S">#REF!</definedName>
    <definedName name="IL_13D">#REF!</definedName>
    <definedName name="IL_13J">#REF!</definedName>
    <definedName name="IL_13M">#REF!</definedName>
    <definedName name="IL_13S">#REF!</definedName>
    <definedName name="IL_14D">#REF!</definedName>
    <definedName name="IL_14J">#REF!</definedName>
    <definedName name="IL_14M">#REF!</definedName>
    <definedName name="IL_14S">#REF!</definedName>
    <definedName name="IL_15D">#REF!</definedName>
    <definedName name="IL_15J">#REF!</definedName>
    <definedName name="IL_15M">#REF!</definedName>
    <definedName name="IL_15S">#REF!</definedName>
    <definedName name="IL_16D">#REF!</definedName>
    <definedName name="IL_16J">#REF!</definedName>
    <definedName name="IL_16M">#REF!</definedName>
    <definedName name="IL_16S">#REF!</definedName>
    <definedName name="IL_17D">#REF!</definedName>
    <definedName name="IL_17J">#REF!</definedName>
    <definedName name="IL_17M">#REF!</definedName>
    <definedName name="IL_17S">#REF!</definedName>
    <definedName name="IL_18D">#REF!</definedName>
    <definedName name="IL_18J">#REF!</definedName>
    <definedName name="IL_18M">#REF!</definedName>
    <definedName name="IL_18S">#REF!</definedName>
    <definedName name="IL_19D">#REF!</definedName>
    <definedName name="IL_19J">#REF!</definedName>
    <definedName name="IL_19M">#REF!</definedName>
    <definedName name="IL_19S">#REF!</definedName>
    <definedName name="IL_20D">#REF!</definedName>
    <definedName name="IL_20J">#REF!</definedName>
    <definedName name="IL_20M">#REF!</definedName>
    <definedName name="IL_20S">#REF!</definedName>
    <definedName name="IL_21D">#REF!</definedName>
    <definedName name="IL_21J">#REF!</definedName>
    <definedName name="IL_21M">#REF!</definedName>
    <definedName name="IL_21S">#REF!</definedName>
    <definedName name="IL_22D">#REF!</definedName>
    <definedName name="IL_22J">#REF!</definedName>
    <definedName name="IL_22M">#REF!</definedName>
    <definedName name="IL_22S">#REF!</definedName>
    <definedName name="IL_23D">#REF!</definedName>
    <definedName name="IL_23J">#REF!</definedName>
    <definedName name="IL_23M">#REF!</definedName>
    <definedName name="IL_23S">#REF!</definedName>
    <definedName name="IL_24D">#REF!</definedName>
    <definedName name="IL_24J">#REF!</definedName>
    <definedName name="IL_24M">#REF!</definedName>
    <definedName name="IL_24S">#REF!</definedName>
    <definedName name="IL_25D">#REF!</definedName>
    <definedName name="IL_25J">#REF!</definedName>
    <definedName name="IL_25M">#REF!</definedName>
    <definedName name="IL_25S">#REF!</definedName>
    <definedName name="IL_87D">#REF!</definedName>
    <definedName name="IL_87J">#REF!</definedName>
    <definedName name="IL_87M">#REF!</definedName>
    <definedName name="IL_87S">#REF!</definedName>
    <definedName name="IL_88D">#REF!</definedName>
    <definedName name="IL_88J">#REF!</definedName>
    <definedName name="IL_88M">#REF!</definedName>
    <definedName name="IL_88S">#REF!</definedName>
    <definedName name="IL_89D">#REF!</definedName>
    <definedName name="IL_89J">#REF!</definedName>
    <definedName name="IL_89M">#REF!</definedName>
    <definedName name="IL_89S">#REF!</definedName>
    <definedName name="IL_90D">#REF!</definedName>
    <definedName name="IL_90J">#REF!</definedName>
    <definedName name="IL_90M">#REF!</definedName>
    <definedName name="IL_90S">#REF!</definedName>
    <definedName name="IL_91D">#REF!</definedName>
    <definedName name="IL_91J">#REF!</definedName>
    <definedName name="IL_91M">#REF!</definedName>
    <definedName name="IL_91S">#REF!</definedName>
    <definedName name="IL_92D">#REF!</definedName>
    <definedName name="IL_92J">#REF!</definedName>
    <definedName name="IL_92M">#REF!</definedName>
    <definedName name="IL_92S">#REF!</definedName>
    <definedName name="IL_93D">#REF!</definedName>
    <definedName name="IL_93J">#REF!</definedName>
    <definedName name="IL_93M">#REF!</definedName>
    <definedName name="IL_93S">#REF!</definedName>
    <definedName name="IL_94D">#REF!</definedName>
    <definedName name="IL_94J">#REF!</definedName>
    <definedName name="IL_94M">#REF!</definedName>
    <definedName name="IL_94S">#REF!</definedName>
    <definedName name="IL_95D">#REF!</definedName>
    <definedName name="IL_95J">#REF!</definedName>
    <definedName name="IL_95M">#REF!</definedName>
    <definedName name="IL_95S">#REF!</definedName>
    <definedName name="IL_96D">#REF!</definedName>
    <definedName name="IL_96J">#REF!</definedName>
    <definedName name="IL_96M">#REF!</definedName>
    <definedName name="IL_96S">#REF!</definedName>
    <definedName name="IL_97D">#REF!</definedName>
    <definedName name="IL_97J">#REF!</definedName>
    <definedName name="IL_97M">#REF!</definedName>
    <definedName name="IL_97S">#REF!</definedName>
    <definedName name="IL_98D">#REF!</definedName>
    <definedName name="IL_98J">#REF!</definedName>
    <definedName name="IL_98M">#REF!</definedName>
    <definedName name="IL_98S">#REF!</definedName>
    <definedName name="IL_99D">#REF!</definedName>
    <definedName name="IL_99J">#REF!</definedName>
    <definedName name="IL_99M">#REF!</definedName>
    <definedName name="IL_99S">#REF!</definedName>
    <definedName name="il_lt">#REF!</definedName>
    <definedName name="IL_Spot">#REF!</definedName>
    <definedName name="ILL_OUT">#REF!</definedName>
    <definedName name="ILS_USD">[40]FXRATES!$E$30</definedName>
    <definedName name="ime">#REF!</definedName>
    <definedName name="Img_ML_1b2g4p3u" hidden="1">"IMG_56"</definedName>
    <definedName name="Img_ML_1c3d1n6n" hidden="1">"IMG_13"</definedName>
    <definedName name="Img_ML_1d1b5x3i" hidden="1">"IMG_17"</definedName>
    <definedName name="Img_ML_1e1k9n5y" hidden="1">"IMG_52"</definedName>
    <definedName name="Img_ML_1g9i6j4i" hidden="1">"IMG_56"</definedName>
    <definedName name="Img_ML_1h4n3h8h" hidden="1">"IMG_55"</definedName>
    <definedName name="Img_ML_1k2d3y6g" hidden="1">"IMG_17"</definedName>
    <definedName name="Img_ML_1k4g9u7k" hidden="1">"IMG_52"</definedName>
    <definedName name="Img_ML_1q6n1r3y" hidden="1">"IMG_17"</definedName>
    <definedName name="Img_ML_1q7t4c5p" hidden="1">"IMG_17"</definedName>
    <definedName name="Img_ML_1q9i2k7i" hidden="1">"IMG_3"</definedName>
    <definedName name="Img_ML_1t5s6u1f" hidden="1">"IMG_55"</definedName>
    <definedName name="Img_ML_1y7a6c1t" hidden="1">"IMG_52"</definedName>
    <definedName name="Img_ML_2b2b8h8h" hidden="1">"IMG_12"</definedName>
    <definedName name="Img_ML_2b5e9i4d" hidden="1">"IMG_4"</definedName>
    <definedName name="Img_ML_2e1r5p2m" hidden="1">"IMG_52"</definedName>
    <definedName name="Img_ML_2f4p3r6p" hidden="1">"IMG_56"</definedName>
    <definedName name="Img_ML_2i4d6c2r" hidden="1">"IMG_17"</definedName>
    <definedName name="Img_ML_2j1p7k4i" hidden="1">"IMG_55"</definedName>
    <definedName name="Img_ML_2j4h5d5y" hidden="1">"IMG_52"</definedName>
    <definedName name="Img_ML_2j6i5k6b" hidden="1">"IMG_17"</definedName>
    <definedName name="Img_ML_2m9t4m5q" hidden="1">"IMG_55"</definedName>
    <definedName name="Img_ML_2t3d1r8m" hidden="1">"IMG_17"</definedName>
    <definedName name="Img_ML_2v6s9i5c" hidden="1">"IMG_52"</definedName>
    <definedName name="Img_ML_2w1t7g9m" hidden="1">"IMG_17"</definedName>
    <definedName name="Img_ML_2x1b8j5c" hidden="1">"IMG_52"</definedName>
    <definedName name="Img_ML_3b3j3x9k" hidden="1">"IMG_3"</definedName>
    <definedName name="Img_ML_3b5m6a3d" hidden="1">"IMG_55"</definedName>
    <definedName name="Img_ML_3c6e9c4g" hidden="1">"IMG_52"</definedName>
    <definedName name="Img_ML_3c7g1a7g" hidden="1">"IMG_12"</definedName>
    <definedName name="Img_ML_3e2q4k7i" hidden="1">"IMG_52"</definedName>
    <definedName name="Img_ML_3g8d6p6r" hidden="1">"IMG_17"</definedName>
    <definedName name="Img_ML_3h2n3p4v" hidden="1">"IMG_5"</definedName>
    <definedName name="Img_ML_3j3i3p7g" hidden="1">"IMG_17"</definedName>
    <definedName name="Img_ML_3n5p3k4y" hidden="1">"IMG_17"</definedName>
    <definedName name="Img_ML_3p5d9q5j" hidden="1">"IMG_18"</definedName>
    <definedName name="Img_ML_3t5w7a1m" hidden="1">"IMG_52"</definedName>
    <definedName name="Img_ML_3t6y8n6e" hidden="1">"IMG_17"</definedName>
    <definedName name="Img_ML_3u5n6c7g" hidden="1">"IMG_18"</definedName>
    <definedName name="Img_ML_3y1j4m2m" hidden="1">"IMG_52"</definedName>
    <definedName name="Img_ML_4b5b4m3y" hidden="1">"IMG_13"</definedName>
    <definedName name="Img_ML_4b5r5k9y" hidden="1">"IMG_10"</definedName>
    <definedName name="Img_ML_4d2b6f6f" hidden="1">"IMG_12"</definedName>
    <definedName name="Img_ML_4k8k7q4x" hidden="1">"IMG_10"</definedName>
    <definedName name="Img_ML_4m1m4x3e" hidden="1">"IMG_17"</definedName>
    <definedName name="Img_ML_4m3p5r8j" hidden="1">"IMG_5"</definedName>
    <definedName name="Img_ML_4n6t1k1h" hidden="1">"IMG_52"</definedName>
    <definedName name="Img_ML_4s4r5e3c" hidden="1">"IMG_55"</definedName>
    <definedName name="Img_ML_4u2s9f9y" hidden="1">"IMG_12"</definedName>
    <definedName name="Img_ML_5d3i8b5s" hidden="1">"IMG_55"</definedName>
    <definedName name="Img_ML_5e6f9i8h" hidden="1">"IMG_4"</definedName>
    <definedName name="Img_ML_5e7g5e5e" hidden="1">"IMG_12"</definedName>
    <definedName name="Img_ML_5e7s6t2u" hidden="1">"IMG_52"</definedName>
    <definedName name="Img_ML_5e9m1k3s" hidden="1">"IMG_11"</definedName>
    <definedName name="Img_ML_5f9d1i5x" hidden="1">"IMG_13"</definedName>
    <definedName name="Img_ML_5f9x9u4u" hidden="1">"IMG_55"</definedName>
    <definedName name="Img_ML_5h6q3g8u" hidden="1">"IMG_10"</definedName>
    <definedName name="Img_ML_5i5j3b6j" hidden="1">"IMG_17"</definedName>
    <definedName name="Img_ML_5k1g6v5e" hidden="1">"IMG_11"</definedName>
    <definedName name="Img_ML_5k7e4n8n" hidden="1">"IMG_12"</definedName>
    <definedName name="Img_ML_5k8u7s9i" hidden="1">"IMG_17"</definedName>
    <definedName name="Img_ML_5p5a4d6d" hidden="1">"IMG_55"</definedName>
    <definedName name="Img_ML_5w4p4b1d" hidden="1">"IMG_17"</definedName>
    <definedName name="Img_ML_6a6y1x1h" hidden="1">"IMG_52"</definedName>
    <definedName name="Img_ML_6f2p1m9g" hidden="1">"IMG_18"</definedName>
    <definedName name="Img_ML_6k9c9p4d" hidden="1">"IMG_13"</definedName>
    <definedName name="Img_ML_6m3p7m9h" hidden="1">"IMG_52"</definedName>
    <definedName name="Img_ML_6m5d9e6r" hidden="1">"IMG_17"</definedName>
    <definedName name="Img_ML_6m6i9t6k" hidden="1">"IMG_52"</definedName>
    <definedName name="Img_ML_6n6c2h1d" hidden="1">"IMG_52"</definedName>
    <definedName name="Img_ML_6p2b6u6k" hidden="1">"IMG_55"</definedName>
    <definedName name="Img_ML_6p3m8v1n" hidden="1">"IMG_55"</definedName>
    <definedName name="Img_ML_6p9x3u7k" hidden="1">"IMG_17"</definedName>
    <definedName name="Img_ML_6r9u1n9k" hidden="1">"IMG_6"</definedName>
    <definedName name="Img_ML_6u1b6h4m" hidden="1">"IMG_52"</definedName>
    <definedName name="Img_ML_6u4t7r7e" hidden="1">"IMG_52"</definedName>
    <definedName name="Img_ML_6w6m7b7r" hidden="1">"IMG_40"</definedName>
    <definedName name="Img_ML_6y9f7y3n" hidden="1">"IMG_10"</definedName>
    <definedName name="Img_ML_7b3x8f2f" hidden="1">"IMG_52"</definedName>
    <definedName name="Img_ML_7d3a8x3f" hidden="1">"IMG_17"</definedName>
    <definedName name="Img_ML_7e1g7x4r" hidden="1">"IMG_52"</definedName>
    <definedName name="Img_ML_7f1w1m7s" hidden="1">"IMG_55"</definedName>
    <definedName name="Img_ML_7g1w4i4i" hidden="1">"IMG_10"</definedName>
    <definedName name="Img_ML_7g4k9d6i" hidden="1">"IMG_52"</definedName>
    <definedName name="Img_ML_7g5e5e2b" hidden="1">"IMG_12"</definedName>
    <definedName name="Img_ML_7j3p5m6t" hidden="1">"IMG_17"</definedName>
    <definedName name="Img_ML_7m3b4p7p" hidden="1">"IMG_52"</definedName>
    <definedName name="Img_ML_7m5m4k3b" hidden="1">"IMG_52"</definedName>
    <definedName name="Img_ML_7n6h3t1t" hidden="1">"IMG_5"</definedName>
    <definedName name="Img_ML_7s4w7c6r" hidden="1">"IMG_52"</definedName>
    <definedName name="Img_ML_7w3j1h9t" hidden="1">"IMG_17"</definedName>
    <definedName name="Img_ML_8a8m2p9x" hidden="1">"IMG_52"</definedName>
    <definedName name="Img_ML_8b9j5t1p" hidden="1">"IMG_11"</definedName>
    <definedName name="Img_ML_8c2q5i2r" hidden="1">"IMG_12"</definedName>
    <definedName name="Img_ML_8c4u3q4u" hidden="1">"IMG_17"</definedName>
    <definedName name="Img_ML_8f5v8k5i" hidden="1">"IMG_55"</definedName>
    <definedName name="Img_ML_8g3e4a7v" hidden="1">"IMG_11"</definedName>
    <definedName name="Img_ML_8h3m3i1m" hidden="1">"IMG_52"</definedName>
    <definedName name="Img_ML_8h5e9i3c" hidden="1">"IMG_12"</definedName>
    <definedName name="Img_ML_8h7g3c9i" hidden="1">"IMG_12"</definedName>
    <definedName name="Img_ML_8h7g4d4d" hidden="1">"IMG_12"</definedName>
    <definedName name="Img_ML_8i9u7w8k" hidden="1">"IMG_55"</definedName>
    <definedName name="Img_ML_8j3w6p4c" hidden="1">"IMG_5"</definedName>
    <definedName name="Img_ML_8n6m2q6v" hidden="1">"IMG_18"</definedName>
    <definedName name="Img_ML_8r1k8t4y" hidden="1">"IMG_52"</definedName>
    <definedName name="Img_ML_8r9f4n4f" hidden="1">"IMG_52"</definedName>
    <definedName name="Img_ML_8s3q3c1i" hidden="1">"IMG_52"</definedName>
    <definedName name="Img_ML_8t3m5u6f" hidden="1">"IMG_11"</definedName>
    <definedName name="Img_ML_8y3q6y4b" hidden="1">"IMG_6"</definedName>
    <definedName name="Img_ML_8y5b6i3r" hidden="1">"IMG_17"</definedName>
    <definedName name="Img_ML_9c9p6w6g" hidden="1">"IMG_10"</definedName>
    <definedName name="Img_ML_9e4j3y6n" hidden="1">"IMG_5"</definedName>
    <definedName name="Img_ML_9g2r1i7c" hidden="1">"IMG_52"</definedName>
    <definedName name="Img_ML_9g3r6t7h" hidden="1">"IMG_52"</definedName>
    <definedName name="Img_ML_9h6h8h8e" hidden="1">"IMG_55"</definedName>
    <definedName name="Img_ML_9h6p7r7t" hidden="1">"IMG_55"</definedName>
    <definedName name="Img_ML_9j3t2m3v" hidden="1">"IMG_11"</definedName>
    <definedName name="Img_ML_9m3v1d9u" hidden="1">"IMG_5"</definedName>
    <definedName name="Img_ML_9n1s4m5f" hidden="1">"IMG_55"</definedName>
    <definedName name="Img_ML_9n4a3e6y" hidden="1">"IMG_11"</definedName>
    <definedName name="Img_ML_9u2c1d4e" hidden="1">"IMG_11"</definedName>
    <definedName name="Img_ML_9v6s2g1u" hidden="1">"IMG_52"</definedName>
    <definedName name="imptax94">#REF!</definedName>
    <definedName name="imptax95">#REF!</definedName>
    <definedName name="imptax96">#REF!</definedName>
    <definedName name="imptax97">#REF!</definedName>
    <definedName name="imptax98">#REF!</definedName>
    <definedName name="in">#REF!</definedName>
    <definedName name="in_asia">#REF!</definedName>
    <definedName name="IN_g">#REF!</definedName>
    <definedName name="IN_is">#REF!</definedName>
    <definedName name="Inc_cap_RnD_fore">#REF!</definedName>
    <definedName name="IncDebt">#REF!</definedName>
    <definedName name="income">#REF!</definedName>
    <definedName name="Income_before_taxes">#REF!</definedName>
    <definedName name="Income_equivalents">#REF!</definedName>
    <definedName name="Income_equivalents_fore">#REF!</definedName>
    <definedName name="Income_form_uncons_subs_fore">#REF!</definedName>
    <definedName name="Income_from_Unconsolidated_Subs">#REF!</definedName>
    <definedName name="Income_tax">#REF!</definedName>
    <definedName name="Income_tax__benefit__expense">'[4]P&amp;L'!$B$61:$AH$61</definedName>
    <definedName name="Income_tax_fore">#REF!</definedName>
    <definedName name="Income_tax_growth_fore">#REF!</definedName>
    <definedName name="Income_taxes">#REF!</definedName>
    <definedName name="Income_taxes_payable_growth_fore">#REF!</definedName>
    <definedName name="IncomeEPSFullyDiluted">0</definedName>
    <definedName name="IncomeEPSPrimary">0</definedName>
    <definedName name="IncomeEPSRegular">0</definedName>
    <definedName name="Incr_customer_advance">#REF!</definedName>
    <definedName name="Incr_Dec_ShareCapital">#REF!</definedName>
    <definedName name="Incr_inventories">#REF!</definedName>
    <definedName name="Incr_payables_creditors">#REF!</definedName>
    <definedName name="Incr_receivables_debtors">#REF!</definedName>
    <definedName name="Increase_cap_RnD_fore">#REF!</definedName>
    <definedName name="Increase_Capitalized_R_D_net">#REF!</definedName>
    <definedName name="Increase_in_other_liabilities">#REF!</definedName>
    <definedName name="Increase_net_other_assets">#REF!</definedName>
    <definedName name="incremental_capex_voice">#REF!</definedName>
    <definedName name="incremental_voice_mins">#REF!</definedName>
    <definedName name="IncStocks">#REF!</definedName>
    <definedName name="inctax93">#REF!</definedName>
    <definedName name="inctax94">#REF!</definedName>
    <definedName name="Index_Range">INDIRECT("'Index Map'!$H$"&amp;#REF!&amp;":$H$"&amp;#REF!)</definedName>
    <definedName name="Indexes">#REF!</definedName>
    <definedName name="IndLo">#REF!</definedName>
    <definedName name="indodda94">#REF!</definedName>
    <definedName name="indodda95">#REF!</definedName>
    <definedName name="indoexpl94">#REF!</definedName>
    <definedName name="indoexpl95">#REF!</definedName>
    <definedName name="indooil00">#REF!</definedName>
    <definedName name="indooil01">#REF!</definedName>
    <definedName name="indooil94">#REF!</definedName>
    <definedName name="indooil95">#REF!</definedName>
    <definedName name="indooil96">#REF!</definedName>
    <definedName name="indooil97">#REF!</definedName>
    <definedName name="indooil98">#REF!</definedName>
    <definedName name="indooil99">#REF!</definedName>
    <definedName name="indoopinc94">#REF!</definedName>
    <definedName name="indoopinc95">#REF!</definedName>
    <definedName name="indoprod94">#REF!</definedName>
    <definedName name="indoprod95">#REF!</definedName>
    <definedName name="indorev00">#REF!</definedName>
    <definedName name="indorev01">#REF!</definedName>
    <definedName name="indorev94">#REF!</definedName>
    <definedName name="indorev95">#REF!</definedName>
    <definedName name="indorev96">#REF!</definedName>
    <definedName name="indorev97">#REF!</definedName>
    <definedName name="indorev98">#REF!</definedName>
    <definedName name="indorev99">#REF!</definedName>
    <definedName name="indoroy94">#REF!</definedName>
    <definedName name="indoroy95">#REF!</definedName>
    <definedName name="INGWE_NPV">#REF!</definedName>
    <definedName name="initial_fiber_miles">#REF!</definedName>
    <definedName name="initial_trans_rev">#REF!</definedName>
    <definedName name="inm">#REF!</definedName>
    <definedName name="Inota">#REF!</definedName>
    <definedName name="input">{"0.614608629108408";"0.089";"0.07";"0.036";"0.09";"0.39";"0.177761404547907";"0.116071428571429";"0.708";"0.0556964285714285";"0.127160714285714"}</definedName>
    <definedName name="input_data">#REF!</definedName>
    <definedName name="input_dates_ventes_hebdo">#REF!</definedName>
    <definedName name="input_dates_vtes_hebdo">#REF!</definedName>
    <definedName name="Input_range">#REF!</definedName>
    <definedName name="input2">#REF!</definedName>
    <definedName name="INPUTS">#REF!</definedName>
    <definedName name="inputsemaine">#REF!</definedName>
    <definedName name="INSTAL">#REF!</definedName>
    <definedName name="INT">#REF!</definedName>
    <definedName name="int.exp.2001">#REF!</definedName>
    <definedName name="int.exp.99">#REF!</definedName>
    <definedName name="int_calc">#REF!</definedName>
    <definedName name="INT_COV">#REF!</definedName>
    <definedName name="Int_exp">8%</definedName>
    <definedName name="INT_INC">#REF!</definedName>
    <definedName name="int_income">#REF!</definedName>
    <definedName name="Int_Paid">#REF!</definedName>
    <definedName name="Int_Recd">#REF!</definedName>
    <definedName name="intangibles">#REF!</definedName>
    <definedName name="IntangiblesAmortisation">#REF!</definedName>
    <definedName name="interco">#REF!</definedName>
    <definedName name="INTEREST">#REF!</definedName>
    <definedName name="interest_01">#REF!</definedName>
    <definedName name="interest_02">#REF!</definedName>
    <definedName name="interest_03">#REF!</definedName>
    <definedName name="interest_97">#REF!</definedName>
    <definedName name="Interest_and_other_income">'[4]P&amp;L'!$B$58:$AH$58</definedName>
    <definedName name="Interest_exp_growth_fore">#REF!</definedName>
    <definedName name="Interest_exp_inc_fore">#REF!</definedName>
    <definedName name="Interest_expense">'[4]P&amp;L'!$B$57:$AH$57</definedName>
    <definedName name="Interest_expense_income">#REF!</definedName>
    <definedName name="interest_expense_pretelstra">#REF!</definedName>
    <definedName name="Interest_In">#REF!</definedName>
    <definedName name="interest_income_pretelstra">#REF!</definedName>
    <definedName name="Interest_on_convertibles___options">#REF!</definedName>
    <definedName name="Interest_Out">#REF!</definedName>
    <definedName name="Interest_paid">'[44]Jihe WestInt_Paid'!$A$57:$IV$57</definedName>
    <definedName name="interest_rate">#REF!</definedName>
    <definedName name="InterestExp">#REF!</definedName>
    <definedName name="InterestG">#REF!</definedName>
    <definedName name="interestrate">#REF!/(#REF!+#REF!)*2</definedName>
    <definedName name="InterestS">#REF!</definedName>
    <definedName name="interl">#REF!</definedName>
    <definedName name="internl">#REF!</definedName>
    <definedName name="intinc94">#REF!</definedName>
    <definedName name="intinc95">#REF!</definedName>
    <definedName name="intinc96">#REF!</definedName>
    <definedName name="intinc97">#REF!</definedName>
    <definedName name="intinc98">#REF!</definedName>
    <definedName name="intinc99">#REF!</definedName>
    <definedName name="INTLD">#REF!</definedName>
    <definedName name="Intra_1Q98">#REF!</definedName>
    <definedName name="inv">#REF!</definedName>
    <definedName name="Inventories">#REF!</definedName>
    <definedName name="inventory_driver">#REF!</definedName>
    <definedName name="Inventory_growth_fore">#REF!</definedName>
    <definedName name="invest.2000">#REF!</definedName>
    <definedName name="invest.2001">#REF!</definedName>
    <definedName name="invest.99">#REF!</definedName>
    <definedName name="Invested_Capital">#REF!</definedName>
    <definedName name="Invested_Capital_AVG">#REF!</definedName>
    <definedName name="Invested_Capital_CB">#REF!</definedName>
    <definedName name="Invested_capital_DCF">#REF!</definedName>
    <definedName name="Invested_capital_growth_fore">#REF!</definedName>
    <definedName name="Invested_Capital_OB">#REF!</definedName>
    <definedName name="Invested_capital_turns">#REF!</definedName>
    <definedName name="Invested_capital_turns_DCF">#REF!</definedName>
    <definedName name="Invested_capital_turns_fore">#REF!</definedName>
    <definedName name="InvestedCapital">#REF!</definedName>
    <definedName name="Investment_in_fixed_assets">#REF!</definedName>
    <definedName name="Investment_Intelligence">#REF!</definedName>
    <definedName name="Investments" localSheetId="2">BS_LongTermInvestments</definedName>
    <definedName name="Investments">BS_LongTermInvestments</definedName>
    <definedName name="Investments_and_other_assets">#REF!</definedName>
    <definedName name="Investments_in_companies">#REF!</definedName>
    <definedName name="Investments_in_equity_accounted_for_companies">#REF!</definedName>
    <definedName name="ios">#REF!</definedName>
    <definedName name="ip1_">#REF!</definedName>
    <definedName name="ip2_">#REF!</definedName>
    <definedName name="ip3_">#REF!</definedName>
    <definedName name="ip4_">#REF!</definedName>
    <definedName name="ip5_">#REF!</definedName>
    <definedName name="ipr">#REF!</definedName>
    <definedName name="ipu">#REF!</definedName>
    <definedName name="ipv">#REF!</definedName>
    <definedName name="IQ_0_PCT_RISK_WEIGHT_TOTAL_THRIFT" hidden="1">"c25055"</definedName>
    <definedName name="IQ_1_4_CONST_LOANS_DOM_LOANS_RSTRC_DUE_30_89_FFIEC" hidden="1">"c27091"</definedName>
    <definedName name="IQ_1_4_CONST_LOANS_DOM_LOANS_RSTRC_DUE_90_FFIEC" hidden="1">"c27131"</definedName>
    <definedName name="IQ_1_4_CONST_LOANS_DOM_LOANS_RSTRC_NON_ACCRUAL_FFIEC" hidden="1">"c27171"</definedName>
    <definedName name="IQ_1_4_CONST_LOANS_DOM_LOANS_RSTRC_TERMS_FFIEC" hidden="1">"c27023"</definedName>
    <definedName name="IQ_1_4_CONST_LOANS_DOM_LOSS_SHARING_FFIEC" hidden="1">"c27188"</definedName>
    <definedName name="IQ_1_4_CONST_LOANS_SEC_RE_DOM_LOSS_SHARING_DUE_30_89_FFIEC" hidden="1">"c27071"</definedName>
    <definedName name="IQ_1_4_CONST_LOANS_SEC_RE_DOM_LOSS_SHARING_DUE_90_FFIEC" hidden="1">"c27111"</definedName>
    <definedName name="IQ_1_4_CONST_LOANS_SEC_RE_DOM_LOSS_SHARING_NON_ACCRUAL_FFIEC" hidden="1">"c27151"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DOM_LOSS_SHARING_FFIEC" hidden="1">"c27209"</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50_PCT_RISK_WEIGHT_TOTAL_THRIFT" hidden="1">"c25069"</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S_PAY" hidden="1">"c1343"</definedName>
    <definedName name="IQ_ACCOUNTS_PAYABLE_THRIFT" hidden="1">"c24910"</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INTEREST_RECEIVABLE_FFIEC" hidden="1">"c12842"</definedName>
    <definedName name="IQ_ACCRUED_MORTGAGE_INT_RECEIVABLE_THRIFT" hidden="1">"c24849"</definedName>
    <definedName name="IQ_ACCRUED_NON_MORTGAGE_INT_RECEIVABLE_THRIFT" hidden="1">"c24866"</definedName>
    <definedName name="IQ_ACCRUED_TAXES_THRIFT" hidden="1">"c24909"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MIN_RATIO" hidden="1">"c2784"</definedName>
    <definedName name="IQ_ADVANCES_FROM_FHLB_THRIFT" hidden="1">"c24900"</definedName>
    <definedName name="IQ_ADVANCES_TAXES_INSURANCE_THRIFT" hidden="1">"c24850"</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"c24731"</definedName>
    <definedName name="IQ_AGG_FOUNDATION_VALUE" hidden="1">"c24732"</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INV_MANAGERS_OVER_TOTAL" hidden="1">"c26967"</definedName>
    <definedName name="IQ_AGG_INV_MANAGERS_SHARES" hidden="1">"c26968"</definedName>
    <definedName name="IQ_AGG_INV_MANAGERS_VALUE" hidden="1">"c26969"</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ELIGIBLE_100_PCT_RISK_WEIGHT_THRIFT" hidden="1">"c25072"</definedName>
    <definedName name="IQ_ALL_OTHER_DEPOSITS_FOREIGN_DEP_FFIEC" hidden="1">"c15347"</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EXCL_CONSUMER_LL_REC_DOM_FFIEC" hidden="1">"c25857"</definedName>
    <definedName name="IQ_ALL_OTHER_LOANS_EXCL_CONSUMER_LL_REC_FFIEC" hidden="1">"c25853"</definedName>
    <definedName name="IQ_ALL_OTHER_LOANS_LOSS_SHARING_DUE_30_89_FFIEC" hidden="1">"c27085"</definedName>
    <definedName name="IQ_ALL_OTHER_LOANS_LOSS_SHARING_DUE_90_FFIEC" hidden="1">"c27125"</definedName>
    <definedName name="IQ_ALL_OTHER_LOANS_LOSS_SHARING_NON_ACCRUAL_FFIEC" hidden="1">"c27165"</definedName>
    <definedName name="IQ_ALL_OTHER_LOANS_RECOV_FFIEC" hidden="1">"c13205"</definedName>
    <definedName name="IQ_ALL_OTHER_LOANS_RSTRC_DUE_30_89_FFIEC" hidden="1">"c27099"</definedName>
    <definedName name="IQ_ALL_OTHER_LOANS_RSTRC_DUE_90_FFIEC" hidden="1">"c27139"</definedName>
    <definedName name="IQ_ALL_OTHER_LOANS_RSTRC_NON_ACCRUAL_FFIEC" hidden="1">"c27179"</definedName>
    <definedName name="IQ_ALL_OTHER_LOANS_RSTRC_TERMS_FFIEC" hidden="1">"c27030"</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TRADING_LIABILITIES_DOM_FFIEC" hidden="1">"c12942"</definedName>
    <definedName name="IQ_ALL_OTHER_UNUSED_FFIEC" hidden="1">"c25861"</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_MORTGAGE_LL_LOSSES_THRIFT" hidden="1">"c24851"</definedName>
    <definedName name="IQ_ALLOW_NON_MORTGAGE_LOAN_LL_THRIFT" hidden="1">"c24867"</definedName>
    <definedName name="IQ_ALLOWABLE_T2_CAPITAL_FFIEC" hidden="1">"c13150"</definedName>
    <definedName name="IQ_ALLOWABLE_TIER_2_CAPITAL_T2_THRIFT" hidden="1">"c25046"</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AMT_INCLUDED_IN_ALLOWANCE_LOAN_LEASE_LOSSES_PURCHASED_CREDIT_IMPAIRED_LOANS_THRIFT" hidden="1">"c25239"</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LLOWANCES_LL_LOSSES_T2_THRIFT" hidden="1">"c25043"</definedName>
    <definedName name="IQ_ALPHA_SCORE_DATE" hidden="1">"c25923"</definedName>
    <definedName name="IQ_AMENDED_BALANCE_PREVIOUS_YR_FDIC" hidden="1">"c6499"</definedName>
    <definedName name="IQ_AMORT_EXP_IMPAIRMENT_OTHER_INTANGIBLE_ASSETS_FFIEC" hidden="1">"c13026"</definedName>
    <definedName name="IQ_AMORT_EXPENSE_FDIC" hidden="1">"c6677"</definedName>
    <definedName name="IQ_AMORT_LOAN_SERVICING_ASSETS_LIABILITIES_THRIFT" hidden="1">"c24767"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OUT" hidden="1">"c2145"</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NALYST_COVERAGE_DATE" hidden="1">"c27294"</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OCI_THRIFT" hidden="1">"c24920"</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IC_THRIFT" hidden="1">"c24918"</definedName>
    <definedName name="IQ_APPLICABLE_INCOME_TAXES_AVG_ASSETS_THRIFT" hidden="1">"c25657"</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BACKED_SEC_INV_SEC_THRIFT" hidden="1">"c25674"</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FAIR_VALUE" hidden="1">"c13843"</definedName>
    <definedName name="IQ_ASSETS_HELD_FDIC" hidden="1">"c6305"</definedName>
    <definedName name="IQ_ASSETS_HFS_THRIFT" hidden="1">"c24934"</definedName>
    <definedName name="IQ_ASSETS_LEVEL_1" hidden="1">"c13839"</definedName>
    <definedName name="IQ_ASSETS_LEVEL_2" hidden="1">"c13840"</definedName>
    <definedName name="IQ_ASSETS_LEVEL_3" hidden="1">"c13841"</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AME_AP" hidden="1">"c8921"</definedName>
    <definedName name="IQ_ASSETS_NAME_AP_ABS" hidden="1">"c8940"</definedName>
    <definedName name="IQ_ASSETS_NETTING_OTHER_ADJUSTMENTS" hidden="1">"c13842"</definedName>
    <definedName name="IQ_ASSETS_NON_INCLUDABLE_SUBS_ADJUSTED_ASSETS_THRIFT" hidden="1">"c25031"</definedName>
    <definedName name="IQ_ASSETS_OPER_LEASE_DEPR" hidden="1">"c2070"</definedName>
    <definedName name="IQ_ASSETS_OPER_LEASE_GROSS" hidden="1">"c2071"</definedName>
    <definedName name="IQ_ASSETS_PER_EMPLOYEE_FDIC" hidden="1">"c6737"</definedName>
    <definedName name="IQ_ASSETS_PER_EMPLOYEE_THRIFT" hidden="1">"c25783"</definedName>
    <definedName name="IQ_ASSETS_REPRICE_ASSETS_TOT_FFIEC" hidden="1">"c13454"</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CHARGE_OFFS_FFIEC" hidden="1">"c27055"</definedName>
    <definedName name="IQ_AUTO_LOANS_DUE_30_89_FFIEC" hidden="1">"c27057"</definedName>
    <definedName name="IQ_AUTO_LOANS_DUE_90_FFIEC" hidden="1">"c27058"</definedName>
    <definedName name="IQ_AUTO_LOANS_EXCD_10_RSTRC_DUE_30_89_FFIEC" hidden="1">"c27104"</definedName>
    <definedName name="IQ_AUTO_LOANS_EXCD_10_RSTRC_DUE_90_FFIEC" hidden="1">"c27144"</definedName>
    <definedName name="IQ_AUTO_LOANS_EXCD_10_RSTRC_NON_ACCRUAL_FFIEC" hidden="1">"c27184"</definedName>
    <definedName name="IQ_AUTO_LOANS_FAIR_VAL_DOM_FFIEC" hidden="1">"c27043"</definedName>
    <definedName name="IQ_AUTO_LOANS_FAIR_VAL_FFIEC" hidden="1">"c27039"</definedName>
    <definedName name="IQ_AUTO_LOANS_FFIEC" hidden="1">"c27007"</definedName>
    <definedName name="IQ_AUTO_LOANS_LL_REC_FFIEC" hidden="1">"c27011"</definedName>
    <definedName name="IQ_AUTO_LOANS_LOSS_SHARING_DUE_30_89_FFIEC" hidden="1">"c27083"</definedName>
    <definedName name="IQ_AUTO_LOANS_LOSS_SHARING_DUE_90_FFIEC" hidden="1">"c27123"</definedName>
    <definedName name="IQ_AUTO_LOANS_LOSS_SHARING_FFIEC" hidden="1">"c27200"</definedName>
    <definedName name="IQ_AUTO_LOANS_LOSS_SHARING_NON_ACCRUAL_FFIEC" hidden="1">"c27163"</definedName>
    <definedName name="IQ_AUTO_LOANS_NON_ACCRUAL_FFIEC" hidden="1">"c27059"</definedName>
    <definedName name="IQ_AUTO_LOANS_RECOV_FFIEC" hidden="1">"c27056"</definedName>
    <definedName name="IQ_AUTO_LOANS_RSTRC_TERMS_FFIEC" hidden="1">"c27035"</definedName>
    <definedName name="IQ_AUTO_LOANS_THRIFT" hidden="1">"c24862"</definedName>
    <definedName name="IQ_AUTO_LOANS_TOTAL_LOANS" hidden="1">"c15713"</definedName>
    <definedName name="IQ_AUTO_LOANS_TRADING_DOM_FFIEC" hidden="1">"c27014"</definedName>
    <definedName name="IQ_AUTO_LOANS_UNPAID_PRIN_FAIR_VAL_DOM_FFIEC" hidden="1">"c27045"</definedName>
    <definedName name="IQ_AUTO_LOANS_UNPAID_PRIN_FAIR_VAL_FFIEC" hidden="1">"c27041"</definedName>
    <definedName name="IQ_AUTO_LOANS_UNPAID_PRIN_FAIR_VAL_TRADING_DOM_FFIEC" hidden="1">"c27049"</definedName>
    <definedName name="IQ_AUTO_LOANS_UNPAID_PRIN_FAIR_VAL_TRADING_FFIEC" hidden="1">"c27047"</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BEARING_FUNDS_AVG_ASSETS_THRIFT" hidden="1">"c25646"</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ARKETCAP_Z" hidden="1">"c25900"</definedName>
    <definedName name="IQ_AVG_MKTCAP" hidden="1">"c80"</definedName>
    <definedName name="IQ_AVG_MORTGAGE_LOANS_MBS_THRIFT" hidden="1">"c24948"</definedName>
    <definedName name="IQ_AVG_NON_MORTGAGE_LOANS_THRIFT" hidden="1">"c24949"</definedName>
    <definedName name="IQ_AVG_PORTFOLIO_DURATION" hidden="1">"c17693"</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TOTAL_ASSETS_THRIFT" hidden="1">"c24946"</definedName>
    <definedName name="IQ_AVG_TOTAL_BORROWINGS_THRIFT" hidden="1">"c24951"</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EL" hidden="1">"c26996"</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CM"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PCT_REV" hidden="1">"c19144"</definedName>
    <definedName name="IQ_CAPEX_STDDEV_EST" hidden="1">"c3522"</definedName>
    <definedName name="IQ_CAPEX_STDDEV_EST_THOM" hidden="1">"c5507"</definedName>
    <definedName name="IQ_CAPEX_UTI" hidden="1">"c114"</definedName>
    <definedName name="IQ_CAPITAL_ALLOCATION_ADJUSTMENT_FOREIGN_FFIEC" hidden="1">"c15389"</definedName>
    <definedName name="IQ_CAPITAL_CONTRIBUTIONS_SAVINGS_ASSOCIATION_THRIFT" hidden="1">"c25014"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_THRIFT" hidden="1">"c24763"</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NET_INCOME_THRIFT" hidden="1">"c25634"</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LIGIBLE_0_PCT_RISK_WEIGHT_THRIFT" hidden="1">"c25051"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P" hidden="1">"c25889"</definedName>
    <definedName name="IQ_CASH_FLOW_AP_CO" hidden="1">"c25890"</definedName>
    <definedName name="IQ_CASH_FLOW_INDUSTRY" hidden="1">"c25885"</definedName>
    <definedName name="IQ_CASH_FLOW_INDUSTRY_CO" hidden="1">"c25886"</definedName>
    <definedName name="IQ_CASH_FLOW_STANDARD" hidden="1">"c25887"</definedName>
    <definedName name="IQ_CASH_FLOW_STANDARD_CO" hidden="1">"c25888"</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NON_INT_EARNING_DEPOSITS_THRIFT" hidden="1">"c24818"</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_SHARE" hidden="1">"c27339"</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SVA_THRIFT" hidden="1">"c25103"</definedName>
    <definedName name="IQ_CHARGE_OFFS_TOTAL_AVG_LOANS" hidden="1">"c165"</definedName>
    <definedName name="IQ_CHARGE_OFFS_TVA_THRIFT" hidden="1">"c25110"</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INESE_SHORT_NATIVE_TICKER" hidden="1">"c27236"</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IMS_DOMESTIC_DEPOSITORY_INSTITUTIONS_ELIGIBLE_20_PCT_RISK_WEIGHT_THRIFT" hidden="1">"c25060"</definedName>
    <definedName name="IQ_CLAIMS_FHLBS_ELIGIBLE_20_PCT_RISK_WEIGHT_THRIFT" hidden="1">"c25058"</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AMILY_LOANS_TOTAL_LOANS_THRIFT" hidden="1">"c25742"</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LOANS_GROSS_LOANS_THRIFT" hidden="1">"c25724"</definedName>
    <definedName name="IQ_CLOSED_END_LOANS_RISK_BASED_CAPITAL_THRIFT" hidden="1">"c25709"</definedName>
    <definedName name="IQ_CLOSED_END_SEC_1_4_1ST_LIENS_CHARGE_OFFS_FFIEC" hidden="1">"c13169"</definedName>
    <definedName name="IQ_CLOSED_END_SEC_1_4_1ST_LIENS_DOM_LOSS_SHARING_DUE_30_89_FFIEC" hidden="1">"c27075"</definedName>
    <definedName name="IQ_CLOSED_END_SEC_1_4_1ST_LIENS_DOM_LOSS_SHARING_DUE_90_FFIEC" hidden="1">"c27115"</definedName>
    <definedName name="IQ_CLOSED_END_SEC_1_4_1ST_LIENS_DOM_LOSS_SHARING_FFIEC" hidden="1">"c27192"</definedName>
    <definedName name="IQ_CLOSED_END_SEC_1_4_1ST_LIENS_DOM_LOSS_SHARING_NON_ACCRUAL_FFIEC" hidden="1">"c27155"</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OM_LOSS_SHARING_DUE_30_89_FFIEC" hidden="1">"c27076"</definedName>
    <definedName name="IQ_CLOSED_END_SEC_1_4_JR_LIENS_DOM_LOSS_SHARING_DUE_90_FFIEC" hidden="1">"c27116"</definedName>
    <definedName name="IQ_CLOSED_END_SEC_1_4_JR_LIENS_DOM_LOSS_SHARING_FFIEC" hidden="1">"c27193"</definedName>
    <definedName name="IQ_CLOSED_END_SEC_1_4_JR_LIENS_DOM_LOSS_SHARING_NON_ACCRUAL_FFIEC" hidden="1">"c27156"</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D_PURCHASED_COMM_NON_MORTGAGE_LOANS_THRIFT" hidden="1">"c25339"</definedName>
    <definedName name="IQ_CLOSED_PURCHASED_CONSUMER_NON_MORTGAGE_LOANS_THRIFT" hidden="1">"c25341"</definedName>
    <definedName name="IQ_CLOSEPRICE" hidden="1">"c174"</definedName>
    <definedName name="IQ_CLOSEPRICE_ADJ" hidden="1">"c2115"</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_LL_LOSS_SHARING_DUE_30_89_FFIEC" hidden="1">"c27081"</definedName>
    <definedName name="IQ_COMM_INDUST_LL_LOSS_SHARING_DUE_90_FFIEC" hidden="1">"c27121"</definedName>
    <definedName name="IQ_COMM_INDUST_LL_LOSS_SHARING_NON_ACCRUAL_FFIEC" hidden="1">"c27161"</definedName>
    <definedName name="IQ_COMM_INDUST_LOANS_QUARTERLY_AVG_FFIEC" hidden="1">"c27064"</definedName>
    <definedName name="IQ_COMM_INDUST_LOSS_SHARING_FFIEC" hidden="1">"c27198"</definedName>
    <definedName name="IQ_COMM_INDUST_NON_US_ADR_LOANS_RSTRC_DUE_30_89_FFIEC" hidden="1">"c27098"</definedName>
    <definedName name="IQ_COMM_INDUST_NON_US_ADR_LOANS_RSTRC_NON_ACCRUAL_FFIEC" hidden="1">"c27178"</definedName>
    <definedName name="IQ_COMM_INDUST_NON_US_ADR_LOANS_RSTRC_TERMS_FFIEC" hidden="1">"c27029"</definedName>
    <definedName name="IQ_COMM_INDUST_US_ADR_LOANS_RSTRC_DUE_30_89_FFIEC" hidden="1">"c27097"</definedName>
    <definedName name="IQ_COMM_INDUST_US_ADR_LOANS_RSTRC_DUE_90_FFIEC" hidden="1">"c27137"</definedName>
    <definedName name="IQ_COMM_INDUST_US_ADR_LOANS_RSTRC_NON_ACCRUAL_FFIEC" hidden="1">"c27177"</definedName>
    <definedName name="IQ_COMM_INDUST_US_ADR_LOANS_RSTRC_TERMS_FFIEC" hidden="1">"c27028"</definedName>
    <definedName name="IQ_COMM_INDUSTRIA_NONL_US_ADR_LOANS_RSTRC_DUE_90_FFIEC" hidden="1">"c27138"</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MBS_ISSUED_FNMA_TRADING_DOM_FFIEC" hidden="1">"c27012"</definedName>
    <definedName name="IQ_COMM_MBS_ISSUED_FNMA_TRADING_FFIEC" hidden="1">"c27005"</definedName>
    <definedName name="IQ_COMM_MBS_TRADING_DOM_FFIEC" hidden="1">"c27354"</definedName>
    <definedName name="IQ_COMM_MBS_TRADING_FFIEC" hidden="1">"c27353"</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_LOANS_FFIEC" hidden="1">"c13872"</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_TOT_LOANS_FFIEC" hidden="1">"c13871"</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_UNUSED_FFIEC" hidden="1">"c25859"</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 hidden="1">"c177"</definedName>
    <definedName name="IQ_COMMERCIAL_LOANS_TOTAL_LOANS" hidden="1">"c15709"</definedName>
    <definedName name="IQ_COMMERCIAL_MORT" hidden="1">"c179"</definedName>
    <definedName name="IQ_COMMERCIAL_MORT_LOANS"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DIVIDENDS_DECLARED_SAVINGS_ASSOCIATION_THRIFT" hidden="1">"c25011"</definedName>
    <definedName name="IQ_COMMON_STOCK_FFIEC" hidden="1">"c12876"</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_BENEFITS" hidden="1">"c213"</definedName>
    <definedName name="IQ_COMPANY_ADDRESS" hidden="1">"c214"</definedName>
    <definedName name="IQ_COMPANY_ID" hidden="1">"c3513"</definedName>
    <definedName name="IQ_COMPANY_ID_QUICK_MATCH" hidden="1">"c16227"</definedName>
    <definedName name="IQ_COMPANY_MAIN_FAX" hidden="1">"c18016"</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LOSS_SHARING_FFIEC" hidden="1">"c27207"</definedName>
    <definedName name="IQ_CONST_LAND_DEVELOP_OTHER_DOM_RECOV_FFIEC" hidden="1">"c13632"</definedName>
    <definedName name="IQ_CONSTITUENTS" hidden="1">"c19169"</definedName>
    <definedName name="IQ_CONSTITUENTS_ADD" hidden="1">"c26979"</definedName>
    <definedName name="IQ_CONSTITUENTS_ADD_DATE" hidden="1">"c26980"</definedName>
    <definedName name="IQ_CONSTITUENTS_NAME" hidden="1">"c19192"</definedName>
    <definedName name="IQ_CONSTITUENTS_REMOVE" hidden="1">"c26981"</definedName>
    <definedName name="IQ_CONSTITUENTS_REMOVE_DATE" hidden="1">"c26982"</definedName>
    <definedName name="IQ_CONSTRUCTION_1_4_DWELLING_UNITS_THRIFT" hidden="1">"c24839"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LOANS_TOTAL_LOANS" hidden="1">"c15711"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TRUCTION_RISK_BASED_FFIEC" hidden="1">"c13422"</definedName>
    <definedName name="IQ_CONSULTING_FFIEC" hidden="1">"c13055"</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L_REC_FFIEC" hidden="1">"c25869"</definedName>
    <definedName name="IQ_CONSUMER_LOANS" hidden="1">"c223"</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LL_REC_DOM_FFIEC" hidden="1">"c12911"</definedName>
    <definedName name="IQ_CONSUMER_LOANS_NON_ACCRUAL_FFIEC" hidden="1">"c25831"</definedName>
    <definedName name="IQ_CONSUMER_LOANS_QUARTERLY_AVG_FFIEC" hidden="1">"c27065"</definedName>
    <definedName name="IQ_CONSUMER_LOANS_RECOV_FFIEC" hidden="1">"c25839"</definedName>
    <definedName name="IQ_CONSUMER_LOANS_THRIFT" hidden="1">"c24858"</definedName>
    <definedName name="IQ_CONSUMER_LOANS_TOT_LOANS_FFIEC" hidden="1">"c13875"</definedName>
    <definedName name="IQ_CONSUMER_LOANS_TOTAL_LOANS" hidden="1">"c15712"</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ASSETS_THRIFT" hidden="1">"c25622"</definedName>
    <definedName name="IQ_CONTINGENT_LIABILITIES" hidden="1">"c18873"</definedName>
    <definedName name="IQ_CONTINGENT_RENTAL" hidden="1">"c17746"</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COVERAGE_DATE" hidden="1">"c27242"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HRIFT" hidden="1">"c25089"</definedName>
    <definedName name="IQ_CORE_DEPOSITS_TOT_DEPOSITS_FFIEC" hidden="1">"c13911"</definedName>
    <definedName name="IQ_CORE_DEPOSITS_TOTAL_ASSETS_THRIFT" hidden="1">"c25699"</definedName>
    <definedName name="IQ_CORE_DEPOSITS_TOTAL_DEPOSITS_THRIFT" hidden="1">"c25782"</definedName>
    <definedName name="IQ_CORE_TIER_ONE_CAPITAL" hidden="1">"c15244"</definedName>
    <definedName name="IQ_CORE_TIER_ONE_CAPITAL_RATIO" hidden="1">"c15240"</definedName>
    <definedName name="IQ_CORP_DEPOSITS" hidden="1">"c26986"</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MUNICIPAL_TRUSTEESHIPS_NUMBER_ISSUES_THRIFT" hidden="1">"c25441"</definedName>
    <definedName name="IQ_CORPORATE_MUNICIPAL_TRUSTEESHIPS_PRINCIPAL_AMT_OUTSTANDING_THRIFT" hidden="1">"c25440"</definedName>
    <definedName name="IQ_CORPORATE_OVER_TOTAL" hidden="1">"c24733"</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ED_FUNDS_PURCHASED_THRIFT" hidden="1">"c25681"</definedName>
    <definedName name="IQ_COST_FOREIGN_DEPOSITS_FFIEC" hidden="1">"c13490"</definedName>
    <definedName name="IQ_COST_FUNDS" hidden="1">"c15726"</definedName>
    <definedName name="IQ_COST_FUNDS_PURCHASED_FFIEC" hidden="1">"c13491"</definedName>
    <definedName name="IQ_COST_INT_BEARING_DEPOSITS_THRIFT" hidden="1">"c25680"</definedName>
    <definedName name="IQ_COST_INT_DEPOSITS_FFIEC" hidden="1">"c13489"</definedName>
    <definedName name="IQ_COST_OF_FUNDING_ASSETS_FDIC" hidden="1">"c6725"</definedName>
    <definedName name="IQ_COST_OTHER_BORROWED_FUNDS_THRIFT" hidden="1">"c25682"</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ERPARTY_RISK" hidden="1">"c26989"</definedName>
    <definedName name="IQ_COUNTRY_NAME" hidden="1">"c230"</definedName>
    <definedName name="IQ_COUNTRY_NAME_ECON" hidden="1">"c11752"</definedName>
    <definedName name="IQ_COUPON_FORMULA" hidden="1">"c8965"</definedName>
    <definedName name="IQ_COVERAGE_RATIO" hidden="1">"c15243"</definedName>
    <definedName name="IQ_COVERED_COMPANIES_ANALYST_ID" hidden="1">"c27241"</definedName>
    <definedName name="IQ_COVERED_COMPANIES_ANALYST_NAME" hidden="1">"c27240"</definedName>
    <definedName name="IQ_COVERED_COMPANIES_ID" hidden="1">"c27239"</definedName>
    <definedName name="IQ_COVERED_COMPANIES_NAME" hidden="1">"c27238"</definedName>
    <definedName name="IQ_COVERED_COMPANIES_TICKER" hidden="1">"c27293"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CHARGE_OFFS_RELATED_ACCRUED_INTEREST_THRIFT" hidden="1">"c25228"</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GROSS_LOANS_THRIFT" hidden="1">"c25734"</definedName>
    <definedName name="IQ_CREDIT_CARD_LOANS_LOSS_SHARING_DUE_30_89_FFIEC" hidden="1">"c27082"</definedName>
    <definedName name="IQ_CREDIT_CARD_LOANS_LOSS_SHARING_DUE_90_FFIEC" hidden="1">"c27122"</definedName>
    <definedName name="IQ_CREDIT_CARD_LOANS_LOSS_SHARING_FFIEC" hidden="1">"c27199"</definedName>
    <definedName name="IQ_CREDIT_CARD_LOANS_LOSS_SHARING_NON_ACCRUAL_FFIEC" hidden="1">"c27162"</definedName>
    <definedName name="IQ_CREDIT_CARD_LOANS_NON_ACCRUAL_FFIEC" hidden="1">"c13324"</definedName>
    <definedName name="IQ_CREDIT_CARD_LOANS_OUTSTANDING_BUS_NON_MORTGAGE_COMM_LOANS_THRIFT" hidden="1">"c24856"</definedName>
    <definedName name="IQ_CREDIT_CARD_LOANS_RECOV_FFIEC" hidden="1">"c13202"</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LOANS_RSTRC_TERMS_FFIEC" hidden="1">"c27034"</definedName>
    <definedName name="IQ_CREDIT_CARD_NET_CHARGE_OFFS_FDIC" hidden="1">"c6654"</definedName>
    <definedName name="IQ_CREDIT_CARD_RECOVERIES_FDIC" hidden="1">"c6653"</definedName>
    <definedName name="IQ_CREDIT_CARD_RELATED_LL_REC_FFIEC" hidden="1">"c25870"</definedName>
    <definedName name="IQ_CREDIT_CARD_RISK_BASED_FFIEC" hidden="1">"c13433"</definedName>
    <definedName name="IQ_CREDIT_CARDS_CONSUMER_LOANS_FFIEC" hidden="1">"c12822"</definedName>
    <definedName name="IQ_CREDIT_CARDS_CONSUMER_LOANS_QUARTERLY_AVG_FFIEC" hidden="1">"c27066"</definedName>
    <definedName name="IQ_CREDIT_CARDS_CONSUMER_OPEN_END_LINES_CREDIT_THRIFT" hidden="1">"c25609"</definedName>
    <definedName name="IQ_CREDIT_CARDS_EXCD_10_RSTRC_DUE_30_89_FFIEC" hidden="1">"c27103"</definedName>
    <definedName name="IQ_CREDIT_CARDS_EXCD_10_RSTRC_DUE_90_FFIEC" hidden="1">"c27143"</definedName>
    <definedName name="IQ_CREDIT_CARDS_EXCD_10_RSTRC_NON_ACCRUAL_FFIEC" hidden="1">"c27183"</definedName>
    <definedName name="IQ_CREDIT_CARDS_LL_REC_FFIEC" hidden="1">"c12889"</definedName>
    <definedName name="IQ_CREDIT_CARDS_LOANS_TRADING_DOM_FFIEC" hidden="1">"c12933"</definedName>
    <definedName name="IQ_CREDIT_CARDS_OTHER_OPEN_END_LINES_CREDIT_THRIFT" hidden="1">"c25610"</definedName>
    <definedName name="IQ_CREDIT_CARDS_THRIFT" hidden="1">"c24864"</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REDIT_RISK" hidden="1">"c26988"</definedName>
    <definedName name="IQ_CUM_EFFECT_CHANGE_ACCOUNTING_FFIEC" hidden="1">"c25849"</definedName>
    <definedName name="IQ_CUMULATIVE_PREF_THRIFT" hidden="1">"c24915"</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LOSS_SHARING_FFIEC" hidden="1">"c27214"</definedName>
    <definedName name="IQ_DEBT_SEC_OVER_5YR_INVEST_SECURITIES_FFIEC" hidden="1">"c13466"</definedName>
    <definedName name="IQ_DEBT_SECURITIES_FOREIGN_FFIEC" hidden="1">"c13484"</definedName>
    <definedName name="IQ_DEBT_SECURITIES_LESS_THAN_1YR_INV_SEC_THRIFT" hidden="1">"c25676"</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BT_SECURITIES_OVER_1YR_INV_SEC_THRIFT" hidden="1">"c25677"</definedName>
    <definedName name="IQ_DECREASE_INT_EXPENSE_FFIEC" hidden="1">"c13064"</definedName>
    <definedName name="IQ_DEDUCTION_EQUITY_INV_OTHER_ASSETS_THRIFT" hidden="1">"c25047"</definedName>
    <definedName name="IQ_DEDUCTION_LOW_LEVEL_RECOURSE_RESIDUAL_INTERESTS_THRIFT" hidden="1">"c25048"</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OME_TAXES_THRIFT" hidden="1">"c24911"</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CONSOLIDATED_SUBSIDIARIES_THRIFT" hidden="1">"c25570"</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ACQUIRED_NET_DISPOSITIONS_IN_BULK_TRANSACTIONS_THRIFT" hidden="1">"c25345"</definedName>
    <definedName name="IQ_DEPOSITS_AMOUNTS_NETTED_THRIFT" hidden="1">"c25534"</definedName>
    <definedName name="IQ_DEPOSITS_DOM_FFIEC" hidden="1">"c12850"</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1_THRIFT" hidden="1">"c25530"</definedName>
    <definedName name="IQ_DEPOSITS_LEVEL_2_FFIEC" hidden="1">"c13229"</definedName>
    <definedName name="IQ_DEPOSITS_LEVEL_2_THRIFT" hidden="1">"c25531"</definedName>
    <definedName name="IQ_DEPOSITS_LEVEL_3_FFIEC" hidden="1">"c13237"</definedName>
    <definedName name="IQ_DEPOSITS_LEVEL_3_THRIFT" hidden="1">"c25532"</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_AMORT" hidden="1">"c1360"</definedName>
    <definedName name="IQ_DEPRE_AMORT_SUPPL" hidden="1">"c1593"</definedName>
    <definedName name="IQ_DEPRE_DEPLE" hidden="1">"c1361"</definedName>
    <definedName name="IQ_DEPRE_SUPP" hidden="1">"c1443"</definedName>
    <definedName name="IQ_DEPRECIATION_RENTAL_ASSETS" hidden="1">"c26972"</definedName>
    <definedName name="IQ_DEPRECIATION_RENTAL_ASSETS_CF" hidden="1">"c26973"</definedName>
    <definedName name="IQ_DERIVATIVE_ASSETS_AMOUNTS_NETTED_THRIFT" hidden="1">"c25510"</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1_THRIFT" hidden="1">"c25506"</definedName>
    <definedName name="IQ_DERIVATIVE_ASSETS_LEVEL_2_FFIEC" hidden="1">"c15438"</definedName>
    <definedName name="IQ_DERIVATIVE_ASSETS_LEVEL_2_THRIFT" hidden="1">"c25507"</definedName>
    <definedName name="IQ_DERIVATIVE_ASSETS_LEVEL_3_FFIEC" hidden="1">"c15451"</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FAIR_VALUE_TOT_FFIEC" hidden="1">"c15407"</definedName>
    <definedName name="IQ_DERIVATIVE_LIABILITIES_LEVEL_1_FFIEC" hidden="1">"c15429"</definedName>
    <definedName name="IQ_DERIVATIVE_LIABILITIES_LEVEL_1_THRIFT" hidden="1">"c25548"</definedName>
    <definedName name="IQ_DERIVATIVE_LIABILITIES_LEVEL_2_FFIEC" hidden="1">"c15442"</definedName>
    <definedName name="IQ_DERIVATIVE_LIABILITIES_LEVEL_2_THRIFT" hidden="1">"c25549"</definedName>
    <definedName name="IQ_DERIVATIVE_LIABILITIES_LEVEL_3_FFIEC" hidden="1">"c15455"</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S_BASIC" hidden="1">"c16189"</definedName>
    <definedName name="IQ_DISTRIBUTABLE_CASH_SHARES_DILUTED" hidden="1">"c16190"</definedName>
    <definedName name="IQ_DISTRIBUTABLE_CASH_STANDARDIZED" hidden="1">"c20435"</definedName>
    <definedName name="IQ_DIV_AMOUNT" hidden="1">"c3041"</definedName>
    <definedName name="IQ_DIV_AMOUNT_LIST" hidden="1">"c17417"</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END_INCOME_FHLB_STOCK_THRIFT" hidden="1">"c24754"</definedName>
    <definedName name="IQ_DIVIDEND_INCOME_OTHER_EQUITY_INV_THRIFT" hidden="1">"c24755"</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_FINANCE_CF" hidden="1">"c27336"</definedName>
    <definedName name="IQ_DO_INVEST_CF" hidden="1">"c27335"</definedName>
    <definedName name="IQ_DOC_CLAUSE" hidden="1">"c6032"</definedName>
    <definedName name="IQ_DOM_OFFICE_DEPOSITS_TOT_DEPOSITS_FFIEC" hidden="1">"c13910"</definedName>
    <definedName name="IQ_DOMESTIC_DEPOSITS" hidden="1">"c27338"</definedName>
    <definedName name="IQ_DOMESTIC_LOANS" hidden="1">"c27340"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_PARENT_EXCL_EXTRA" hidden="1">"c25791"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AVG_ASSETS_THRIFT" hidden="1">"c25656"</definedName>
    <definedName name="IQ_EARNINGS_CO_FFIEC" hidden="1">"c13032"</definedName>
    <definedName name="IQ_EARNINGS_CO_THRIFT" hidden="1">"c24796"</definedName>
    <definedName name="IQ_EARNINGS_CONT_OPS_HOMEBUILDING_SALES" hidden="1">"c15817"</definedName>
    <definedName name="IQ_EARNINGS_COVERAGE_LOSSES_FFIEC" hidden="1">"c13351"</definedName>
    <definedName name="IQ_EARNINGS_COVERAGE_NET_CHARGE_OFFS_FDIC" hidden="1">"c6735"</definedName>
    <definedName name="IQ_EARNINGS_COVERAGE_NET_LOSSES_THRIFT" hidden="1">"c25641"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HOMEBUILDING_SALES" hidden="1">"c15815"</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HOMEBUILDING_SALES" hidden="1">"c15816"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THRIFT" hidden="1">"c24794"</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DUCATION_LOANS_THRIFT" hidden="1">"c24861"</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 hidden="1">"c2223"</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FV_THRIFT" hidden="1">"c24823"</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CROWS_THRIFT" hidden="1">"c24897"</definedName>
    <definedName name="IQ_ESOP_DEBT" hidden="1">"c1597"</definedName>
    <definedName name="IQ_ESOP_DEBT_GUARANTEED_FFIEC" hidden="1">"c12971"</definedName>
    <definedName name="IQ_ESOP_OVER_TOTAL" hidden="1">"c24734"</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_PERCENT" hidden="1">"c1635"</definedName>
    <definedName name="IQ_EST_EPS_SURPRISE_PERCENT_THOM" hidden="1">"c5296"</definedName>
    <definedName name="IQ_EST_FAIR_VALUE_MORT_SERVICING_ASSETS_FFIEC" hidden="1">"c12956"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CRO_ACTUAL" hidden="1">"c27246"</definedName>
    <definedName name="IQ_EVENT_MACRO_COUNTRY_NAME" hidden="1">"c27250"</definedName>
    <definedName name="IQ_EVENT_MACRO_FORECAST" hidden="1">"c27248"</definedName>
    <definedName name="IQ_EVENT_MACRO_ID" hidden="1">"c27243"</definedName>
    <definedName name="IQ_EVENT_MACRO_PERIOD" hidden="1">"c27245"</definedName>
    <definedName name="IQ_EVENT_MACRO_PREVIOUS" hidden="1">"c27247"</definedName>
    <definedName name="IQ_EVENT_MACRO_REPORT_NAME" hidden="1">"c27244"</definedName>
    <definedName name="IQ_EVENT_MACRO_UNIT" hidden="1">"c27249"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ALLOWANCE_LL_LOSSES_THRIFT" hidden="1">"c25078"</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AVG_ASSETS_THRIFT" hidden="1">"c25659"</definedName>
    <definedName name="IQ_EXTRAORDINARY_ITEMS_FFIEC" hidden="1">"c13033"</definedName>
    <definedName name="IQ_EXTRAORDINARY_ITEMS_THRIFT" hidden="1">"c24797"</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DOM_LOSS_SHARING_FFIEC" hidden="1">"c27208"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PURCHASED_SEC_SOLD_REPURCHASE_THRIFT" hidden="1">"c24901"</definedName>
    <definedName name="IQ_FED_FUND_SOLD_SEC_PURCHASED_RESELL_FFIEC" hidden="1">"c15488"</definedName>
    <definedName name="IQ_FED_FUND_SOLD_SEC_PURCHASED_RESELL_THRIFT" hidden="1">"c24821"</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PURCHASED_REPOS_TOTAL_ASSETS_THRIFT" hidden="1">"c25702"</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ERAL_FUNDS_PURCHASED_SEC_SOLD_UNDER_AGREEMENTS_REPURCHASE_AMOUNTS_NETTED_THRIFT" hidden="1">"c25528"</definedName>
    <definedName name="IQ_FEDERAL_FUNDS_PURCHASED_SEC_SOLD_UNDER_AGREEMENTS_REPURCHASE_LEVEL_1_THRIFT" hidden="1">"c25524"</definedName>
    <definedName name="IQ_FEDERAL_FUNDS_PURCHASED_SEC_SOLD_UNDER_AGREEMENTS_REPURCHASE_LEVEL_2_THRIFT" hidden="1">"c25525"</definedName>
    <definedName name="IQ_FEDERAL_FUNDS_PURCHASED_SEC_SOLD_UNDER_AGREEMENTS_REPURCHASE_LEVEL_3_THRIFT" hidden="1">"c25526"</definedName>
    <definedName name="IQ_FEDERAL_FUNDS_PURCHASED_SEC_SOLD_UNDER_AGREEMENTS_REPURCHASE_TOTAL_AFTER_NETTING_THRIFT" hidden="1">"c25529"</definedName>
    <definedName name="IQ_FEDERAL_FUNDS_PURCHASED_SEC_SOLD_UNDER_AGREEMENTS_REPURCHASE_TOTAL_BEFORE_NETTING_THRIFT" hidden="1">"c25527"</definedName>
    <definedName name="IQ_FEDERAL_FUNDS_SOLD_SEC_PURCHASED_UNDER_AGREEMENTS_RESELL_AMOUNTS_NETTED_THRIFT" hidden="1">"c25480"</definedName>
    <definedName name="IQ_FEDERAL_FUNDS_SOLD_SEC_PURCHASED_UNDER_AGREEMENTS_RESELL_LEVEL_1_THRIFT" hidden="1">"c25476"</definedName>
    <definedName name="IQ_FEDERAL_FUNDS_SOLD_SEC_PURCHASED_UNDER_AGREEMENTS_RESELL_LEVEL_2_THRIFT" hidden="1">"c25477"</definedName>
    <definedName name="IQ_FEDERAL_FUNDS_SOLD_SEC_PURCHASED_UNDER_AGREEMENTS_RESELL_LEVEL_3_THRIFT" hidden="1">"c25478"</definedName>
    <definedName name="IQ_FEDERAL_FUNDS_SOLD_SEC_PURCHASED_UNDER_AGREEMENTS_RESELL_TOTAL_AFTER_NETTING_THRIFT" hidden="1">"c25481"</definedName>
    <definedName name="IQ_FEDERAL_FUNDS_SOLD_SEC_PURCHASED_UNDER_AGREEMENTS_RESELL_TOTAL_BEFORE_NETTING_THRIFT" hidden="1">"c25479"</definedName>
    <definedName name="IQ_FEDERAL_INC_TAXES_THRIFT" hidden="1">"c24816"</definedName>
    <definedName name="IQ_FEDFUNDS_PURCHASED_RELATED" hidden="1">"c19132"</definedName>
    <definedName name="IQ_FEDFUNDS_SOLD" hidden="1">"c2256"</definedName>
    <definedName name="IQ_FEDFUNDS_SOLD_RELATED" hidden="1">"c19130"</definedName>
    <definedName name="IQ_FEE_INCOME_COMM_LOANS_THRIFT" hidden="1">"c24751"</definedName>
    <definedName name="IQ_FEE_INCOME_CONSUMER_LOANS_THRIFT" hidden="1">"c24752"</definedName>
    <definedName name="IQ_FEE_INCOME_MORTGAGE_LOANS_THRIFT" hidden="1">"c24750"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DILUTED" hidden="1">"c16186"</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S_BASIC" hidden="1">"c16185"</definedName>
    <definedName name="IQ_FFO_SHARES_DILUTED" hidden="1">"c16187"</definedName>
    <definedName name="IQ_FFO_STDDEV_EST" hidden="1">"c422"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STOCK_NOT_CARRIED_FV_THRIFT" hidden="1">"c24880"</definedName>
    <definedName name="IQ_FIDUCIARY_ACTIVITIES_FDIC" hidden="1">"c6571"</definedName>
    <definedName name="IQ_FIDUCIARY_ACTIVITIES_INCOME_ADJUSTED_OPERATING_INCOME_THRIFT" hidden="1">"c25689"</definedName>
    <definedName name="IQ_FIDUCIARY_INCOME_OPERATING_INC_FFIEC" hidden="1">"c13383"</definedName>
    <definedName name="IQ_FIDUCIARY_MANAGED_ASSETS_THRIFT" hidden="1">"c25438"</definedName>
    <definedName name="IQ_FIDUCIARY_RELATED_SERVICES_EXP_THRIFT" hidden="1">"c24812"</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MINORITY_INT_REDEEM" hidden="1">"c25788"</definedName>
    <definedName name="IQ_FIN_DIV_MINORITY_INTEREST" hidden="1">"c25790"</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_UNUSED_FFIEC" hidden="1">"c25860"</definedName>
    <definedName name="IQ_FIN_INSTANCE_ID" hidden="1">"c13921"</definedName>
    <definedName name="IQ_FIN_PERIOD_ID" hidden="1">"c13920"</definedName>
    <definedName name="IQ_FINANCIAL_ASSETS_CARRIED_FV_THROUGH_EARNINGS_THRIFT" hidden="1">"c24931"</definedName>
    <definedName name="IQ_FINANCIAL_ASSETS_HELD_TRADING_PURPOSES_THRIFT" hidden="1">"c24930"</definedName>
    <definedName name="IQ_FINANCIAL_LIABILITIES_CARRIED_FV_THROUGH_EARNINGS_THRIFT" hidden="1">"c24932"</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SCAL_YEAR_END_THRIFT" hidden="1">"c25020"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"c24735"</definedName>
    <definedName name="IQ_FOUNDATIONS_ENDOWMENT_ACCOUNTS_MANAGED_ASSETS_THRIFT" hidden="1">"c25354"</definedName>
    <definedName name="IQ_FOUNDATIONS_ENDOWMENT_ACCOUNTS_NONMANAGED_ASSETS_THRIFT" hidden="1">"c25375"</definedName>
    <definedName name="IQ_FOUNDATIONS_ENDOWMENT_ACCOUNTS_NUMBER_MANAGED_ACCOUNTS_THRIFT" hidden="1">"c25365"</definedName>
    <definedName name="IQ_FOUNDATIONS_ENDOWMENT_ACCOUNTS_NUMBER_NONMANAGED_ACCOUNTS_THRIFT" hidden="1">"c25387"</definedName>
    <definedName name="IQ_FOUNDATIONS_ENDOWMENTS_INC_THRIFT" hidden="1">"c24807"</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BROKERED_TIME_DEPOSITS_THRIFT" hidden="1">"c25005"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BARGAIN_PURCHASES_FFIEC" hidden="1">"c25844"</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_AVAILABLE_SALE_AVG_ASSETS_THRIFT" hidden="1">"c25655"</definedName>
    <definedName name="IQ_GAINS_SEC_HELD_MATURITY_AVG_ASSETS_THRIFT" hidden="1">"c25654"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_LIFE_INSURANCE_ASSET_FFIEC" hidden="1">"c27008"</definedName>
    <definedName name="IQ_GENERAL_ALLOWANCE" hidden="1">"c15248"</definedName>
    <definedName name="IQ_GENERAL_OBLIGATIONS_STATE_LOCAL_GOVERNMENTS_ELIGIBLE_20_PCT_RISK_WEIGHT_THRIFT" hidden="1">"c25059"</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INTANGIBLE_ASSETS_THRIFT" hidden="1">"c24887"</definedName>
    <definedName name="IQ_GOODWILL_NET" hidden="1">"c1380"</definedName>
    <definedName name="IQ_GOODWILL_OTHER_INTANGIBLE_ASSETS_ADJUSTED_ASSETS_THRIFT" hidden="1">"c25032"</definedName>
    <definedName name="IQ_GOODWILL_OTHER_INTANGIBLE_ASSETS_T1_THRIFT" hidden="1">"c25023"</definedName>
    <definedName name="IQ_GOODWILL_OTHER_INTANGIBLE_ASSETS_THRIFT" hidden="1">"c24890"</definedName>
    <definedName name="IQ_GOODWILL_OTHER_INTANGIBLES_EXP_THRIFT" hidden="1">"c24791"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DEPOSITS" hidden="1">"c26987"</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"c17750"</definedName>
    <definedName name="IQ_GROSS_INTAN_ASSETS" hidden="1">"c17748"</definedName>
    <definedName name="IQ_GROSS_LIFE_EARNED" hidden="1">"c2737"</definedName>
    <definedName name="IQ_GROSS_LIFE_IN_FORCE" hidden="1">"c2767"</definedName>
    <definedName name="IQ_GROSS_LOAN_AVG_LOANS_THRIFT" hidden="1">"c25636"</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UARANTEED_PORTION_OTHER_LOANS_LEASES_EXCLUDE_REBOOKED_GNMA_LOANS_DUE_90_THRIFT" hidden="1">"c25280"</definedName>
    <definedName name="IQ_GUARANTEED_PORTION_OTHER_LOANS_LEASES_EXCLUDE_REBOOKED_GNMA_LOANS_NON_ACCRUAL_THRIFT" hidden="1">"c25301"</definedName>
    <definedName name="IQ_GUARTANTEED_PORTION_OTHER_LOANS_LEASES_EXCLUDE_REBOOKED_GNMA_LOANS_DUE_30_89_THRIFT" hidden="1">"c25259"</definedName>
    <definedName name="IQ_GVKEY" hidden="1">"c15590"</definedName>
    <definedName name="IQ_GVKEY_OTHER" hidden="1">"c15633"</definedName>
    <definedName name="IQ_GW" hidden="1">"c530"</definedName>
    <definedName name="IQ_GW_AMORT_BR" hidden="1">"c532"</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"c24736"</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INSTITUTION_TYPE" hidden="1">"c24729"</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TYPE" hidden="1">"c27366"</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QUITY_ASSETS" hidden="1">"c26966"</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ANS_TOTAL_LOANS_THRIFT" hidden="1">"c25748"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MPROVEMENT_LOANS_NOT_SECURED_RE_THRIFT" hidden="1">"c24860"</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_INV_SEC_THRIFT" hidden="1">"c25669"</definedName>
    <definedName name="IQ_HTM_SEC_TIER_1_CAPITAL_THRIFT" hidden="1">"c25629"</definedName>
    <definedName name="IQ_HTM_SECURITIES_TIER_1_FFIEC" hidden="1">"c13342"</definedName>
    <definedName name="IQ_HYBRID_CAPITAL" hidden="1">"c15245"</definedName>
    <definedName name="IQ_HYBRID_LIFE_INSURANCE_ASSET_FFIEC" hidden="1">"c27010"</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CHG_CREDITWORTH_BANK_HOLD_DRV_ASSET_TRADING_REV_FFIEC" hidden="1">"c27051"</definedName>
    <definedName name="IQ_IMPACT_CHG_CREDITWORTH_BANK_HOLD_DRV_LIAB_TRADING_REV_FFIEC" hidden="1">"c27052"</definedName>
    <definedName name="IQ_IMPACT_UNRECOG_TAX_BENEFIT_EFFECTIVE_TAX" hidden="1">"c15748"</definedName>
    <definedName name="IQ_IMPAIR_CHARGES_DEBT_EQUITY_SEC_THRIFT" hidden="1">"c24777"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BEFORE_EXTRAORDINARY_ITEMS_AVG_ASSETS_THRIFT" hidden="1">"c25658"</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STATEMENT_AP" hidden="1">"c25877"</definedName>
    <definedName name="IQ_INCOME_STATEMENT_AP_CO" hidden="1">"c25878"</definedName>
    <definedName name="IQ_INCOME_STATEMENT_INDUSTRY" hidden="1">"c25873"</definedName>
    <definedName name="IQ_INCOME_STATEMENT_INDUSTRY_CO" hidden="1">"c25874"</definedName>
    <definedName name="IQ_INCOME_STATEMENT_STANDARD" hidden="1">"c25875"</definedName>
    <definedName name="IQ_INCOME_STATEMENT_STANDARD_CO" hidden="1">"c25876"</definedName>
    <definedName name="IQ_INCOME_TAX_FOREIGN_FFIEC" hidden="1">"c15391"</definedName>
    <definedName name="IQ_INCOME_TAXES_FDIC" hidden="1">"c6582"</definedName>
    <definedName name="IQ_INCOME_TAXES_FFIEC" hidden="1">"c13030"</definedName>
    <definedName name="IQ_INCOME_TAXES_PRETAX_NET_OPERATING_INCOME_THRIFT" hidden="1">"c25693"</definedName>
    <definedName name="IQ_INCOME_TAXES_THRIFT" hidden="1">"c24795"</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SURED_GUARANTEED_AGENCY_US_SPONSORED_ENTERPRISE_THRIFT" hidden="1">"c24830"</definedName>
    <definedName name="IQ_INT_ADVANCES_FHLB_THRIFT" hidden="1">"c24759"</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COMM_LOANS_LEASES_THRIFT" hidden="1">"c24748"</definedName>
    <definedName name="IQ_INT_CONSUMER_LOANS_LEASES_THRIFT" hidden="1">"c24749"</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EPOSITS_INV_SEC_THRIFT" hidden="1">"c24745"</definedName>
    <definedName name="IQ_INT_DEPOSITS_THRIFT" hidden="1">"c24757"</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ARNING_DEPOSITS_FHLBS_THRIFT" hidden="1">"c24819"</definedName>
    <definedName name="IQ_INT_ESCROWS_THRIFT" hidden="1">"c24758"</definedName>
    <definedName name="IQ_INT_EXP_AVG_ASSETS_FFIEC" hidden="1">"c13357"</definedName>
    <definedName name="IQ_INT_EXP_AVG_ASSETS_THRIFT" hidden="1">"c25648"</definedName>
    <definedName name="IQ_INT_EXP_AVG_EARNING_ASSETS_THRIFT" hidden="1">"c25667"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FULLY_INSURED_BROKERED_DEPOSITS_THRIFT" hidden="1">"c24982"</definedName>
    <definedName name="IQ_INT_EXP_INCL_CAP" hidden="1">"c2988"</definedName>
    <definedName name="IQ_INT_EXP_INS" hidden="1">"c589"</definedName>
    <definedName name="IQ_INT_EXP_LTD" hidden="1">"c2086"</definedName>
    <definedName name="IQ_INT_EXP_OTHER_BROKERED_DEPOSITS_THRIFT" hidden="1">"c24983"</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AVG_ASSETS_THRIFT" hidden="1">"c25647"</definedName>
    <definedName name="IQ_INT_INCOME_AVG_EARNING_ASSETS_THRIFT" hidden="1">"c25666"</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MBS_THRIFT" hidden="1">"c24746"</definedName>
    <definedName name="IQ_INT_MORTGAGE_COLLATERALIZED_SEC_THRIFT" hidden="1">"c24761"</definedName>
    <definedName name="IQ_INT_MORTGAGE_LOANS_THRIFT" hidden="1">"c24747"</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ONLY_STRIP_RECEIVABLES_OTHER_INSTRUMENTS_THRIFT" hidden="1">"c24891"</definedName>
    <definedName name="IQ_INT_OTHER_BORROWINGS_THRIFT" hidden="1">"c24762"</definedName>
    <definedName name="IQ_INT_RATE_EXPOSURE_FFIEC" hidden="1">"c13058"</definedName>
    <definedName name="IQ_INT_RATE_SPREAD" hidden="1">"c604"</definedName>
    <definedName name="IQ_INT_SAVINGS_DEPOSITS_MMDA_DOM_FFIEC" hidden="1">"c15364"</definedName>
    <definedName name="IQ_INT_SUB_DEBT_THRIFT" hidden="1">"c24760"</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_YIELD_DEPOSITS_INV_SEC_THRIFT" hidden="1">"c25679"</definedName>
    <definedName name="IQ_INT_YIELD_MBS_THRIFT" hidden="1">"c25678"</definedName>
    <definedName name="IQ_INTANGIBLE_ASSETS_ADJUSTED_ASSETS_THRIFT" hidden="1">"c25036"</definedName>
    <definedName name="IQ_INTANGIBLE_ASSETS_T1_THRIFT" hidden="1">"c25027"</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ALL_OTHER_ACCOUNTS_THRIFT" hidden="1">"c25424"</definedName>
    <definedName name="IQ_INTEREST_BEARING_DEPOSITS_DOMESTIC_FDIC" hidden="1">"c6478"</definedName>
    <definedName name="IQ_INTEREST_BEARING_DEPOSITS_EMPLOYEE_BENEFIT_RETIREMENT_RELATED_ACCOUNTS_THRIFT" hidden="1">"c25408"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 hidden="1">"c25392"</definedName>
    <definedName name="IQ_INTEREST_BEARING_TRANS_DOM_QUARTERLY_AVG_FFIEC" hidden="1">"c15484"</definedName>
    <definedName name="IQ_INTEREST_CASH_DEPOSITS" hidden="1">"c2255"</definedName>
    <definedName name="IQ_INTEREST_CREDITED_DEPOSITS_THRIFT" hidden="1">"c25344"</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TRACO_INC_CREDITS_FIDUCIARY_RELATED_SERVICES_THRIFT" hidden="1">"c24814"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IN_UNREGISTERED_FUNDS_PRIVATE_EQUITY_INV_ALL_OTHER_ACCOUNTS_THRIFT" hidden="1">"c25433"</definedName>
    <definedName name="IQ_INV_IN_UNREGISTERED_FUNDS_PRIVATE_EQUITY_INV_EMPLOYEE_BENEFIT_RETIREMENT_RELATED_ACCOUNTS_THRIFT" hidden="1">"c25417"</definedName>
    <definedName name="IQ_INV_IN_UNREGISTERED_FUNDS_PRIVATE_EQUITY_INV_PERSONAL_TRUST_AGENCY_INV_MANAGEMENT_ACCOUNTS_THRIFT" hidden="1">"c25401"</definedName>
    <definedName name="IQ_INV_MANAGEMENT_INV_ADVISORY_AGENCY_ACCOUNTS_GROSS_LOSSES_MANAGED_ACCOUNTS_THRIFT" hidden="1">"c25463"</definedName>
    <definedName name="IQ_INV_MANAGEMENT_INV_ADVISORY_AGENCY_ACCOUNTS_GROSS_LOSSES_NONMANAGED_ACCOUNTS_THRIFT" hidden="1">"c25468"</definedName>
    <definedName name="IQ_INV_MANAGEMENT_INV_ADVISORY_AGENCY_ACCOUNTS_MANAGED_ASSETS_THRIFT" hidden="1">"c25353"</definedName>
    <definedName name="IQ_INV_MANAGEMENT_INV_ADVISORY_AGENCY_ACCOUNTS_NONMANAGED_ASSETS_THRIFT" hidden="1">"c25374"</definedName>
    <definedName name="IQ_INV_MANAGEMENT_INV_ADVISORY_AGENCY_ACCOUNTS_NUMBER_MANAGED_ACCOUNTS_THRIFT" hidden="1">"c25364"</definedName>
    <definedName name="IQ_INV_MANAGEMENT_INV_ADVISORY_AGENCY_ACCOUNTS_NUMBER_NONMANAGED_ACCOUNTS_THRIFT" hidden="1">"c25386"</definedName>
    <definedName name="IQ_INV_MANAGEMENT_INV_ADVISORY_AGENCY_ACCOUNTS_RECOVERIES_THRIFT" hidden="1">"c25473"</definedName>
    <definedName name="IQ_INV_METHOD" hidden="1">"c621"</definedName>
    <definedName name="IQ_INV_MGMT_ADVISORY_AGENCY_ACCOUNTS_INC_THRIFT" hidden="1">"c24806"</definedName>
    <definedName name="IQ_INV_NONCONTROLLING_INTERESTS_IN_SUBS_T1_THRIFT" hidden="1">"c25022"</definedName>
    <definedName name="IQ_INV_REL_ID" hidden="1">"c15220"</definedName>
    <definedName name="IQ_INV_REL_NAME" hidden="1">"c15219"</definedName>
    <definedName name="IQ_INV_SEC_TOTAL_ASSETS_THRIFT" hidden="1">"c25697"</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RA_KEOGH_ACCOUNTS_GREATER_THAN_100000_INCLUDED_IN_TIME_DEPOSITS_THRIFT" hidden="1">"c25004"</definedName>
    <definedName name="IQ_IRA_KEOGH_ACCOUNTS_THRIFT" hidden="1">"c24994"</definedName>
    <definedName name="IQ_IRAS_HSAS_SIMILAR_ACCOUNTS_MANAGED_ASSETS_THRIFT" hidden="1">"c25351"</definedName>
    <definedName name="IQ_IRAS_HSAS_SIMILAR_ACCOUNTS_NONMANAGED_ASSETS_THRIFT" hidden="1">"c25372"</definedName>
    <definedName name="IQ_IRAS_HSAS_SIMILAR_ACCOUNTS_NUMBER_MANAGED_ACCOUNTS_THRIFT" hidden="1">"c25362"</definedName>
    <definedName name="IQ_IRAS_HSAS_SIMILAR_ACCOUNTS_NUMBER_NONMANAGED_ACCOUNTS_THRIFT" hidden="1">"c25384"</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FNMA_FHLMC_GNMA_THRIFT" hidden="1">"c24833"</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S_IN_DEFAULT_PRINCIPAL_AMT_OUTSTANDING_THRIFT" hidden="1">"c25442"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KEY_PERSON_LIFE_INSURANCE_THRIFT" hidden="1">"c24885"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LOANS_IN_PROCESS_FORECLOSURE_THRIFT" hidden="1">"c25309"</definedName>
    <definedName name="IQ_LAND_LOANS_TOTAL_LOANS_THRIFT" hidden="1">"c25747"</definedName>
    <definedName name="IQ_LAND_MINERAL_RIGHTS_TO_PPE_GROSS_COAL" hidden="1">"c15949"</definedName>
    <definedName name="IQ_LAND_MINERAL_RIGHTS_TO_PPE_NET_COAL" hidden="1">"c15950"</definedName>
    <definedName name="IQ_LAND_PML_ADJUSTED_NCOS_TOTAL_THRIFT" hidden="1">"c25208"</definedName>
    <definedName name="IQ_LAND_PML_GVA_CHARGE_OFFS_THRIFT" hidden="1">"c25123"</definedName>
    <definedName name="IQ_LAND_PML_GVA_RECOVERIES_THRIFT" hidden="1">"c25154"</definedName>
    <definedName name="IQ_LAND_PML_SVA_PROVISIONS_TRANSFERS_FROM_GVA_TOTAL_THRIFT" hidden="1">"c25177"</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Q" hidden="1">500</definedName>
    <definedName name="IQ_LEAD_UNDERWRITER" hidden="1">"c8957"</definedName>
    <definedName name="IQ_LEASE_EXPENSE" hidden="1">"c16039"</definedName>
    <definedName name="IQ_LEASE_FIN_REC_INCL_EXCD_10_LL_FFIEC" hidden="1">"c27206"</definedName>
    <definedName name="IQ_LEASE_FIN_REC_LOSS_SHARING_DUE_30_89_FFIEC" hidden="1">"c27089"</definedName>
    <definedName name="IQ_LEASE_FIN_REC_LOSS_SHARING_DUE_90_FFIEC" hidden="1">"c27129"</definedName>
    <definedName name="IQ_LEASE_FIN_REC_LOSS_SHARING_NON_ACCRUAL_FFIEC" hidden="1">"c27169"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CEIVABLES_THRIFT" hidden="1">"c24857"</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EXP_THRIFT" hidden="1">"c24789"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TTERS_CREDIT_THRIFT" hidden="1">"c25612"</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_LIQUID_ASSETS_THRIFT" hidden="1">"c25626"</definedName>
    <definedName name="IQ_LIQUID_ASSETS_NONCORE_FUNDING_FFIEC" hidden="1">"c13339"</definedName>
    <definedName name="IQ_LIQUID_ASSETS_TOTAL_ASSETS_THRIFT" hidden="1">"c25696"</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L_ALLOWANCE_GROSS_LOANS_THRIFT" hidden="1">"c25637"</definedName>
    <definedName name="IQ_LL_ALLOWANCE_NET_LOANS_LOSSES_THRIFT" hidden="1">"c25642"</definedName>
    <definedName name="IQ_LL_ALLOWANCE_NONACCRUAL_ASSETS_THRIFT" hidden="1">"c25638"</definedName>
    <definedName name="IQ_LL_GUARANTEED_US_GOVT_EXCL_LOSS_SHARING_DUE_30_89_FFIEC" hidden="1">"c27068"</definedName>
    <definedName name="IQ_LL_GUARANTEED_US_GOVT_EXCL_LOSS_SHARING_DUE_90_FFIEC" hidden="1">"c27108"</definedName>
    <definedName name="IQ_LL_GUARANTEED_US_GOVT_EXCL_LOSS_SHARING_NON_ACCRUAL_FFIEC" hidden="1">"c27148"</definedName>
    <definedName name="IQ_LL_LOSS_SHARING_DUE_30_89_FFIEC" hidden="1">"c27090"</definedName>
    <definedName name="IQ_LL_LOSS_SHARING_DUE_90_FFIEC" hidden="1">"c27130"</definedName>
    <definedName name="IQ_LL_LOSS_SHARING_NON_ACCRUAL_FFIEC" hidden="1">"c27170"</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ALLOWANCE_PAST_DUE_NONACCRUAL_LOANS_THRIFT" hidden="1">"c25643"</definedName>
    <definedName name="IQ_LOAN_LEASE_RECEIV" hidden="1">"c657"</definedName>
    <definedName name="IQ_LOAN_LOSS" hidden="1">"c1386"</definedName>
    <definedName name="IQ_LOAN_LOSS_ALLOW_FDIC" hidden="1">"c6326"</definedName>
    <definedName name="IQ_LOAN_LOSS_ALLOWANCE_GROSS_LOANS_THRIFT" hidden="1">"c25736"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RECOVERIES_AVG_LOANS_THRIFT" hidden="1">"c25644"</definedName>
    <definedName name="IQ_LOAN_SERVICE_REV" hidden="1">"c658"</definedName>
    <definedName name="IQ_LOAN_SERVICING_FEES_THRIFT" hidden="1">"c24790"</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_INST_BANKS_EXCD_10_LL_FFIEC" hidden="1">"c27203"</definedName>
    <definedName name="IQ_LOANS_DEP_INST_BANKS_EXCD_10_RSTRC_DUE_30_89_FFIEC" hidden="1">"c27101"</definedName>
    <definedName name="IQ_LOANS_DEP_INST_BANKS_EXCD_10_RSTRC_DUE_90_FFIEC" hidden="1">"c27141"</definedName>
    <definedName name="IQ_LOANS_DEP_INST_BANKS_EXCD_10_RSTRC_NON_ACCRUAL_FFIEC" hidden="1">"c27181"</definedName>
    <definedName name="IQ_LOANS_DEP_INST_BANKS_EXCD_10_RSTRC_TERMS_FFIEC" hidden="1">"c27032"</definedName>
    <definedName name="IQ_LOANS_DEP_INST_BANKS_LOSS_SHARING_DUE_30_89_FFIEC" hidden="1">"c27086"</definedName>
    <definedName name="IQ_LOANS_DEP_INST_BANKS_LOSS_SHARING_DUE_90_FFIEC" hidden="1">"c27126"</definedName>
    <definedName name="IQ_LOANS_DEP_INST_BANKS_LOSS_SHARING_NON_ACCRUAL_FFIEC" hidden="1">"c27166"</definedName>
    <definedName name="IQ_LOANS_DEP_LL_REC_DOM_FFIEC" hidden="1">"c25855"</definedName>
    <definedName name="IQ_LOANS_DEP_LL_REC_FFIEC" hidden="1">"c25851"</definedName>
    <definedName name="IQ_LOANS_DEP_OTHER_LL_REC_DOM_FFIEC" hidden="1">"c25854"</definedName>
    <definedName name="IQ_LOANS_DEP_OTHER_LL_REC_FFIEC" hidden="1">"c25850"</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EXCD_10_RSTRC_DUE_30_89_FFIEC" hidden="1">"c27102"</definedName>
    <definedName name="IQ_LOANS_FINANCE_AGRICULTURAL_PROD_EXCD_10_RSTRC_DUE_90_FFIEC" hidden="1">"c27142"</definedName>
    <definedName name="IQ_LOANS_FINANCE_AGRICULTURAL_PROD_EXCD_10_RSTRC_NON_ACCRUAL_FFIEC" hidden="1">"c27182"</definedName>
    <definedName name="IQ_LOANS_FINANCE_AGRICULTURAL_PROD_EXCD_10_RSTRC_TERMS_FFIEC" hidden="1">"c27033"</definedName>
    <definedName name="IQ_LOANS_FINANCE_AGRICULTURAL_PROD_LL_REC_DOM_FFIEC" hidden="1">"c12909"</definedName>
    <definedName name="IQ_LOANS_FINANCE_AGRICULTURAL_PROD_LOSS_SHARING_DUE_30_89_FFIEC" hidden="1">"c27080"</definedName>
    <definedName name="IQ_LOANS_FINANCE_AGRICULTURAL_PROD_LOSS_SHARING_DUE_90_FFIEC" hidden="1">"c27120"</definedName>
    <definedName name="IQ_LOANS_FINANCE_AGRICULTURAL_PROD_LOSS_SHARING_FFIEC" hidden="1">"c27197"</definedName>
    <definedName name="IQ_LOANS_FINANCE_AGRICULTURAL_PROD_LOSS_SHARING_NON_ACCRUAL_FFIEC" hidden="1">"c27160"</definedName>
    <definedName name="IQ_LOANS_FINANCE_AGRICULTURAL_PROD_QUARTERLY_AVG_FFIEC" hidden="1">"c27063"</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GOVT_OFFICIAL_EXCD_10_LL_FFIEC" hidden="1">"c27204"</definedName>
    <definedName name="IQ_LOANS_FOREIGN_GOVT_OFFICIAL_EXCD_10_RSTRC_DUE_30_89_FFIEC" hidden="1">"c27106"</definedName>
    <definedName name="IQ_LOANS_FOREIGN_GOVT_OFFICIAL_EXCD_10_RSTRC_DUE_90_FFIEC" hidden="1">"c27146"</definedName>
    <definedName name="IQ_LOANS_FOREIGN_GOVT_OFFICIAL_EXCD_10_RSTRC_NON_ACCRUAL_FFIEC" hidden="1">"c27186"</definedName>
    <definedName name="IQ_LOANS_FOREIGN_GOVT_OFFICIAL_EXCD_10_RSTRC_TERMS_FFIEC" hidden="1">"c27037"</definedName>
    <definedName name="IQ_LOANS_FOREIGN_GOVT_OFFICIAL_INST_LOSS_SHARING_DUE_30_89_FFIEC" hidden="1">"c27087"</definedName>
    <definedName name="IQ_LOANS_FOREIGN_GOVT_OFFICIAL_INST_LOSS_SHARING_DUE_90_FFIEC" hidden="1">"c27127"</definedName>
    <definedName name="IQ_LOANS_FOREIGN_GOVT_OFFICIAL_INST_LOSS_SHARING_NON_ACCRUAL_FFIEC" hidden="1">"c27167"</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INDIVIDUALS_GROSS_LOANS_THRIFT" hidden="1">"c25733"</definedName>
    <definedName name="IQ_LOANS_INDIVIDUALS_RISK_BASED_CAPITAL_THRIFT" hidden="1">"c25718"</definedName>
    <definedName name="IQ_LOANS_LEASES_AMOUNTS_NETTED_THRIFT" hidden="1">"c25498"</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DUE_30_89_THRIFT" hidden="1">"c25257"</definedName>
    <definedName name="IQ_LOANS_LEASES_HFS_DUE_90_THRIFT" hidden="1">"c25278"</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HFS_NON_ACCRUAL_THRIFT" hidden="1">"c25299"</definedName>
    <definedName name="IQ_LOANS_LEASES_LEVEL_1_FFIEC" hidden="1">"c13217"</definedName>
    <definedName name="IQ_LOANS_LEASES_LEVEL_1_THRIFT" hidden="1">"c25494"</definedName>
    <definedName name="IQ_LOANS_LEASES_LEVEL_2_FFIEC" hidden="1">"c13225"</definedName>
    <definedName name="IQ_LOANS_LEASES_LEVEL_2_THRIFT" hidden="1">"c25495"</definedName>
    <definedName name="IQ_LOANS_LEASES_LEVEL_3_FFIEC" hidden="1">"c13233"</definedName>
    <definedName name="IQ_LOANS_LEASES_LEVEL_3_THRIFT" hidden="1">"c25496"</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EASES_REPORTED_WHOLLY_PARTIALLY_GUARANT_US_GOVT_AGENCY_SPONS_ENTITY_DUE_30_89_THRIFT" hidden="1">"c25258"</definedName>
    <definedName name="IQ_LOANS_LEASES_REPORTED_WHOLLY_PARTIALLY_GUARANT_US_GOVT_AGENCY_SPONS_ENTITY_DUE_90_THRIFT" hidden="1">"c25279"</definedName>
    <definedName name="IQ_LOANS_LEASES_REPORTED_WHOLLY_PARTIALLY_GUARANT_US_GOVT_AGENCY_SPONS_ENTITY_NON_ACCRUAL_THRIFT" hidden="1">"c25300"</definedName>
    <definedName name="IQ_LOANS_LEASES_TOTAL_AFTER_NETTING_THRIFT" hidden="1">"c25499"</definedName>
    <definedName name="IQ_LOANS_LEASES_TOTAL_BEFORE_NETTING_THRIFT" hidden="1">"c25497"</definedName>
    <definedName name="IQ_LOANS_LOC_ASSETS_TOT_FFIEC" hidden="1">"c13441"</definedName>
    <definedName name="IQ_LOANS_NOT_SECURED_RE_FDIC" hidden="1">"c6381"</definedName>
    <definedName name="IQ_LOANS_PAST_DUE" hidden="1">"c667"</definedName>
    <definedName name="IQ_LOANS_PURCHASE_CARRY_LL_REC_DOM_FFIEC" hidden="1">"c25856"</definedName>
    <definedName name="IQ_LOANS_PURCHASE_CARRY_LL_REC_FFIEC" hidden="1">"c25852"</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FARMLAND_DOM_LOANS_EXCD_10_RSTRC_DUE_30_89_FFIEC" hidden="1">"c27100"</definedName>
    <definedName name="IQ_LOANS_SEC_FARMLAND_DOM_LOANS_EXCD_10_RSTRC_DUE_90_FFIEC" hidden="1">"c27140"</definedName>
    <definedName name="IQ_LOANS_SEC_FARMLAND_DOM_LOANS_EXCD_10_RSTRC_NON_ACCRUAL_FFIEC" hidden="1">"c27180"</definedName>
    <definedName name="IQ_LOANS_SEC_FARMLAND_DOM_LOANS_EXCD_10_RSTRC_TERMS_FFIEC" hidden="1">"c27031"</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_100000_THROUGH_250000_THRIFT" hidden="1">"c24968"</definedName>
    <definedName name="IQ_LOANS_SECURED_FARM_250000_THROUGH_500000_THRIFT" hidden="1">"c24970"</definedName>
    <definedName name="IQ_LOANS_SECURED_FARM_LESS_THAN_EQUAL_100000_THRIFT" hidden="1">"c24966"</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SERVICED_OTHERS_THRIFT" hidden="1">"c24935"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RECOGNIZED_OCI_FFIEC" hidden="1">"c25847"</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OTHER_PROF_SERVICES_THRIFT" hidden="1">"c24788"</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ALL_OTHER_COMM_AFS_FFIEC" hidden="1">"c27004"</definedName>
    <definedName name="IQ_MBS_COMM_OTHER_PASS_THROUGH_AFS_AMORT_COST_FFIEC" hidden="1">"c27020"</definedName>
    <definedName name="IQ_MBS_COMM_OTHER_PASS_THROUGH_AFS_FFIEC" hidden="1">"c27002"</definedName>
    <definedName name="IQ_MBS_COMM_OTHER_PASS_THROUGH_HTM_FAIR_VAL_FFIEC" hidden="1">"c27016"</definedName>
    <definedName name="IQ_MBS_COMM_OTHER_PASS_THROUGH_HTM_FFIEC" hidden="1">"c26998"</definedName>
    <definedName name="IQ_MBS_COMM_PASS_THROUGH_ISSUED_FNMA_AFS_AMORT_COST_FFIEC" hidden="1">"c27019"</definedName>
    <definedName name="IQ_MBS_COMM_PASS_THROUGH_ISSUED_FNMA_AFS_FFIEC" hidden="1">"c27001"</definedName>
    <definedName name="IQ_MBS_COMM_PASS_THROUGH_ISSUED_FNMA_HTM_FAIR_VAL_FFIEC" hidden="1">"c27015"</definedName>
    <definedName name="IQ_MBS_COMM_PASS_THROUGH_ISSUED_FNMA_HTM_FFIEC" hidden="1">"c26997"</definedName>
    <definedName name="IQ_MBS_INVEST_SECURITIES_FFIEC" hidden="1">"c13460"</definedName>
    <definedName name="IQ_MBS_OTHER_COMM_AFS_AMORT_COST_FFIEC" hidden="1">"c27022"</definedName>
    <definedName name="IQ_MBS_OTHER_COMM_HTM_FAIR_VAL_FFIEC" hidden="1">"c27018"</definedName>
    <definedName name="IQ_MBS_OTHER_COMM_HTM_FFIEC" hidden="1">"c27000"</definedName>
    <definedName name="IQ_MBS_OTHER_COMM_ISSUED_FNMA_AFS_AMORT_COST_FFIEC" hidden="1">"c27021"</definedName>
    <definedName name="IQ_MBS_OTHER_COMM_ISSUED_FNMA_AFS_FFIEC" hidden="1">"c27003"</definedName>
    <definedName name="IQ_MBS_OTHER_COMM_ISSUED_FNMA_HTM_FAIR_VAL_FFIEC" hidden="1">"c27017"</definedName>
    <definedName name="IQ_MBS_OTHER_COMM_ISSUED_FNMA_HTM_FFIEC" hidden="1">"c26999"</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MO_LOANS_SOLD_WITH_RECOURSE_120_DAYS_LESS_THRIFT" hidden="1">"c25337"</definedName>
    <definedName name="IQ_MEMO_LOANS_SOLD_WITH_RECOURSE_GREATER_THAN_120_DAYS_THRIFT" hidden="1">"c25338"</definedName>
    <definedName name="IQ_MEMO_REFINANCING_LOANS_THRIFT" hidden="1">"c25336"</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ETRIC_NAME" hidden="1">"c18017"</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IMUM_RENTAL" hidden="1">"c26970"</definedName>
    <definedName name="IQ_MINORITY_INT_AVG_ASSETS_FFIEC" hidden="1">"c13367"</definedName>
    <definedName name="IQ_MINORITY_INT_AVG_ASSETS_THRIFT" hidden="1">"c25660"</definedName>
    <definedName name="IQ_MINORITY_INT_BS_FFIEC" hidden="1">"c12874"</definedName>
    <definedName name="IQ_MINORITY_INT_FFIEC" hidden="1">"c13031"</definedName>
    <definedName name="IQ_MINORITY_INT_REDEEM" hidden="1">"c25787"</definedName>
    <definedName name="IQ_MINORITY_INT_REDEEM_TOT" hidden="1">"c25789"</definedName>
    <definedName name="IQ_MINORITY_INT_THRIFT" hidden="1">"c24926"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ISCELLANEOUS_ASSETS_ALL_OTHER_ACCOUNTS_THRIFT" hidden="1">"c25437"</definedName>
    <definedName name="IQ_MISCELLANEOUS_ASSETS_EMPLOYEE_BENEFIT_RETIREMENT_RELATED_ACCOUNTS_THRIFT" hidden="1">"c25421"</definedName>
    <definedName name="IQ_MISCELLANEOUS_ASSETS_PERSONAL_TRUST_AGENCY_INV_MANAGEMENT_ACCOUNTS_THRIFT" hidden="1">"c25405"</definedName>
    <definedName name="IQ_MKT_RISK" hidden="1">"c26991"</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MDA_SAVINGS_TOTAL_DEPOSITS_THRIFT" hidden="1">"c25778"</definedName>
    <definedName name="IQ_MOBILE_HOME_LOANS_THRIFT" hidden="1">"c24863"</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ARKET_DEPOSIT_ACCOUNTS_THRIFT" hidden="1">"c24999"</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ASSET_BACKED_SEC_ELIGIBLE_20_PCT_RISK_WEIGHT_THRIFT" hidden="1">"c25057"</definedName>
    <definedName name="IQ_MORTGAGE_ASSET_BACKED_SEC_ELIGIBLE_50_PCT_RISK_WEIGHT_THRIFT" hidden="1">"c25066"</definedName>
    <definedName name="IQ_MORTGAGE_BACKED_SEC_ADJUSTED_NCOS_THRIFT" hidden="1">"c25198"</definedName>
    <definedName name="IQ_MORTGAGE_BACKED_SEC_GVA_CHARGE_OFFS_THRIFT" hidden="1">"c25113"</definedName>
    <definedName name="IQ_MORTGAGE_BACKED_SEC_GVA_RECOVERIES_THRIFT" hidden="1">"c25144"</definedName>
    <definedName name="IQ_MORTGAGE_BACKED_SEC_INV_SEC_THRIFT" hidden="1">"c25673"</definedName>
    <definedName name="IQ_MORTGAGE_BACKED_SEC_SVA_PROVISIONS_TRANSFERS_FROM_GVA_THRIFT" hidden="1">"c25167"</definedName>
    <definedName name="IQ_MORTGAGE_BACKED_SECURITIES_FDIC" hidden="1">"c6402"</definedName>
    <definedName name="IQ_MORTGAGE_BACKED_SECURITIES_QUARTERLY_AVG_FFIEC" hidden="1">"c27061"</definedName>
    <definedName name="IQ_MORTGAGE_DEBT_UNDER_CAPITAL_LEASES_FFIEC" hidden="1">"c15276"</definedName>
    <definedName name="IQ_MORTGAGE_LOAN_SERVICING_FEES_THRIFT" hidden="1">"c24766"</definedName>
    <definedName name="IQ_MORTGAGE_LOANS_ADJUSTED_NCOS_TOTAL_THRIFT" hidden="1">"c25199"</definedName>
    <definedName name="IQ_MORTGAGE_LOANS_CASH_REPAYMENT_PRINCIPAL_THRIFT" hidden="1">"c25334"</definedName>
    <definedName name="IQ_MORTGAGE_LOANS_DEBITS_LESS_CREDITS_OTHER_THAN_REPAYMENT_PRINCIPAL_THRIFT" hidden="1">"c25335"</definedName>
    <definedName name="IQ_MORTGAGE_LOANS_FORECLOSED_DURING_QUARTER_TOTAL_THRIFT" hidden="1">"c25236"</definedName>
    <definedName name="IQ_MORTGAGE_LOANS_GROSS_LOANS_THRIFT" hidden="1">"c25721"</definedName>
    <definedName name="IQ_MORTGAGE_LOANS_GVA_RECOVERIES_TOTAL_THRIFT" hidden="1">"c25145"</definedName>
    <definedName name="IQ_MORTGAGE_LOANS_PARTICIPATIONS_PURCHASED_FROM_ENTITIES_OTHER_THAN_FEDERALLY_INSURED_DEPOSITORY_INSTITUTIONS_THEIR_SUBSIDIARIES_THRIFT" hidden="1">"c25326"</definedName>
    <definedName name="IQ_MORTGAGE_LOANS_PARTICIPATIONS_PURCHASED_SECURED_1_4_DWELLING_UNITS_THRIFT" hidden="1">"c25325"</definedName>
    <definedName name="IQ_MORTGAGE_LOANS_PARTICIPATIONS_PURCHASED_SECURED_HOME_EQUITY_JUNIOR_LIENS_THRIFT" hidden="1">"c25327"</definedName>
    <definedName name="IQ_MORTGAGE_LOANS_PARTICIPATIONS_PURCHASED_SECURED_MULTIFAMILY_5_MORE_DWELLING_UNITS_THRIFT" hidden="1">"c25328"</definedName>
    <definedName name="IQ_MORTGAGE_LOANS_PARTICIPATIONS_PURCHASED_SECURED_NONRES_THRIFT" hidden="1">"c25329"</definedName>
    <definedName name="IQ_MORTGAGE_LOANS_PARTICIPATIONS_SOLD_SECURED_1_4_DWELLING_UNITS_THRIFT" hidden="1">"c25330"</definedName>
    <definedName name="IQ_MORTGAGE_LOANS_PARTICIPATIONS_SOLD_SECURED_HOME_EQUITY_JUNIOR_LIENS_THRIFT" hidden="1">"c25331"</definedName>
    <definedName name="IQ_MORTGAGE_LOANS_PARTICIPATIONS_SOLD_SECURED_MULTIFAMILY_5_MORE_DWELLING_UNITS_THRIFT" hidden="1">"c25332"</definedName>
    <definedName name="IQ_MORTGAGE_LOANS_PARTICIPATIONS_SOLD_SECURED_NONRES_THRIFT" hidden="1">"c25333"</definedName>
    <definedName name="IQ_MORTGAGE_LOANS_RISK_BASED_CAPITAL_THRIFT" hidden="1">"c25706"</definedName>
    <definedName name="IQ_MORTGAGE_LOANS_SECURED_NON_RES_PROPERTY_100000_THROUGH_250000_THRIFT" hidden="1">"c24954"</definedName>
    <definedName name="IQ_MORTGAGE_LOANS_SECURED_NON_RES_PROPERTY_250000_THROUGH_1000000_THRIFT" hidden="1">"c24956"</definedName>
    <definedName name="IQ_MORTGAGE_LOANS_SECURED_NON_RES_PROPERTY_LESS_THAN_EQUAL_100000_THRIFT" hidden="1">"c24952"</definedName>
    <definedName name="IQ_MORTGAGE_LOANS_SVA_PROVISIONS_TRANSFERS_FROM_GVA_TOTAL_THRIFT" hidden="1">"c25168"</definedName>
    <definedName name="IQ_MORTGAGE_LOANS_TOTAL_GVA_CHARGE_OFFS_THRIFT" hidden="1">"c25114"</definedName>
    <definedName name="IQ_MORTGAGE_LOANS_TOTAL_LOANS_THRIFT" hidden="1">"c25740"</definedName>
    <definedName name="IQ_MORTGAGE_SERV_RIGHTS" hidden="1">"c2242"</definedName>
    <definedName name="IQ_MORTGAGE_SERVICING_ASSETS_FFIEC" hidden="1">"c12838"</definedName>
    <definedName name="IQ_MORTGAGE_SERVICING_FDIC" hidden="1">"c6335"</definedName>
    <definedName name="IQ_MORTGAGE_SERVICING_RIGHTS_AMOUNTS_NETTED_THRIFT" hidden="1">"c25504"</definedName>
    <definedName name="IQ_MORTGAGE_SERVICING_RIGHTS_LEVEL_1_THRIFT" hidden="1">"c25500"</definedName>
    <definedName name="IQ_MORTGAGE_SERVICING_RIGHTS_LEVEL_2_THRIFT" hidden="1">"c25501"</definedName>
    <definedName name="IQ_MORTGAGE_SERVICING_RIGHTS_LEVEL_3_THRIFT" hidden="1">"c25502"</definedName>
    <definedName name="IQ_MORTGAGE_SERVICING_RIGHTS_TOTAL_AFTER_NETTING_THRIFT" hidden="1">"c25505"</definedName>
    <definedName name="IQ_MORTGAGE_SERVICING_RIGHTS_TOTAL_BEFORE_NETTING_THRIFT" hidden="1">"c25503"</definedName>
    <definedName name="IQ_MTM_ADJ" hidden="1">"c16000"</definedName>
    <definedName name="IQ_MULTI_RES_PROPERTIES_TRADING_DOM_FFIEC" hidden="1">"c12930"</definedName>
    <definedName name="IQ_MULTIFAM_5_LOANS_TOT_LOANS_FFIEC" hidden="1">"c13869"</definedName>
    <definedName name="IQ_MULTIFAM_DOM_LOSS_SHARING_FFIEC" hidden="1">"c27210"</definedName>
    <definedName name="IQ_MULTIFAMILY_5_MORE_DWELLING_UNITS_CONSTRUCTION_MORTGAGE_LOANS_ADJUSTED_NCOS_TOTAL_THRIFT" hidden="1">"c25201"</definedName>
    <definedName name="IQ_MULTIFAMILY_5_MORE_DWELLING_UNITS_CONSTRUCTION_MORTGAGE_LOANS_GVA_CHARGE_OFFS_THRIFT" hidden="1">"c25116"</definedName>
    <definedName name="IQ_MULTIFAMILY_5_MORE_DWELLING_UNITS_CONSTRUCTION_MORTGAGE_LOANS_GVA_RECOVERIES_THRIFT" hidden="1">"c25147"</definedName>
    <definedName name="IQ_MULTIFAMILY_5_MORE_DWELLING_UNITS_CONSTRUCTION_MORTGAGE_LOANS_SVA_PROVISIONS_TRANSFERS_FROM_GVA_TOTAL_THRIFT" hidden="1">"c25170"</definedName>
    <definedName name="IQ_MULTIFAMILY_5_MORE_DWELLING_UNITS_IN_PROCESS_FORECLOSURE_THRIFT" hidden="1">"c25307"</definedName>
    <definedName name="IQ_MULTIFAMILY_5_MORE_DWELLING_UNITS_PML_ADJUSTED_NCOS_TOTAL_THRIFT" hidden="1">"c25206"</definedName>
    <definedName name="IQ_MULTIFAMILY_5_MORE_DWELLING_UNITS_PML_GVA_CHARGE_OFFS_THRIFT" hidden="1">"c25121"</definedName>
    <definedName name="IQ_MULTIFAMILY_5_MORE_DWELLING_UNITS_PML_GVA_RECOVERIES_THRIFT" hidden="1">"c25152"</definedName>
    <definedName name="IQ_MULTIFAMILY_5_MORE_DWELLING_UNITS_PML_SVA_PROVISIONS_TRANSFERS_FROM_GVA_TOTAL_THRIFT" hidden="1">"c25175"</definedName>
    <definedName name="IQ_MULTIFAMILY_5_MORE_LOANS_TOTAL_LOANS_THRIFT" hidden="1">"c25745"</definedName>
    <definedName name="IQ_MULTIFAMILY_LOANS_GROSS_LOANS_FFIEC" hidden="1">"c13404"</definedName>
    <definedName name="IQ_MULTIFAMILY_LOANS_GROSS_LOANS_THRIFT" hidden="1">"c25729"</definedName>
    <definedName name="IQ_MULTIFAMILY_LOANS_RISK_BASED_CAPITAL_THRIFT" hidden="1">"c25714"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NICIPAL_SEC_INV_SEC_THRIFT" hidden="1">"c25672"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NET_SALES" hidden="1">"c20423"</definedName>
    <definedName name="IQ_MUTUAL_FUND_REDEMPTIONS" hidden="1">"c20422"</definedName>
    <definedName name="IQ_MUTUAL_FUND_SALES" hidden="1">"c20421"</definedName>
    <definedName name="IQ_MUTUAL_FUNDS_EQUITY_ALL_OTHER_ACCOUNTS_THRIFT" hidden="1">"c25428"</definedName>
    <definedName name="IQ_MUTUAL_FUNDS_EQUITY_EMPLOYEE_BENEFIT_RETIREMENT_RELATED_ACCOUNTS_THRIFT" hidden="1">"c25412"</definedName>
    <definedName name="IQ_MUTUAL_FUNDS_EQUITY_PERSONAL_TRUST_AGENCY_INV_MANAGEMENT_ACCOUNTS_THRIFT" hidden="1">"c25396"</definedName>
    <definedName name="IQ_MUTUAL_FUNDS_MONEY_MARKET_ALL_OTHER_ACCOUNTS_THRIFT" hidden="1">"c25427"</definedName>
    <definedName name="IQ_MUTUAL_FUNDS_MONEY_MARKET_EMPLOYEE_BENEFIT_RETIREMENT_RELATED_ACCOUNTS_THRIFT" hidden="1">"c25411"</definedName>
    <definedName name="IQ_MUTUAL_FUNDS_MONEY_MARKET_PERSONAL_TRUST_AGENCY_INV_MANAGEMENT_ACCOUNTS_THRIFT" hidden="1">"c25395"</definedName>
    <definedName name="IQ_MUTUAL_FUNDS_OTHER_ALL_OTHER_ACCOUNTS_THRIFT" hidden="1">"c25429"</definedName>
    <definedName name="IQ_MUTUAL_FUNDS_OTHER_EMPLOYEE_BENEFIT_RETIREMENT_RELATED_ACCOUNTS_THRIFT" hidden="1">"c25413"</definedName>
    <definedName name="IQ_MUTUAL_FUNDS_OTHER_PERSONAL_TRUST_AGENCY_INV_MANAGEMENT_ACCOUNTS_THRIFT" hidden="1">"c25397"</definedName>
    <definedName name="IQ_NAMES_REVISION_DATE_" hidden="1">40735.645474537</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RE" hidden="1">"c16011"</definedName>
    <definedName name="IQ_NAV_STDDEV_EST" hidden="1">"c1756"</definedName>
    <definedName name="IQ_NAV_STDDEV_EST_THOM" hidden="1">"c5603"</definedName>
    <definedName name="IQ_NCLS_CLOSED_END_1_4_FAM_LOANS_TOT_LOANS_FFIEC" hidden="1">"c13891"</definedName>
    <definedName name="IQ_NCLS_CLOSED_END_1_4_FAMILY_LOANS_TOTAL_LOANS_THRIFT" hidden="1">"c25769"</definedName>
    <definedName name="IQ_NCLS_COMM_IND_LOANS_TOT_LOANS_FFIEC" hidden="1">"c13898"</definedName>
    <definedName name="IQ_NCLS_COMM_LOANS_TOTAL_LOANS_THRIFT" hidden="1">"c25775"</definedName>
    <definedName name="IQ_NCLS_COMM_RE_FARM_LOANS_TOT_LOANS_FFIEC" hidden="1">"c13897"</definedName>
    <definedName name="IQ_NCLS_COMM_RE_FARM_LOANS_TOTAL_LOANS_THRIFT" hidden="1">"c25771"</definedName>
    <definedName name="IQ_NCLS_COMM_RE_NONFARM_NONRES_TOT_LOANS_FFIEC" hidden="1">"c13896"</definedName>
    <definedName name="IQ_NCLS_COMM_RE_NONFARM_NONRESIDENTIAL_TOTAL_LOANS_THRIFT" hidden="1">"c25773"</definedName>
    <definedName name="IQ_NCLS_CONST_LAND_DEV_LOANS_TOT_LOANS_FFIEC" hidden="1">"c13890"</definedName>
    <definedName name="IQ_NCLS_CONSTRUCTION_LAND_DEVELOPMENT_LOANS_TOTAL_LOANS_THRIFT" hidden="1">"c25767"</definedName>
    <definedName name="IQ_NCLS_CONSUMER_LOANS_TOT_LOANS_FFIEC" hidden="1">"c13899"</definedName>
    <definedName name="IQ_NCLS_CONSUMER_LOANS_TOTAL_LOANS_THRIFT" hidden="1">"c25776"</definedName>
    <definedName name="IQ_NCLS_FARM_LOANS_TOT_LOANS_FFIEC" hidden="1">"c13895"</definedName>
    <definedName name="IQ_NCLS_HOME_EQUITY_LOANS_TOT_LOANS_FFIEC" hidden="1">"c13892"</definedName>
    <definedName name="IQ_NCLS_LAND_LOANS_TOTAL_LOANS_THRIFT" hidden="1">"c25772"</definedName>
    <definedName name="IQ_NCLS_MULTIFAM_5_LOANS_TOT_LOANS_FFIEC" hidden="1">"c13894"</definedName>
    <definedName name="IQ_NCLS_MULTIFAMILY_5_MORE_LOANS_TOTAL_LOANS_THRIFT" hidden="1">"c25770"</definedName>
    <definedName name="IQ_NCLS_TOT_1_4_FAM_LOANS_TOT_LOANS_FFIEC" hidden="1">"c13893"</definedName>
    <definedName name="IQ_NCLS_TOT_LEASES_TOT_LOANS_FFIEC" hidden="1">"c13900"</definedName>
    <definedName name="IQ_NCLS_TOT_LOANS_TOT_LOANS_FFIEC" hidden="1">"c13901"</definedName>
    <definedName name="IQ_NCLS_TOTAL_1_4_FAMILY_LOANS_TOTAL_LOANS_THRIFT" hidden="1">"c25768"</definedName>
    <definedName name="IQ_NCLS_TOTAL_LOANS_TOTAL_LOANS_THRIFT" hidden="1">"c25765"</definedName>
    <definedName name="IQ_NCLS_TOTAL_MORTGAGE_LOANS_TOTAL_LOANS_THRIFT" hidden="1">"c25766"</definedName>
    <definedName name="IQ_NCLS_TOTAL_NON_RE_LOANS_TOTAL_LOANS_THRIFT" hidden="1">"c25774"</definedName>
    <definedName name="IQ_NCOS_CLOSED_END_1_4_FAM_LOANS_TOT_LOANS_FFIEC" hidden="1">"c13879"</definedName>
    <definedName name="IQ_NCOS_CLOSED_END_1_4_FAMILY_LOANS_TOTAL_LOANS_THRIFT" hidden="1">"c25757"</definedName>
    <definedName name="IQ_NCOS_COMM_IND_LOANS_TOT_LOANS_FFIEC" hidden="1">"c13886"</definedName>
    <definedName name="IQ_NCOS_COMM_LOANS_TOTAL_LOANS_THRIFT" hidden="1">"c25763"</definedName>
    <definedName name="IQ_NCOS_COMM_RE_FARM_LOANS_TOT_LOANS_FFIEC" hidden="1">"c13885"</definedName>
    <definedName name="IQ_NCOS_COMM_RE_FARM_LOANS_TOTAL_LOANS_THRIFT" hidden="1">"c25759"</definedName>
    <definedName name="IQ_NCOS_COMM_RE_NONFARM_NONRES_TOT_LOANS_FFIEC" hidden="1">"c13884"</definedName>
    <definedName name="IQ_NCOS_COMM_RE_NONFARM_NONRESIDENTIAL_TOTAL_LOANS_THRIFT" hidden="1">"c25761"</definedName>
    <definedName name="IQ_NCOS_CONST_LAND_DEV_LOANS_TOT_LOANS_FFIEC" hidden="1">"c13878"</definedName>
    <definedName name="IQ_NCOS_CONSTRUCTION_LAND_DEVELOPMENT_LOANS_TOTAL_LOANS_THRIFT" hidden="1">"c25755"</definedName>
    <definedName name="IQ_NCOS_CONSUMER_LOANS_TOT_LOANS_FFIEC" hidden="1">"c13887"</definedName>
    <definedName name="IQ_NCOS_CONSUMER_LOANS_TOTAL_LOANS_THRIFT" hidden="1">"c25764"</definedName>
    <definedName name="IQ_NCOS_FARM_LOANS_TOT_LOANS_FFIEC" hidden="1">"c13883"</definedName>
    <definedName name="IQ_NCOS_HOME_EQUITY_LOANS_TOT_LOANS_FFIEC" hidden="1">"c13880"</definedName>
    <definedName name="IQ_NCOS_LAND_LOANS_TOTAL_LOANS_THRIFT" hidden="1">"c25760"</definedName>
    <definedName name="IQ_NCOS_MULTIFAM_5_LOANS_TOT_LOANS_FFIEC" hidden="1">"c13882"</definedName>
    <definedName name="IQ_NCOS_MULTIFAMILY_5_MORE_LOANS_TOTAL_LOANS_THRIFT" hidden="1">"c25758"</definedName>
    <definedName name="IQ_NCOS_TOT_1_4_FAM_LOANS_TOT_LOANS_FFIEC" hidden="1">"c13881"</definedName>
    <definedName name="IQ_NCOS_TOT_LEASES_TOT_LOANS_FFIEC" hidden="1">"c13888"</definedName>
    <definedName name="IQ_NCOS_TOT_LOANS_TOT_LOANS_FFIEC" hidden="1">"c13889"</definedName>
    <definedName name="IQ_NCOS_TOTAL_1_4_FAMILY_LOANS_TOTAL_LOANS_THRIFT" hidden="1">"c25756"</definedName>
    <definedName name="IQ_NCOS_TOTAL_LOANS_TOTAL_LOANS_THRIFT" hidden="1">"c25753"</definedName>
    <definedName name="IQ_NCOS_TOTAL_MORTGAGE_LOANS_TOTAL_LOANS_THRIFT" hidden="1">"c25754"</definedName>
    <definedName name="IQ_NCOS_TOTAL_NON_RE_LOANS_TOTAL_LOANS_THRIFT" hidden="1">"c25762"</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FED_FUNDS_PURCHASED_TOTAL_ASSETS_THRIFT" hidden="1">"c25704"</definedName>
    <definedName name="IQ_NET_FIDUCIARY_RELATED_SERVICES_INC_THRIFT" hidden="1">"c24815"</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AFS_SEC_THRIFT" hidden="1">"c24770"</definedName>
    <definedName name="IQ_NET_GAIN_SALE_LOANS_HELD_INV_THRIFT" hidden="1">"c24774"</definedName>
    <definedName name="IQ_NET_GAIN_SALE_LOANS_LEASES_HFS_THRIFT" hidden="1">"c24771"</definedName>
    <definedName name="IQ_NET_GAIN_SALE_OTHER_ASSETS_HELD_INV_THRIFT" hidden="1">"c24775"</definedName>
    <definedName name="IQ_NET_GAIN_SALE_OTHER_ASSETS_HFS_THRIFT" hidden="1">"c24772"</definedName>
    <definedName name="IQ_NET_GAIN_SALE_PREMISES_FIXED_ASSETS_EXP_FFIEC" hidden="1">"c15372"</definedName>
    <definedName name="IQ_NET_GAIN_SALE_PREMISES_FIXED_ASSETS_INC_FFIEC" hidden="1">"c15369"</definedName>
    <definedName name="IQ_NET_GAIN_SALE_SEC_HTM_THRIFT" hidden="1">"c24773"</definedName>
    <definedName name="IQ_NET_GAINS_FIN_ASSETS_LIABILITIES_FV_THRIFT" hidden="1">"c24776"</definedName>
    <definedName name="IQ_NET_IMPAIR_LOSS_FFIEC" hidden="1">"c25848"</definedName>
    <definedName name="IQ_NET_INC" hidden="1">"c1394"</definedName>
    <definedName name="IQ_NET_INC_BEFORE" hidden="1">"c1368"</definedName>
    <definedName name="IQ_NET_INC_CF" hidden="1">"c1397"</definedName>
    <definedName name="IQ_NET_INC_MARGIN" hidden="1">"c1398"</definedName>
    <definedName name="IQ_NET_INCOME_AVG_ASSETS_THRIFT" hidden="1">"c25661"</definedName>
    <definedName name="IQ_NET_INCOME_FDIC" hidden="1">"c6587"</definedName>
    <definedName name="IQ_NET_INCOME_HOMEBUILDING_SALES" hidden="1">"c15818"</definedName>
    <definedName name="IQ_NET_INCOME_LH_FFIEC" hidden="1">"c13110"</definedName>
    <definedName name="IQ_NET_INCOME_LOCOM_ADJUST_THRIFT" hidden="1">"c24779"</definedName>
    <definedName name="IQ_NET_INCOME_LOSS_ATTRIBUTABLE_SAVINGS_ASSOCIATION_THRIFT" hidden="1">"c25009"</definedName>
    <definedName name="IQ_NET_INCOME_PC_FFIEC" hidden="1">"c13103"</definedName>
    <definedName name="IQ_NET_INCOME_REPOSSESS_ASSETS_THRIFT" hidden="1">"c24778"</definedName>
    <definedName name="IQ_NET_INCOME_SALE_ASSETS_HFS_AFS_SEC_THRIFT" hidden="1">"c24769"</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FTER_PROVISION_THRIFT" hidden="1">"c25871"</definedName>
    <definedName name="IQ_NET_INT_INCOME_AVG_ASSET" hidden="1">"c15706"</definedName>
    <definedName name="IQ_NET_INT_INCOME_AVG_ASSETS_THRIFT" hidden="1">"c25649"</definedName>
    <definedName name="IQ_NET_INT_INCOME_AVG_EARNING_ASSETS_THRIFT" hidden="1">"c25668"</definedName>
    <definedName name="IQ_NET_INT_INCOME_FFIEC" hidden="1">"c13001"</definedName>
    <definedName name="IQ_NET_INT_INCOME_FTE_FFIEC" hidden="1">"c13036"</definedName>
    <definedName name="IQ_NET_INT_INCOME_THRIFT" hidden="1">"c24765"</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_LOSSES_AVG_LOANS_THRIFT" hidden="1">"c25635"</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CORE_DEPOSITS_THRIFT" hidden="1">"c25628"</definedName>
    <definedName name="IQ_NET_LOANS_DEPOSITS_FFIEC" hidden="1">"c13340"</definedName>
    <definedName name="IQ_NET_LOANS_EQUITY_FFIEC" hidden="1">"c13347"</definedName>
    <definedName name="IQ_NET_LOANS_EQUITY_THRIFT" hidden="1">"c25632"</definedName>
    <definedName name="IQ_NET_LOANS_LEASES_CORE_DEPOSITS_FDIC" hidden="1">"c6743"</definedName>
    <definedName name="IQ_NET_LOANS_LEASES_DEPOSITS_FDIC" hidden="1">"c6742"</definedName>
    <definedName name="IQ_NET_LOANS_LEASES_LETTERS_CREDIT_TOTAL_ASSETS_THRIFT" hidden="1">"c25698"</definedName>
    <definedName name="IQ_NET_LOANS_LEASES_TOTAL_ASSETS_THRIFT" hidden="1">"c25694"</definedName>
    <definedName name="IQ_NET_LOANS_TOTAL_DEPOSITS" hidden="1">"c779"</definedName>
    <definedName name="IQ_NET_LOANS_TOTAL_DEPOSITS_THRIFT" hidden="1">"c25627"</definedName>
    <definedName name="IQ_NET_LOSSES" hidden="1">"c15873"</definedName>
    <definedName name="IQ_NET_LOSSES_FIDUCIARY_RELATED_SERVICES_THRIFT" hidden="1">"c24813"</definedName>
    <definedName name="IQ_NET_NEW_CLIENT_ASSETS" hidden="1">"c20430"</definedName>
    <definedName name="IQ_NET_NONCORE_FUNDING_DEPENDENCE_SHORT_TERM_THRIFT" hidden="1">"c25624"</definedName>
    <definedName name="IQ_NET_NONCORE_FUNDING_DEPENDENCE_THRIFT" hidden="1">"c25623"</definedName>
    <definedName name="IQ_NET_NONINTEREST_INC_EXP_INTERNATIONAL_OPS_FFIEC" hidden="1">"c15387"</definedName>
    <definedName name="IQ_NET_OCCUPANCY_EXP_ADJUSTED_OPERATING_INCOME_THRIFT" hidden="1">"c25686"</definedName>
    <definedName name="IQ_NET_OPERATING_INCOME_ASSETS_FDIC" hidden="1">"c6729"</definedName>
    <definedName name="IQ_NET_PC_WRITTEN" hidden="1">"c1027"</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PROVISION_LOSS_GVA_THRIFT" hidden="1">"c25092"</definedName>
    <definedName name="IQ_NET_PROVISION_LOSS_SVA_THRIFT" hidden="1">"c25100"</definedName>
    <definedName name="IQ_NET_PROVISION_LOSS_TVA_THRIFT" hidden="1">"c25107"</definedName>
    <definedName name="IQ_NET_RENTAL_EXP" hidden="1">"c26983"</definedName>
    <definedName name="IQ_NET_RENTAL_EXP_FN" hidden="1">"c780"</definedName>
    <definedName name="IQ_NET_RENTAL_EXP_SUPPLE" hidden="1">"c26984"</definedName>
    <definedName name="IQ_NET_SECURITIZATION_INC_FOREIGN_FFIEC" hidden="1">"c15379"</definedName>
    <definedName name="IQ_NET_SECURITIZATION_INCOME_FDIC" hidden="1">"c6669"</definedName>
    <definedName name="IQ_NET_SERVICING_FEES_ADJUSTED_OPERATING_INCOME_THRIFT" hidden="1">"c25690"</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BASIS_ACCOUNTING_ADJUSTMENTS_SAVINGS_ASSOCIATION_THRIFT" hidden="1">"c25015"</definedName>
    <definedName name="IQ_NEW_DEPOSITS_RECEIVED_LESS_DEPOSITS_WITHDRAWN_THRIFT" hidden="1">"c25343"</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ANK_NONCONTROLLING_INT_THRIFT" hidden="1">"c24798"</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COMPANY" hidden="1">"c25786"</definedName>
    <definedName name="IQ_NI_EST" hidden="1">"c1716"</definedName>
    <definedName name="IQ_NI_EST_THOM" hidden="1">"c5126"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N_CONTROLLING_INTERESTS_FFIEC" hidden="1">"c15366"</definedName>
    <definedName name="IQ_NI_NONCONTROLLING_INT_THRIFT" hidden="1">"c24799"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I_THRIFT" hidden="1">"c24800"</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OUNTERPARTY_RISK" hidden="1">"c26990"</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MAND_DEPOSITS_THRIFT" hidden="1">"c25007"</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FTER_PROVISION_THRIFT" hidden="1">"c25872"</definedName>
    <definedName name="IQ_NON_INT_EXP_AVG_ASSETS_FFIEC" hidden="1">"c18878"</definedName>
    <definedName name="IQ_NON_INT_EXP_AVG_ASSETS_THRIFT" hidden="1">"c25784"</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_THRIFT" hidden="1">"c24793"</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DJUSTED_OPERATING_INCOME_THRIFT" hidden="1">"c25688"</definedName>
    <definedName name="IQ_NON_INT_INCOME_AVG_ASSET" hidden="1">"c15707"</definedName>
    <definedName name="IQ_NON_INT_INCOME_AVG_ASSETS_THRIFT" hidden="1">"c25650"</definedName>
    <definedName name="IQ_NON_INT_INCOME_FFIEC" hidden="1">"c13017"</definedName>
    <definedName name="IQ_NON_INT_INCOME_THRIFT" hidden="1">"c24781"</definedName>
    <definedName name="IQ_NON_INTEREST_BEARING_DEPOSITS_ALL_OTHER_ACCOUNTS_THRIFT" hidden="1">"c25423"</definedName>
    <definedName name="IQ_NON_INTEREST_BEARING_DEPOSITS_EMPLOYEE_BENEFIT_RETIREMENT_RELATED_ACCOUNTS_THRIFT" hidden="1">"c25407"</definedName>
    <definedName name="IQ_NON_INTEREST_BEARING_DEPOSITS_PERSONAL_TRUST_AGENCY_INV_MANAGEMENT_ACCOUNTS_THRIFT" hidden="1">"c25391"</definedName>
    <definedName name="IQ_NON_INTEREST_EXP" hidden="1">"c1400"</definedName>
    <definedName name="IQ_NON_INTEREST_INC" hidden="1">"c1401"</definedName>
    <definedName name="IQ_NON_MORTGAGE_AGRICULTURE_FARMERS_COMM_LOANS_100000_THROUGH_250000_THRIFT" hidden="1">"c24974"</definedName>
    <definedName name="IQ_NON_MORTGAGE_AGRICULTURE_FARMERS_COMM_LOANS_250000_THROUGH_500000_THRIFT" hidden="1">"c24976"</definedName>
    <definedName name="IQ_NON_MORTGAGE_AGRICULTURE_FARMERS_COMM_LOANS_LESS_THAN_EQUAL_100000_THRIFT" hidden="1">"c24972"</definedName>
    <definedName name="IQ_NON_MORTGAGE_LOANS_ADJUSTED_NCOS_TOTAL_TOTAL_THRIFT" hidden="1">"c25209"</definedName>
    <definedName name="IQ_NON_MORTGAGE_LOANS_GVA_CHARGE_OFFS_TOTAL_THRIFT" hidden="1">"c25124"</definedName>
    <definedName name="IQ_NON_MORTGAGE_LOANS_GVA_RECOVERIES_TOTAL_THRIFT" hidden="1">"c25155"</definedName>
    <definedName name="IQ_NON_MORTGAGE_LOANS_SVA_PROVISIONS_TRANSFERS_FROM_GVA_TOTAL_TOTAL_THRIFT" hidden="1">"c25178"</definedName>
    <definedName name="IQ_NON_MORTGAGE_NON_AGRICULTURE_COMM_LOANS_100000_THROUGH_250000_THRIFT" hidden="1">"c24961"</definedName>
    <definedName name="IQ_NON_MORTGAGE_NON_AGRICULTURE_COMM_LOANS_250000_THROUGH_1000000_THRIFT" hidden="1">"c24963"</definedName>
    <definedName name="IQ_NON_MORTGAGE_NON_AGRICULTURE_COMM_LOANS_LESS_THAN_EQUAL_100000_THRIFT" hidden="1">"c24959"</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FUNDING_TOTAL_ASSETS_THRIFT" hidden="1">"c25700"</definedName>
    <definedName name="IQ_NONCUMULATIVE_PREF_THRIFT" hidden="1">"c24916"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DOM_LOSS_SHARING_FFIEC" hidden="1">"c27211"</definedName>
    <definedName name="IQ_NONFARM_NONRES_GROSS_LOANS_FFIEC" hidden="1">"c13405"</definedName>
    <definedName name="IQ_NONFARM_NONRES_LL_REC_DOM_FFIEC" hidden="1">"c13626"</definedName>
    <definedName name="IQ_NONFARM_NONRES_LOANS_GROSS_LOANS_THRIFT" hidden="1">"c25730"</definedName>
    <definedName name="IQ_NONFARM_NONRES_LOANS_RISK_BASED_CAPITAL_THRIFT" hidden="1">"c25715"</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_QUARTER_SECURITIZATION_CLOSED_END_1_4_MORTGAGE_LOANS_FFIEC" hidden="1">"c27053"</definedName>
    <definedName name="IQ_NONINTEREST_INC_QUARTER_SECURITIZATION_OPEN_END_1_4_MORTGAGE_LOANS_FFIEC" hidden="1">"c27054"</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RES_PROPERTY_CONSTRUCTION_MORTGAGE_LOANS_GVA_CHARGE_OFFS_THRIFT" hidden="1">"c25117"</definedName>
    <definedName name="IQ_NONRES_PROPERTY_CONSTRUCTION_MORTGAGE_LOANS_GVA_RECOVERIES_THRIFT" hidden="1">"c25148"</definedName>
    <definedName name="IQ_NONRES_PROPERTY_DWELLING_UNITS_CONSTRUCTION_MORTGAGE_LOANS_ADJUSTED_NCOS_TOTAL_THRIFT" hidden="1">"c25202"</definedName>
    <definedName name="IQ_NONRES_PROPERTY_DWELLING_UNITS_CONSTRUCTION_MORTGAGE_LOANS_SVA_PROVISIONS_TRANSFERS_FROM_GVA_TOTAL_THRIFT" hidden="1">"c25171"</definedName>
    <definedName name="IQ_NONRES_PROPERTY_EXCEPT_LAND_IN_PROCESS_FORECLOSURE_THRIFT" hidden="1">"c25308"</definedName>
    <definedName name="IQ_NONRES_PROPERTY_EXCEPT_LAND_PML_ADJUSTED_NCOS_TOTAL_THRIFT" hidden="1">"c25207"</definedName>
    <definedName name="IQ_NONRES_PROPERTY_EXCEPT_LAND_PML_GVA_CHARGE_OFFS_THRIFT" hidden="1">"c25122"</definedName>
    <definedName name="IQ_NONRES_PROPERTY_EXCEPT_LAND_PML_GVA_RECOVERIES_THRIFT" hidden="1">"c25153"</definedName>
    <definedName name="IQ_NONRES_PROPERTY_EXCEPT_LAND_PML_SVA_PROVISIONS_TRANSFERS_FROM_GVA_TOTAL_THRIFT" hidden="1">"c25176"</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OBLIGATIONS_FDIC_INC_COVERED_ASSETS_ELIGIBLE_0_PCT_RISK_WEIGHT_THRIFT" hidden="1">"c25053"</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ATMS" hidden="1">"c26995"</definedName>
    <definedName name="IQ_NUMBER_CELL_SITES" hidden="1">"c15762"</definedName>
    <definedName name="IQ_NUMBER_DAYS" hidden="1">"c1904"</definedName>
    <definedName name="IQ_NUMBER_DEPOSIT_ACCOUNTS_EXCLUDING_RETIREMENT_ACCOUNTS_GREATER_THAN_250000_THRIFT" hidden="1">"c24989"</definedName>
    <definedName name="IQ_NUMBER_DEPOSIT_ACCOUNTS_EXCLUDING_RETIREMENT_ACCOUNTS_LESS_THAN_250000_THRIFT" hidden="1">"c24988"</definedName>
    <definedName name="IQ_NUMBER_DEPOSIT_ACCOUNTS_THRIFT" hidden="1">"c24987"</definedName>
    <definedName name="IQ_NUMBER_DEPOSITS_LESS_THAN_100K_FDIC" hidden="1">"c6495"</definedName>
    <definedName name="IQ_NUMBER_DEPOSITS_MORE_THAN_100K_FDIC" hidden="1">"c6493"</definedName>
    <definedName name="IQ_NUMBER_FIDUCIARY_MANAGED_ACCOUNTS_THRIFT" hidden="1">"c25439"</definedName>
    <definedName name="IQ_NUMBER_FTE_EMPLOYEES_THRIFT" hidden="1">"c24929"</definedName>
    <definedName name="IQ_NUMBER_ISSUES_IN_DEFAULT_THRIFT" hidden="1">"c25443"</definedName>
    <definedName name="IQ_NUMBER_LOANS_SECURED_FARM_100000_THROUGH_250000_THRIFT" hidden="1">"c24969"</definedName>
    <definedName name="IQ_NUMBER_LOANS_SECURED_FARM_250000_THROUGH_500000_THRIFT" hidden="1">"c24971"</definedName>
    <definedName name="IQ_NUMBER_LOANS_SECURED_FARM_LESS_THAN_EQUAL_100000_THRIFT" hidden="1">"c24967"</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MORTGAGE_LOANS_SECURED_NON_RES_PROPERTY_100000_THROUGH_250000_THRIFT" hidden="1">"c24955"</definedName>
    <definedName name="IQ_NUMBER_MORTGAGE_LOANS_SECURED_NON_RES_PROPERTY_250000_THROUGH_1000000_THRIFT" hidden="1">"c24957"</definedName>
    <definedName name="IQ_NUMBER_MORTGAGE_LOANS_SECURED_NON_RES_PROPERTY_LESS_THAN_EQUAL_100000_THRIFT" hidden="1">"c24953"</definedName>
    <definedName name="IQ_NUMBER_MORTGAGE_LOANS_SECURED_NON_RES_PROPERTY_THRIFT" hidden="1">"c24958"</definedName>
    <definedName name="IQ_NUMBER_NON_MORTGAGE_AGRICULTURE_FARMERS_COMM_LOANS_100000_THROUGH_250000_THRIFT" hidden="1">"c24975"</definedName>
    <definedName name="IQ_NUMBER_NON_MORTGAGE_AGRICULTURE_FARMERS_COMM_LOANS_250000_THROUGH_500000_THRIFT" hidden="1">"c24977"</definedName>
    <definedName name="IQ_NUMBER_NON_MORTGAGE_AGRICULTURE_FARMERS_COMM_LOANS_LESS_THAN_EQUAL_100000_THRIFT" hidden="1">"c24973"</definedName>
    <definedName name="IQ_NUMBER_NON_MORTGAGE_LOANS_EXCEPT_CREDIT_CARD_LOANS_THRIFT" hidden="1">"c24965"</definedName>
    <definedName name="IQ_NUMBER_NON_MORTGAGE_NON_AGRICULTURE_COMM_LOANS_100000_THROUGH_250000_THRIFT" hidden="1">"c24962"</definedName>
    <definedName name="IQ_NUMBER_NON_MORTGAGE_NON_AGRICULTURE_COMM_LOANS_250000_THROUGH_1000000_THRIFT" hidden="1">"c24964"</definedName>
    <definedName name="IQ_NUMBER_NON_MORTGAGE_NON_AGRICULTURE_COMM_LOANS_LESS_THAN_EQUAL_100000_THRIFT" hidden="1">"c24960"</definedName>
    <definedName name="IQ_NUMBER_NONINTEREST_BEARING_TRANSACTION_ACCOUNTS_MORE_THAN_250000_THRIFT" hidden="1">"c25583"</definedName>
    <definedName name="IQ_NUMBER_RETIREMENT_DEPOSIT_ACCOUNTS_GREATER_THAN_250000_THRIFT" hidden="1">"c24993"</definedName>
    <definedName name="IQ_NUMBER_RETIREMENT_DEPOSIT_ACCOUNTS_LESS_THAN_250000_THRIFT" hidden="1">"c24992"</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AVG_ASSETS_THRIFT" hidden="1">"c25663"</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FFICE_OCCUPANCY_EQUIP_EXP_THRIFT" hidden="1">"c24787"</definedName>
    <definedName name="IQ_OFFICE_PREMISES_EQUIPMENT_THRIFT" hidden="1">"c24882"</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END_LINES_CREDIT_THRIFT" hidden="1">"c25608"</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CM"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AL_RISK" hidden="1">"c26992"</definedName>
    <definedName name="IQ_OPERATIONS_EXP" hidden="1">"c855"</definedName>
    <definedName name="IQ_OPT_DIV_YLD_HIGH" hidden="1">"c18022"</definedName>
    <definedName name="IQ_OPT_DIV_YLD_LOW" hidden="1">"c18021"</definedName>
    <definedName name="IQ_OPT_FAIR_VALUE_HIGH" hidden="1">"c18030"</definedName>
    <definedName name="IQ_OPT_FAIR_VALUE_LOW" hidden="1">"c18029"</definedName>
    <definedName name="IQ_OPT_FORFEITURE_HIGH" hidden="1">"c18028"</definedName>
    <definedName name="IQ_OPT_FORFEITURE_LOW" hidden="1">"c18027"</definedName>
    <definedName name="IQ_OPT_LIFE_HIGH" hidden="1">"c18026"</definedName>
    <definedName name="IQ_OPT_LIFE_LOW" hidden="1">"c18025"</definedName>
    <definedName name="IQ_OPT_MODEL" hidden="1">"c18018"</definedName>
    <definedName name="IQ_OPT_RISK_FREE_HIGH" hidden="1">"c18020"</definedName>
    <definedName name="IQ_OPT_RISK_FREE_LOW" hidden="1">"c18019"</definedName>
    <definedName name="IQ_OPT_TOTAL_AGG_INT_VALUE_EXER" hidden="1">"c18441"</definedName>
    <definedName name="IQ_OPT_TOTAL_AGG_INT_VALUE_OUT" hidden="1">"c18437"</definedName>
    <definedName name="IQ_OPT_TOTAL_NUM_EXER" hidden="1">"c18439"</definedName>
    <definedName name="IQ_OPT_TOTAL_NUM_OUT" hidden="1">"c18435"</definedName>
    <definedName name="IQ_OPT_TOTAL_PLAN_NAME" hidden="1">"c18467"</definedName>
    <definedName name="IQ_OPT_TOTAL_PRICE_HIGH" hidden="1">"c18432"</definedName>
    <definedName name="IQ_OPT_TOTAL_PRICE_LOW" hidden="1">"c18431"</definedName>
    <definedName name="IQ_OPT_TOTAL_PRICE_RANGE" hidden="1">"c18433"</definedName>
    <definedName name="IQ_OPT_TOTAL_WTD_LIFE_EXER" hidden="1">"c18440"</definedName>
    <definedName name="IQ_OPT_TOTAL_WTD_LIFE_OUT" hidden="1">"c18436"</definedName>
    <definedName name="IQ_OPT_TOTAL_WTD_PRICE_EXER" hidden="1">"c18438"</definedName>
    <definedName name="IQ_OPT_TOTAL_WTD_PRICE_OUT" hidden="1">"c18434"</definedName>
    <definedName name="IQ_OPT_TRANCHE_AGG_INT_VALUE_EXER" hidden="1">"c18430"</definedName>
    <definedName name="IQ_OPT_TRANCHE_AGG_INT_VALUE_OUT" hidden="1">"c18426"</definedName>
    <definedName name="IQ_OPT_TRANCHE_CLASS_NAME" hidden="1">"c18419"</definedName>
    <definedName name="IQ_OPT_TRANCHE_NUM_EXER" hidden="1">"c18428"</definedName>
    <definedName name="IQ_OPT_TRANCHE_NUM_OUT" hidden="1">"c18424"</definedName>
    <definedName name="IQ_OPT_TRANCHE_PLAN_NAME" hidden="1">"c18418"</definedName>
    <definedName name="IQ_OPT_TRANCHE_PLAN_RANK" hidden="1">"c18466"</definedName>
    <definedName name="IQ_OPT_TRANCHE_PRICE_HIGH" hidden="1">"c18421"</definedName>
    <definedName name="IQ_OPT_TRANCHE_PRICE_LOW" hidden="1">"c18420"</definedName>
    <definedName name="IQ_OPT_TRANCHE_PRICE_RANGE" hidden="1">"c18422"</definedName>
    <definedName name="IQ_OPT_TRANCHE_WTD_LIFE_EXER" hidden="1">"c18429"</definedName>
    <definedName name="IQ_OPT_TRANCHE_WTD_LIFE_OUT" hidden="1">"c18425"</definedName>
    <definedName name="IQ_OPT_TRANCHE_WTD_PRICE_EXER" hidden="1">"c18427"</definedName>
    <definedName name="IQ_OPT_TRANCHE_WTD_PRICE_OUT" hidden="1">"c18423"</definedName>
    <definedName name="IQ_OPT_VOL_HIGH" hidden="1">"c18024"</definedName>
    <definedName name="IQ_OPT_VOL_LOW" hidden="1">"c18023"</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CCRUED_INT_PAYABLE_THRIFT" hidden="1">"c24908"</definedName>
    <definedName name="IQ_OTHER_ADDITIONS_ADJUSTED_ASSETS_THRIFT" hidden="1">"c25037"</definedName>
    <definedName name="IQ_OTHER_ADDITIONS_T1_FFIEC" hidden="1">"c13142"</definedName>
    <definedName name="IQ_OTHER_ADDITIONS_T1_THRIFT" hidden="1">"c25028"</definedName>
    <definedName name="IQ_OTHER_ADDITIONS_T2_FFIEC" hidden="1">"c13148"</definedName>
    <definedName name="IQ_OTHER_ADDITIONS_T2_THRIFT" hidden="1">"c25044"</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DJUSTMENTS_SAVINGS_ASSOCIATION_THRIFT" hidden="1">"c25018"</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OCI_THRIFT" hidden="1">"c24923"</definedName>
    <definedName name="IQ_OTHER_ASSET_LOSS_SHARING_FFIEC" hidden="1">"c27215"</definedName>
    <definedName name="IQ_OTHER_ASSETS" hidden="1">"c860"</definedName>
    <definedName name="IQ_OTHER_ASSETS_ADJUSTED_NCOS_TOTAL_THRIFT" hidden="1">"c25227"</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GVA_CHARGE_OFFS_THRIFT" hidden="1">"c25142"</definedName>
    <definedName name="IQ_OTHER_ASSETS_GVA_RECOVERIES_THRIFT" hidden="1">"c25165"</definedName>
    <definedName name="IQ_OTHER_ASSETS_GVA_THRIFT" hidden="1">"c24893"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SVA_PROVISIONS_TRANSFERS_FROM_GVA_TOTAL_THRIFT" hidden="1">"c25196"</definedName>
    <definedName name="IQ_OTHER_ASSETS_THRIFT" hidden="1">"c24892"</definedName>
    <definedName name="IQ_OTHER_ASSETS_TOTAL_FFIEC" hidden="1">"c12841"</definedName>
    <definedName name="IQ_OTHER_ASSETS_UTI" hidden="1">"c866"</definedName>
    <definedName name="IQ_OTHER_BALANCE_CHANGES_OTHER_MORTGAGE_BACKED_SEC_THRIFT" hidden="1">"c25316"</definedName>
    <definedName name="IQ_OTHER_BALANCE_CHANGES_PASS_THROUGH_MORTGAGE_BACKED_SEC_THRIFT" hidden="1">"c25313"</definedName>
    <definedName name="IQ_OTHER_BANK_OWNED_LIFE_INSURANCE_THRIFT" hidden="1">"c24886"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AMOUNTS_NETTED_THRIFT" hidden="1">"c25546"</definedName>
    <definedName name="IQ_OTHER_BORROWINGS_LESS_THAN_1_YR_TOTAL_ASSETS_THRIFT" hidden="1">"c25705"</definedName>
    <definedName name="IQ_OTHER_BORROWINGS_LEVEL_1_THRIFT" hidden="1">"c25542"</definedName>
    <definedName name="IQ_OTHER_BORROWINGS_LEVEL_2_THRIFT" hidden="1">"c25543"</definedName>
    <definedName name="IQ_OTHER_BORROWINGS_LEVEL_3_THRIFT" hidden="1">"c25544"</definedName>
    <definedName name="IQ_OTHER_BORROWINGS_THRIFT" hidden="1">"c24904"</definedName>
    <definedName name="IQ_OTHER_BORROWINGS_TOTAL_AFTER_NETTING_THRIFT" hidden="1">"c25547"</definedName>
    <definedName name="IQ_OTHER_BORROWINGS_TOTAL_BEFORE_NETTING_THRIFT" hidden="1">"c25545"</definedName>
    <definedName name="IQ_OTHER_BROKERED_TIME_DEPOSITS_THRIFT" hidden="1">"c25006"</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M_MBS_TRADING_DOM_FFIEC" hidden="1">"c27013"</definedName>
    <definedName name="IQ_OTHER_COMM_MBS_TRADING_FFIEC" hidden="1">"c27006"</definedName>
    <definedName name="IQ_OTHER_COMMON_PREFERRED_STOCKS_ALL_OTHER_ACCOUNTS_THRIFT" hidden="1">"c25434"</definedName>
    <definedName name="IQ_OTHER_COMMON_PREFERRED_STOCKS_EMPLOYEE_BENEFIT_RETIREMENT_RELATED_ACCOUNTS_THRIFT" hidden="1">"c25418"</definedName>
    <definedName name="IQ_OTHER_COMMON_PREFERRED_STOCKS_PERSONAL_TRUST_AGENCY_INV_MANAGEMENT_ACCOUNTS_THRIFT" hidden="1">"c25402"</definedName>
    <definedName name="IQ_OTHER_COMPREHENSIVE_INCOME_FDIC" hidden="1">"c6503"</definedName>
    <definedName name="IQ_OTHER_COMPREHENSIVE_INCOME_FFIEC" hidden="1">"c12970"</definedName>
    <definedName name="IQ_OTHER_COMPREHENSIVE_INCOME_SAVINGS_ASSOCIATION_THRIFT" hidden="1">"c25016"</definedName>
    <definedName name="IQ_OTHER_CONST_LAND_DEVELOP_LOANS_DOM_RSTRC_TERMS_FFIEC" hidden="1">"c27024"</definedName>
    <definedName name="IQ_OTHER_CONST_LOANS_DOM_LOSS_SHARING_FFIEC" hidden="1">"c27189"</definedName>
    <definedName name="IQ_OTHER_CONST_LOANS_RSTRC_DUE_30_89_FFIEC" hidden="1">"c27092"</definedName>
    <definedName name="IQ_OTHER_CONST_LOANS_RSTRC_DUE_90_FFIEC" hidden="1">"c27132"</definedName>
    <definedName name="IQ_OTHER_CONST_LOANS_RSTRC_DUE_NON_ACCRUAL_FFIEC" hidden="1">"c27172"</definedName>
    <definedName name="IQ_OTHER_CONST_LOANS_SEC_RE_DOM_LOSS_SHARING_DUE_30_89_FFIEC" hidden="1">"c27072"</definedName>
    <definedName name="IQ_OTHER_CONST_LOANS_SEC_RE_DOM_LOSS_SHARING_DUE_90_FFIEC" hidden="1">"c27112"</definedName>
    <definedName name="IQ_OTHER_CONST_LOANS_SEC_RE_DOM_LOSS_SHARING_DUE_NON_ACCRUAL_FFIEC" hidden="1">"c27152"</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GROSS_LOANS_THRIFT" hidden="1">"c25728"</definedName>
    <definedName name="IQ_OTHER_CONSTRUCTION_LOANS_NON_ACCRUAL_FFIEC" hidden="1">"c13312"</definedName>
    <definedName name="IQ_OTHER_CONSTRUCTION_LOANS_RISK_BASED_CAPITAL_THRIFT" hidden="1">"c25713"</definedName>
    <definedName name="IQ_OTHER_CONSTRUCTION_LOANS_UNUSED_FFIEC" hidden="1">"c13245"</definedName>
    <definedName name="IQ_OTHER_CONSTRUCTION_RISK_BASED_FFIEC" hidden="1">"c13424"</definedName>
    <definedName name="IQ_OTHER_CONSUMER_EXCL_AUTO_LL_REC_FFIEC" hidden="1">"c27363"</definedName>
    <definedName name="IQ_OTHER_CONSUMER_INC_LEASE_RECEIVABLES_THRIFT" hidden="1">"c24865"</definedName>
    <definedName name="IQ_OTHER_CONSUMER_LL_REC_FFIEC" hidden="1">"c12891"</definedName>
    <definedName name="IQ_OTHER_CONSUMER_LOANS_EXCD_10_RSTRC_DUE_30_89_FFIEC" hidden="1">"c27105"</definedName>
    <definedName name="IQ_OTHER_CONSUMER_LOANS_EXCD_10_RSTRC_DUE_90_FFIEC" hidden="1">"c27145"</definedName>
    <definedName name="IQ_OTHER_CONSUMER_LOANS_EXCD_10_RSTRC_NON_ACCRUAL_FFIEC" hidden="1">"c27185"</definedName>
    <definedName name="IQ_OTHER_CONSUMER_LOANS_EXCL_AUTO_DUE_30_89_FFIEC" hidden="1">"c27355"</definedName>
    <definedName name="IQ_OTHER_CONSUMER_LOANS_EXCL_AUTO_DUE_90_FFIEC" hidden="1">"c27356"</definedName>
    <definedName name="IQ_OTHER_CONSUMER_LOANS_EXCL_AUTO_NON_ACCRUAL_FFIEC" hidden="1">"c27357"</definedName>
    <definedName name="IQ_OTHER_CONSUMER_LOANS_EXCL_AUTO_TRADING_DOM_FFIEC" hidden="1">"c27365"</definedName>
    <definedName name="IQ_OTHER_CONSUMER_LOANS_EXCL_AUTO_TRADING_FFIEC" hidden="1">"c27364"</definedName>
    <definedName name="IQ_OTHER_CONSUMER_LOANS_FAIR_VAL_DOM_FFIEC" hidden="1">"c27044"</definedName>
    <definedName name="IQ_OTHER_CONSUMER_LOANS_FAIR_VAL_FFIEC" hidden="1">"c27040"</definedName>
    <definedName name="IQ_OTHER_CONSUMER_LOANS_FFIEC" hidden="1">"c12824"</definedName>
    <definedName name="IQ_OTHER_CONSUMER_LOANS_LOSS_SHARING_DUE_30_89_FFIEC" hidden="1">"c27084"</definedName>
    <definedName name="IQ_OTHER_CONSUMER_LOANS_LOSS_SHARING_DUE_90_FFIEC" hidden="1">"c27124"</definedName>
    <definedName name="IQ_OTHER_CONSUMER_LOANS_LOSS_SHARING_FFIEC" hidden="1">"c27201"</definedName>
    <definedName name="IQ_OTHER_CONSUMER_LOANS_LOSS_SHARING_NON_ACCRUAL_FFIEC" hidden="1">"c27164"</definedName>
    <definedName name="IQ_OTHER_CONSUMER_LOANS_QUARTERLY_AVG_FFIEC" hidden="1">"c27067"</definedName>
    <definedName name="IQ_OTHER_CONSUMER_LOANS_RSTRC_TERMS_FFIEC" hidden="1">"c27036"</definedName>
    <definedName name="IQ_OTHER_CONSUMER_LOANS_TRADING_DOM_FFIEC" hidden="1">"c12935"</definedName>
    <definedName name="IQ_OTHER_CONSUMER_LOANS_UNPAID_PRIN_FAIR_VAL_DOM_FFIEC" hidden="1">"c27046"</definedName>
    <definedName name="IQ_OTHER_CONSUMER_LOANS_UNPAID_PRIN_FAIR_VAL_FFIEC" hidden="1">"c27042"</definedName>
    <definedName name="IQ_OTHER_CONSUMER_LOANS_UNPAID_PRIN_FAIR_VAL_TRADING_DOM_FFIEC" hidden="1">"c27050"</definedName>
    <definedName name="IQ_OTHER_CONSUMER_LOANS_UNPAID_PRIN_FAIR_VAL_TRADING_FFIEC" hidden="1">"c27048"</definedName>
    <definedName name="IQ_OTHER_CONTINGENT_LIABILITIES_THRIFT" hidden="1">"c25621"</definedName>
    <definedName name="IQ_OTHER_CREDIT_CARD_LINES_UNUSED_FFIEC" hidden="1">"c25863"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ADJUSTED_ASSETS_THRIFT" hidden="1">"c25034"</definedName>
    <definedName name="IQ_OTHER_DEDUCTIONS_LEVERAGE_RATIO_FFIEC" hidden="1">"c13158"</definedName>
    <definedName name="IQ_OTHER_DEDUCTIONS_T1_THRIFT" hidden="1">"c25025"</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LIGIBLE_0_PCT_RISK_WEIGHT_THRIFT" hidden="1">"c25054"</definedName>
    <definedName name="IQ_OTHER_ELIGIBLE_20_PCT_RISK_WEIGHT_THRIFT" hidden="1">"c25061"</definedName>
    <definedName name="IQ_OTHER_ELIGIBLE_50_PCT_RISK_WEIGHT_THRIFT" hidden="1">"c25068"</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ONENTS_THRIFT" hidden="1">"c24924"</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INSTRUMENTS_T2_THRIFT" hidden="1">"c25042"</definedName>
    <definedName name="IQ_OTHER_EQUITY_INV_NOT_CARRIED_FV_THRIFT" hidden="1">"c24881"</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EES_CHARGES_THRIFT" hidden="1">"c24768"</definedName>
    <definedName name="IQ_OTHER_FIDUCIARY_ACCOUNTS_INC_THRIFT" hidden="1">"c24808"</definedName>
    <definedName name="IQ_OTHER_FIDUCIARY_ACCOUNTS_MANAGED_ASSETS_THRIFT" hidden="1">"c25355"</definedName>
    <definedName name="IQ_OTHER_FIDUCIARY_ACCOUNTS_NONMANAGED_ASSETS_THRIFT" hidden="1">"c25376"</definedName>
    <definedName name="IQ_OTHER_FIDUCIARY_ACCOUNTS_NUMBER_MANAGED_ACCOUNTS_THRIFT" hidden="1">"c25366"</definedName>
    <definedName name="IQ_OTHER_FIDUCIARY_ACCOUNTS_NUMBER_NONMANAGED_ACCOUNTS_THRIFT" hidden="1">"c25388"</definedName>
    <definedName name="IQ_OTHER_FIDUCIARY_ACCOUNTS_RELATED_SERVICES_GROSS_LOSSES_MANAGED_ACCOUNTS_THRIFT" hidden="1">"c25464"</definedName>
    <definedName name="IQ_OTHER_FIDUCIARY_ACCOUNTS_RELATED_SERVICES_GROSS_LOSSES_NONMANAGED_ACCOUNTS_THRIFT" hidden="1">"c25469"</definedName>
    <definedName name="IQ_OTHER_FIDUCIARY_ACCOUNTS_RELATED_SERVICES_RECOVERIES_THRIFT" hidden="1">"c25474"</definedName>
    <definedName name="IQ_OTHER_FIDUCIARY_RELATED_SERVICES_INC_THRIFT" hidden="1">"c24810"</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ARNING_DEPOSITS_THRIFT" hidden="1">"c24820"</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_SEC_INV_SEC_THRIFT" hidden="1">"c25675"</definedName>
    <definedName name="IQ_OTHER_INV_SEC_THRIFT" hidden="1">"c24826"</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DEFERRED_INCOME_THRIFT" hidden="1">"c24912"</definedName>
    <definedName name="IQ_OTHER_LIABILITIES_FDIC" hidden="1">"c6347"</definedName>
    <definedName name="IQ_OTHER_LIABILITIES_FFIEC" hidden="1">"c12872"</definedName>
    <definedName name="IQ_OTHER_LIABILITIES_THRIFT" hidden="1">"c24905"</definedName>
    <definedName name="IQ_OTHER_LIABILITIES_TOTAL_FFIEC" hidden="1">"c12869"</definedName>
    <definedName name="IQ_OTHER_LINES_CREDIT_THRIFT" hidden="1">"c25611"</definedName>
    <definedName name="IQ_OTHER_LL_LOSS_SHARING_FFIEC" hidden="1">"c27202"</definedName>
    <definedName name="IQ_OTHER_LL_REC_FFIEC" hidden="1">"c12894"</definedName>
    <definedName name="IQ_OTHER_LOANS" hidden="1">"c945"</definedName>
    <definedName name="IQ_OTHER_LOANS_ALL_OTHER_LEASES_RSTRC_DUE_30_89_FFIEC" hidden="1">"c27358"</definedName>
    <definedName name="IQ_OTHER_LOANS_ALL_OTHER_LEASES_RSTRC_DUE_90_FFIEC" hidden="1">"c27359"</definedName>
    <definedName name="IQ_OTHER_LOANS_ALL_OTHER_LEASES_RSTRC_NON_ACCRUAL_FFIEC" hidden="1">"c27360"</definedName>
    <definedName name="IQ_OTHER_LOANS_CHARGE_OFFS_FDIC" hidden="1">"c6601"</definedName>
    <definedName name="IQ_OTHER_LOANS_DUE_30_89_FFIEC" hidden="1">"c13275"</definedName>
    <definedName name="IQ_OTHER_LOANS_DUE_90_FFIEC" hidden="1">"c13301"</definedName>
    <definedName name="IQ_OTHER_LOANS_EXCD_10_LL_FFIEC" hidden="1">"c27205"</definedName>
    <definedName name="IQ_OTHER_LOANS_EXCD_10_RSTRC_DUE_30_89_FFIEC" hidden="1">"c27107"</definedName>
    <definedName name="IQ_OTHER_LOANS_EXCD_10_RSTRC_DUE_90_FFIEC" hidden="1">"c27147"</definedName>
    <definedName name="IQ_OTHER_LOANS_EXCD_10_RSTRC_NON_ACCRUAL_FFIEC" hidden="1">"c27187"</definedName>
    <definedName name="IQ_OTHER_LOANS_EXCD_10_RSTRC_TERMS_FFIEC" hidden="1">"c27038"</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EXCL_AUTO_CHARGE_OFFS_FFIEC" hidden="1">"c27361"</definedName>
    <definedName name="IQ_OTHER_LOANS_INDIVIDUALS_EXCL_AUTO_RECOV_FFIEC" hidden="1">"c27362"</definedName>
    <definedName name="IQ_OTHER_LOANS_INDIVIDUALS_NON_ACCRUAL_FFIEC" hidden="1">"c13325"</definedName>
    <definedName name="IQ_OTHER_LOANS_INDIVIDUALS_RECOV_FFIEC" hidden="1">"c13203"</definedName>
    <definedName name="IQ_OTHER_LOANS_LEASES_FDIC" hidden="1">"c6322"</definedName>
    <definedName name="IQ_OTHER_LOANS_LEASES_GROSS_LOANS_THRIFT" hidden="1">"c25735"</definedName>
    <definedName name="IQ_OTHER_LOANS_LEASES_RISK_BASED_CAPITAL_THRIFT" hidden="1">"c25720"</definedName>
    <definedName name="IQ_OTHER_LOANS_LL_REC_DOM_FFIEC" hidden="1">"c12914"</definedName>
    <definedName name="IQ_OTHER_LOANS_LOSS_SHARING_DUE_30_89_FFIEC" hidden="1">"c27088"</definedName>
    <definedName name="IQ_OTHER_LOANS_LOSS_SHARING_DUE_90_FFIEC" hidden="1">"c27128"</definedName>
    <definedName name="IQ_OTHER_LOANS_LOSS_SHARING_NON_ACCRUAL_FFIEC" hidden="1">"c27168"</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EXCLUDING_BONDS_THRIFT" hidden="1">"c24832"</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HRIFT" hidden="1">"c24835"</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_NINT_INCOME_THRIFT" hidden="1">"c24780"</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HRIFT" hidden="1">"c24792"</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ADJUSTED_OPERATING_INCOME_THRIFT" hidden="1">"c25691"</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TES_BONDS_ALL_OTHER_ACCOUNTS_THRIFT" hidden="1">"c25432"</definedName>
    <definedName name="IQ_OTHER_NOTES_BONDS_EMPLOYEE_BENEFIT_RETIREMENT_RELATED_ACCOUNTS_THRIFT" hidden="1">"c25416"</definedName>
    <definedName name="IQ_OTHER_NOTES_BONDS_PERSONAL_TRUST_AGENCY_INV_MANAGEMENT_ACCOUNTS_THRIFT" hidden="1">"c25400"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EXPENSES_ADJUSTED_OPERATING_INCOME_THRIFT" hidden="1">"c25687"</definedName>
    <definedName name="IQ_OTHER_OPERATING_EXPENSES_AVG_ASSETS_THRIFT" hidden="1">"c25664"</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"c24739"</definedName>
    <definedName name="IQ_OTHER_PASS_THROUGH_THRIFT" hidden="1">"c24831"</definedName>
    <definedName name="IQ_OTHER_PC_WRITTEN" hidden="1">"c1006"</definedName>
    <definedName name="IQ_OTHER_PML_SECURED_FIRST_LIEN_1_4_DWELLING_UNITS_DUE_30_89_THRIFT" hidden="1">"c25242"</definedName>
    <definedName name="IQ_OTHER_PML_SECURED_FIRST_LIEN_1_4_DWELLING_UNITS_DUE_90_THRIFT" hidden="1">"c25263"</definedName>
    <definedName name="IQ_OTHER_PML_SECURED_FIRST_LIEN_1_4_DWELLING_UNITS_NON_ACCRUAL_THRIFT" hidden="1">"c25284"</definedName>
    <definedName name="IQ_OTHER_PML_SECURED_JUNIOR_LIEN_1_4_DWELLING_UNITS_DUE_30_89_THRIFT" hidden="1">"c25243"</definedName>
    <definedName name="IQ_OTHER_PML_SECURED_JUNIOR_LIEN_1_4_DWELLING_UNITS_DUE_90_THRIFT" hidden="1">"c25264"</definedName>
    <definedName name="IQ_OTHER_PML_SECURED_JUNIOR_LIEN_1_4_DWELLING_UNITS_NON_ACCRUAL_THRIFT" hidden="1">"c25285"</definedName>
    <definedName name="IQ_OTHER_PROP" hidden="1">"c8764"</definedName>
    <definedName name="IQ_OTHER_PROP_OPERATING_EXPENSE" hidden="1">"c16043"</definedName>
    <definedName name="IQ_OTHER_PROP_OPERATING_REVENUE" hidden="1">"c16027"</definedName>
    <definedName name="IQ_OTHER_RE_FOREIGN_LOSS_SHARING_FFIEC" hidden="1">"c27212"</definedName>
    <definedName name="IQ_OTHER_RE_LOSS_SHARING_FFIEC" hidden="1">"c27213"</definedName>
    <definedName name="IQ_OTHER_RE_OWNED_FDIC" hidden="1">"c6330"</definedName>
    <definedName name="IQ_OTHER_REAL_ESTATE" hidden="1">"c1007"</definedName>
    <definedName name="IQ_OTHER_RECEIV" hidden="1">"c1008"</definedName>
    <definedName name="IQ_OTHER_RECEIV_INS" hidden="1">"c1009"</definedName>
    <definedName name="IQ_OTHER_RENTAL" hidden="1">"c26971"</definedName>
    <definedName name="IQ_OTHER_REPOSSESSED_ASSETS_ADJUSTED_NCOS_TOTAL_THRIFT" hidden="1">"c25224"</definedName>
    <definedName name="IQ_OTHER_REPOSSESSED_ASSETS_GVA_CHARGE_OFFS_THRIFT" hidden="1">"c25139"</definedName>
    <definedName name="IQ_OTHER_REPOSSESSED_ASSETS_SVA_PROVISIONS_TRANSFERS_FROM_GVA_TOTAL_THRIFT" hidden="1">"c25193"</definedName>
    <definedName name="IQ_OTHER_RES_MBS_ISSUED_FNMA_GNMA_TRADING_DOM_FFIEC" hidden="1">"c27351"</definedName>
    <definedName name="IQ_OTHER_RES_MBS_ISSUED_FNMA_GNMA_TRADING_FFIEC" hidden="1">"c27347"</definedName>
    <definedName name="IQ_OTHER_RES_MBS_TRADING_DOM_FFIEC" hidden="1">"c27352"</definedName>
    <definedName name="IQ_OTHER_RES_MBS_TRADING_FFIEC" hidden="1">"c27348"</definedName>
    <definedName name="IQ_OTHER_RESIDUAL_INTERESTS_THRIFT" hidden="1">"c24940"</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ISKS" hidden="1">"c26993"</definedName>
    <definedName name="IQ_OTHER_ROOMS" hidden="1">"c8788"</definedName>
    <definedName name="IQ_OTHER_SAVINGS_DEPOSITS_FDIC" hidden="1">"c6554"</definedName>
    <definedName name="IQ_OTHER_SAVINGS_DEPOSITS_NON_TRANS_ACCTS_FFIEC" hidden="1">"c15331"</definedName>
    <definedName name="IQ_OTHER_SEC_QUARTERLY_AVG_FFIEC" hidden="1">"c27062"</definedName>
    <definedName name="IQ_OTHER_SECURITIES_QUARTERLY_AVG_FFIEC" hidden="1">"c15472"</definedName>
    <definedName name="IQ_OTHER_SERVICE_CHARGES_COMM_FEE_DOM_FFIEC" hidden="1">"c25822"</definedName>
    <definedName name="IQ_OTHER_SHORT_TERM_OBLIGATIONS_ALL_OTHER_ACCOUNTS_THRIFT" hidden="1">"c25431"</definedName>
    <definedName name="IQ_OTHER_SHORT_TERM_OBLIGATIONS_EMPLOYEE_BENEFIT_RETIREMENT_RELATED_ACCOUNTS_THRIFT" hidden="1">"c25415"</definedName>
    <definedName name="IQ_OTHER_SHORT_TERM_OBLIGATIONS_PERSONAL_TRUST_AGENCY_INV_MANAGEMENT_ACCOUNTS_THRIFT" hidden="1">"c25399"</definedName>
    <definedName name="IQ_OTHER_SQ_FT" hidden="1">"c8780"</definedName>
    <definedName name="IQ_OTHER_STRIKE_PRICE_GRANTED" hidden="1">"c2692"</definedName>
    <definedName name="IQ_OTHER_TAX_EQUIVALENT_ADJUSTMENTS_FFIEC" hidden="1">"c13855"</definedName>
    <definedName name="IQ_OTHER_TEMP_IMPAIR_LOSS_HTM_AFS_FFIEC" hidden="1">"c25845"</definedName>
    <definedName name="IQ_OTHER_TIME_DEPOSITS_THRIFT" hidden="1">"c25569"</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ALANCE_CONTRACTUAL_PURCHASED_CREDIT_IMPAIRED_LOANS_THRIFT" hidden="1">"c25237"</definedName>
    <definedName name="IQ_OUTSTANDING_BS_DATE" hidden="1">"c2128"</definedName>
    <definedName name="IQ_OUTSTANDING_CHECKS_DRAWN_AGAINST_FHLBS_FEDERAL_RESERVE_BANKS_THRIFT" hidden="1">"c25571"</definedName>
    <definedName name="IQ_OUTSTANDING_COMMITMENTS_LOANS_CLOSED_LOANS_IN_PROCESS_MORTGAGE_CONSTRUCTION_LOANS_THRIFT" hidden="1">"c25591"</definedName>
    <definedName name="IQ_OUTSTANDING_COMMITMENTS_LOANS_CLOSED_LOANS_IN_PROCESS_NON_MORTGAGE_LOANS_THRIFT" hidden="1">"c25593"</definedName>
    <definedName name="IQ_OUTSTANDING_COMMITMENTS_LOANS_CLOSED_LOANS_IN_PROCESS_OTHER_MORTGAGE_LOANS_THRIFT" hidden="1">"c25592"</definedName>
    <definedName name="IQ_OUTSTANDING_COMMITMENTS_ORIGINATE_MORTGAGE_LOANS_SECURED_1_4_DWELLING_UNITS_THRIFT" hidden="1">"c25595"</definedName>
    <definedName name="IQ_OUTSTANDING_COMMITMENTS_ORIGINATE_MORTGAGE_LOANS_SECURED_ALL_OTHER_RE_THRIFT" hidden="1">"c25597"</definedName>
    <definedName name="IQ_OUTSTANDING_COMMITMENTS_ORIGINATE_MORTGAGE_LOANS_SECURED_MULTIFAMILY_5_MORE_DWELLING_UNITS_THRIFT" hidden="1">"c25596"</definedName>
    <definedName name="IQ_OUTSTANDING_COMMITMENTS_ORIGINATE_MORTGAGE_LOANS_SECURED_RE_THRIFT" hidden="1">"c25594"</definedName>
    <definedName name="IQ_OUTSTANDING_COMMITMENTS_ORIGINATE_NON_MORTGAGE_LOANS_THRIFT" hidden="1">"c25598"</definedName>
    <definedName name="IQ_OUTSTANDING_COMMITMENTS_PURCHASE_INV_SEC_THRIFT" hidden="1">"c25603"</definedName>
    <definedName name="IQ_OUTSTANDING_COMMITMENTS_PURCHASE_LOANS_THRIFT" hidden="1">"c25599"</definedName>
    <definedName name="IQ_OUTSTANDING_COMMITMENTS_PURCHASE_MORTGAGE_BACKED_SEC_THRIFT" hidden="1">"c25601"</definedName>
    <definedName name="IQ_OUTSTANDING_COMMITMENTS_SELL_INV_SEC_THRIFT" hidden="1">"c25604"</definedName>
    <definedName name="IQ_OUTSTANDING_COMMITMENTS_SELL_LOANS_THRIFT" hidden="1">"c25600"</definedName>
    <definedName name="IQ_OUTSTANDING_COMMITMENTS_SELL_MORTGAGE_BACKED_SEC_THRIFT" hidden="1">"c25602"</definedName>
    <definedName name="IQ_OUTSTANDING_COMMITMENTS_UNDISBURSED_BALANCE_LOANS_CLOSED_THRIFT" hidden="1">"c25590"</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 hidden="1">"c25684"</definedName>
    <definedName name="IQ_OVERHEAD_EXP_AVG_ASSETS_FFIEC" hidden="1">"c13361"</definedName>
    <definedName name="IQ_OVERHEAD_EXP_AVG_ASSETS_THRIFT" hidden="1">"c25652"</definedName>
    <definedName name="IQ_OVERHEAD_EXP_REV_FFIEC" hidden="1">"c13494"</definedName>
    <definedName name="IQ_OVERHEAD_EXP_REVENUES_THRIFT" hidden="1">"c25683"</definedName>
    <definedName name="IQ_OVERHEAD_LESS_NON_INT_INCOME_ADJUSTED_OPERATING_INCOME_THRIFT" hidden="1">"c25692"</definedName>
    <definedName name="IQ_OVERHEAD_LESS_NON_INT_INCOME_AVG_ASSETS_THRIFT" hidden="1">"c25665"</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S_THROUGH_MBS_THRIFT" hidden="1">"c24829"</definedName>
    <definedName name="IQ_PASSBOOK_ACCOUNTS_INC_NONDEMAND_ESCROWS_THRIFT" hidden="1">"c25000"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ST_DUE_LOANS_GROSS_LOANS_THRIFT" hidden="1">"c25737"</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ASSETS_TEST_THRIFT" hidden="1">"c25587"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DATE_THRIFT" hidden="1">"c25897"</definedName>
    <definedName name="IQ_PERIODLENGTH_AP" hidden="1">"c11746"</definedName>
    <definedName name="IQ_PERIODLENGTH_CF" hidden="1">"c1502"</definedName>
    <definedName name="IQ_PERIODLENGTH_IS" hidden="1">"c1503"</definedName>
    <definedName name="IQ_PERMANENT_1_4_DWELLING_UNITS_ALL_OTHER_SECURED_FIRST_LIENS_THRIFT" hidden="1">"c24844"</definedName>
    <definedName name="IQ_PERMANENT_1_4_DWELLING_UNITS_ALL_OTHER_SECURED_JUNIOR_LIENS_THRIFT" hidden="1">"c24845"</definedName>
    <definedName name="IQ_PERMANENT_1_4_DWELLING_UNITS_REVOLVING_OPEN_END_LOANS_THRIFT" hidden="1">"c24843"</definedName>
    <definedName name="IQ_PERMANENT_LAND_THRIFT" hidden="1">"c24848"</definedName>
    <definedName name="IQ_PERMANENT_LOANS_SECURED_1_4_DWELLING_UNITS_FORECLOSED_DURING_QUARTER_THRIFT" hidden="1">"c25232"</definedName>
    <definedName name="IQ_PERMANENT_LOANS_SECURED_LAND_FORECLOSED_DURING_QUARTER_THRIFT" hidden="1">"c25235"</definedName>
    <definedName name="IQ_PERMANENT_LOANS_SECURED_MULTIFAMILY_5_MORE_DWELLING_UNITS_FORECLOSED_DURING_QUARTER_THRIFT" hidden="1">"c25233"</definedName>
    <definedName name="IQ_PERMANENT_LOANS_SECURED_NONRES_EXCEPT_LAND_FORECLOSED_DURING_QUARTER_THRIFT" hidden="1">"c25234"</definedName>
    <definedName name="IQ_PERMANENT_MORTGAGE_LOANS_THRIFT" hidden="1">"c24842"</definedName>
    <definedName name="IQ_PERMANENT_MULTIFAMILY_5_MORE_DWELLING_UNITS_THRIFT" hidden="1">"c24846"</definedName>
    <definedName name="IQ_PERMANENT_NONRES_PROPERTY_EXCEPT_LAND_THRIFT" hidden="1">"c24847"</definedName>
    <definedName name="IQ_PERPETUAL_PREF_STOCK_THRIFT" hidden="1">"c24914"</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 hidden="1">"c25461"</definedName>
    <definedName name="IQ_PERSONAL_TRUST_AGENCY_ACCOUNTS_GROSS_LOSSES_NONMANAGED_ACCOUNTS_THRIFT" hidden="1">"c25466"</definedName>
    <definedName name="IQ_PERSONAL_TRUST_AGENCY_ACCOUNTS_INC_THRIFT" hidden="1">"c24801"</definedName>
    <definedName name="IQ_PERSONAL_TRUST_AGENCY_ACCOUNTS_MANAGED_ASSETS_THRIFT" hidden="1">"c25347"</definedName>
    <definedName name="IQ_PERSONAL_TRUST_AGENCY_ACCOUNTS_NONMANAGED_ASSETS_THRIFT" hidden="1">"c25368"</definedName>
    <definedName name="IQ_PERSONAL_TRUST_AGENCY_ACCOUNTS_NUMBER_MANAGED_ACCOUNTS_THRIFT" hidden="1">"c25358"</definedName>
    <definedName name="IQ_PERSONAL_TRUST_AGENCY_ACCOUNTS_NUMBER_NONMANAGED_ACCOUNTS_THRIFT" hidden="1">"c25380"</definedName>
    <definedName name="IQ_PERSONAL_TRUST_AGENCY_ACCOUNTS_RECOVERIES_THRIFT" hidden="1">"c25471"</definedName>
    <definedName name="IQ_PERSONNEL_EXP_ADJUSTED_OPERATING_INCOME_THRIFT" hidden="1">"c25685"</definedName>
    <definedName name="IQ_PERSONNEL_EXP_AVG_ASSETS_FFIEC" hidden="1">"c13371"</definedName>
    <definedName name="IQ_PERSONNEL_EXP_AVG_ASSETS_THRIFT" hidden="1">"c25662"</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LOANS_THRIFT" hidden="1">"c24936"</definedName>
    <definedName name="IQ_PLEDGED_SEC_INVEST_SECURITIES_FFIEC" hidden="1">"c13467"</definedName>
    <definedName name="IQ_PLEDGED_SECURITIES_FDIC" hidden="1">"c6401"</definedName>
    <definedName name="IQ_PLEDGED_SECURITIES_FFIEC" hidden="1">"c24743"</definedName>
    <definedName name="IQ_PLEDGED_TRADING_ASSETS_THRIFT" hidden="1">"c24937"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L_SECURED_LAND_DUE_30_89_THRIFT" hidden="1">"c25246"</definedName>
    <definedName name="IQ_PML_SECURED_LAND_DUE_90_THRIFT" hidden="1">"c25267"</definedName>
    <definedName name="IQ_PML_SECURED_LAND_NON_ACCRUAL_THRIFT" hidden="1">"c25288"</definedName>
    <definedName name="IQ_PML_SECURED_MULTIFAMILY_5_MORE_DWELLING_UNITS_DUE_30_89_THRIFT" hidden="1">"c25244"</definedName>
    <definedName name="IQ_PML_SECURED_MULTIFAMILY_5_MORE_DWELLING_UNITS_DUE_90_THRIFT" hidden="1">"c25265"</definedName>
    <definedName name="IQ_PML_SECURED_MULTIFAMILY_5_MORE_DWELLING_UNITS_NON_ACCRUAL_THRIFT" hidden="1">"c25286"</definedName>
    <definedName name="IQ_PML_SECURED_NONRES_PROPERTY_EXCEPT_LAND_DUE_30_89_THRIFT" hidden="1">"c25245"</definedName>
    <definedName name="IQ_PML_SECURED_NONRES_PROPERTY_EXCEPT_LAND_DUE_90_THRIFT" hidden="1">"c25266"</definedName>
    <definedName name="IQ_PML_SECURED_NONRES_PROPERTY_EXCEPT_LAND_NON_ACCRUAL_THRIFT" hidden="1">"c25287"</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DEPOSITS_THRIFT" hidden="1">"c24996"</definedName>
    <definedName name="IQ_PREFERRED_FDIC" hidden="1">"c6349"</definedName>
    <definedName name="IQ_PREFERRED_LIST" hidden="1">"c13506"</definedName>
    <definedName name="IQ_PREFERRED_STOCK_DIVIDENDS_DECLARED_SAVINGS_ASSOCIATION_THRIFT" hidden="1">"c25010"</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DATE" hidden="1">"c1069"</definedName>
    <definedName name="IQ_PRICING_DATE" hidden="1">"c1613"</definedName>
    <definedName name="IQ_PRIMARY_EPS_TYPE" hidden="1">"c4498"</definedName>
    <definedName name="IQ_PRIMARY_INDUSTRY" hidden="1">"c1070"</definedName>
    <definedName name="IQ_PRIMARY_SIC_CODE" hidden="1">"c16218"</definedName>
    <definedName name="IQ_PRIMARY_SIC_INDUSTRY" hidden="1">"c16217"</definedName>
    <definedName name="IQ_PRINCIPAL_AMT" hidden="1">"c2157"</definedName>
    <definedName name="IQ_PRIOR_PERIOD_ADJUSTMENTS_SAVINGS_ASSOCIATION_THRIFT" hidden="1">"c25017"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AVG_LOANS_THRIFT" hidden="1">"c25639"</definedName>
    <definedName name="IQ_PROVISION_LL_FFIEC" hidden="1">"c13019"</definedName>
    <definedName name="IQ_PROVISION_LL_INT_BEARING_ASSETS_THRIFT" hidden="1">"c24783"</definedName>
    <definedName name="IQ_PROVISION_LL_NET_LOSSES_THRIFT" hidden="1">"c25640"</definedName>
    <definedName name="IQ_PROVISION_LL_NON_INT_BEARING_ASSETS_THRIFT" hidden="1">"c24784"</definedName>
    <definedName name="IQ_PROVISION_LOAN_LL_AVG_ASSETS_THRIFT" hidden="1">"c25785"</definedName>
    <definedName name="IQ_PROVISION_LOAN_LOSS_AVG_ASSETS_FFIEC" hidden="1">"c18879"</definedName>
    <definedName name="IQ_PROVISION_LOAN_LOSSES_AVG_ASSETS_THRIFT" hidden="1">"c25653"</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ES_OTHER_MORTGAGE_BACKED_SEC_THRIFT" hidden="1">"c25314"</definedName>
    <definedName name="IQ_PURCHASES_PASS_THROUGH_MORTGAGE_BACKED_SEC_THRIFT" hidden="1">"c25311"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MULTIFAMILY_RES_MORTGAGE_LOANS_ELIGIBLE_50_PCT_RISK_WEIGHT_THRIFT" hidden="1">"c25065"</definedName>
    <definedName name="IQ_QUALIFYING_SINGLE_FAMILY_RES_MORTGAGE_LOANS_ELIGIBLE_50_PCT_RISK_WEIGHT_THRIFT" hidden="1">"c25064"</definedName>
    <definedName name="IQ_QUALIFYING_SUB_DEBT_REDEEM_PREF_T2_FFIEC" hidden="1">"c13144"</definedName>
    <definedName name="IQ_QUALIFYING_SUB_DEBT_REDEEMABLE_PREFERRED_T2_THRIFT" hidden="1">"c25041"</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DWELLING_UNITS_REPOSSESSED_ASSETS_ADJUSTED_NCOS_TOTAL_THRIFT" hidden="1">"c25220"</definedName>
    <definedName name="IQ_RE_1_4_DWELLING_UNITS_REPOSSESSED_ASSETS_GVA_CHARGE_OFFS_THRIFT" hidden="1">"c25135"</definedName>
    <definedName name="IQ_RE_1_4_DWELLING_UNITS_REPOSSESSED_ASSETS_SVA_PROVISIONS_TRANSFERS_FROM_GVA_TOTAL_THRIFT" hidden="1">"c25189"</definedName>
    <definedName name="IQ_RE_1_4_RISK_BASED_FFIEC" hidden="1">"c13418"</definedName>
    <definedName name="IQ_RE_ACQ_SATISFACTION_DEBTS_FFIEC" hidden="1">"c12832"</definedName>
    <definedName name="IQ_RE_ALL_OTHER_ACCOUNTS_THRIFT" hidden="1">"c25436"</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CONSTRUCTION_REPOSSESSED_ASSETS_ADJUSTED_NCOS_TOTAL_THRIFT" hidden="1">"c25219"</definedName>
    <definedName name="IQ_RE_CONSTRUCTION_REPOSSESSED_ASSETS_GVA_CHARGE_OFFS_THRIFT" hidden="1">"c25134"</definedName>
    <definedName name="IQ_RE_CONSTRUCTION_REPOSSESSED_ASSETS_SVA_PROVISIONS_TRANSFERS_FROM_GVA_TOTAL_THRIFT" hidden="1">"c25188"</definedName>
    <definedName name="IQ_RE_DEPR_AMORT" hidden="1">"c8750"</definedName>
    <definedName name="IQ_RE_DEPRECIATION" hidden="1">"c16045"</definedName>
    <definedName name="IQ_RE_EMPLOYEE_BENEFIT_RETIREMENT_RELATED_ACCOUNTS_THRIFT" hidden="1">"c25420"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HELD_INV_ADJUSTED_NCOS_THRIFT" hidden="1">"c25225"</definedName>
    <definedName name="IQ_RE_HELD_INV_GVA_CHARGE_OFFS_THRIFT" hidden="1">"c25140"</definedName>
    <definedName name="IQ_RE_HELD_INV_SVA_PROVISIONS_TRANSFERS_FROM_GVA_THRIFT" hidden="1">"c25194"</definedName>
    <definedName name="IQ_RE_HELD_INV_THRIFT" hidden="1">"c24878"</definedName>
    <definedName name="IQ_RE_INVEST_FDIC" hidden="1">"c6331"</definedName>
    <definedName name="IQ_RE_LAND_REPOSSESSED_ASSETS_ADJUSTED_NCOS_TOTAL_THRIFT" hidden="1">"c25223"</definedName>
    <definedName name="IQ_RE_LAND_REPOSSESSED_ASSETS_GVA_CHARGE_OFFS_THRIFT" hidden="1">"c25138"</definedName>
    <definedName name="IQ_RE_LAND_REPOSSESSED_ASSETS_SVA_PROVISIONS_TRANSFERS_FROM_GVA_TOTAL_THRIFT" hidden="1">"c25192"</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 hidden="1">"c25826"</definedName>
    <definedName name="IQ_RE_LOANS_DUE_90_FFIEC" hidden="1">"c25827"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LOANS_NON_ACCRUAL_FFIEC" hidden="1">"c25828"</definedName>
    <definedName name="IQ_RE_LOANS_SECURED_1_4_FAMILY_GROSS_LOANS_THRIFT" hidden="1">"c25722"</definedName>
    <definedName name="IQ_RE_LOANS_SECURED_1_4_FAMILY_RISK_BASED_CAPITAL_THRIFT" hidden="1">"c25707"</definedName>
    <definedName name="IQ_RE_LOANS_SECURED_LAND_GROSS_LOANS_THRIFT" hidden="1">"c25731"</definedName>
    <definedName name="IQ_RE_LOANS_SECURED_LAND_RISK_BASED_CAPITAL_THRIFT" hidden="1">"c25716"</definedName>
    <definedName name="IQ_RE_MAINT_CAPEX" hidden="1">"c8755"</definedName>
    <definedName name="IQ_RE_MINORITY_INTEREST" hidden="1">"c8752"</definedName>
    <definedName name="IQ_RE_MORTGAGES_ALL_OTHER_ACCOUNTS_THRIFT" hidden="1">"c25435"</definedName>
    <definedName name="IQ_RE_MORTGAGES_EMPLOYEE_BENEFIT_RETIREMENT_RELATED_ACCOUNTS_THRIFT" hidden="1">"c25419"</definedName>
    <definedName name="IQ_RE_MORTGAGES_PERSONAL_TRUST_AGENCY_INV_MANAGEMENT_ACCOUNTS_THRIFT" hidden="1">"c25403"</definedName>
    <definedName name="IQ_RE_MULTIFAMILY_5_MORE_DWELLING_UNITS_REPOSSESSED_ASSETS_ADJUSTED_NCOS_TOTAL_THRIFT" hidden="1">"c25221"</definedName>
    <definedName name="IQ_RE_MULTIFAMILY_5_MORE_DWELLING_UNITS_REPOSSESSED_ASSETS_GVA_CHARGE_OFFS_THRIFT" hidden="1">"c25136"</definedName>
    <definedName name="IQ_RE_MULTIFAMILY_5_MORE_DWELLING_UNITS_REPOSSESSED_ASSETS_SVA_PROVISIONS_TRANSFERS_FROM_GVA_TOTAL_THRIFT" hidden="1">"c25190"</definedName>
    <definedName name="IQ_RE_NET_INCOME" hidden="1">"c8749"</definedName>
    <definedName name="IQ_RE_NOI" hidden="1">"c8864"</definedName>
    <definedName name="IQ_RE_NOI_GROWTH_SAME_PROP" hidden="1">"c8866"</definedName>
    <definedName name="IQ_RE_NOI_SAME_PROP" hidden="1">"c8865"</definedName>
    <definedName name="IQ_RE_NONRES_EXCEPT_LAND_REPOSSESSED_ASSETS_ADJUSTED_NCOS_TOTAL_THRIFT" hidden="1">"c25222"</definedName>
    <definedName name="IQ_RE_NONRES_EXCEPT_LAND_REPOSSESSED_ASSETS_GVA_CHARGE_OFFS_THRIFT" hidden="1">"c25137"</definedName>
    <definedName name="IQ_RE_NONRES_EXCEPT_LAND_REPOSSESSED_ASSETS_SVA_PROVISIONS_TRANSFERS_FROM_GVA_TOTAL_THRIFT" hidden="1">"c25191"</definedName>
    <definedName name="IQ_RE_OTHER_ITEMS" hidden="1">"c8753"</definedName>
    <definedName name="IQ_RE_PERSONAL_TRUST_AGENCY_INV_MANAGEMENT_ACCOUNTS_THRIFT" hidden="1">"c25404"</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BOOKED_GNMA_LOANS_REPURCHASED_ELIGIBLE_REPURCHASE_DUE_30_89_THRIFT" hidden="1">"c25260"</definedName>
    <definedName name="IQ_REBOOKED_GNMA_LOANS_REPURCHASED_ELIGIBLE_REPURCHASE_DUE_90_THRIFT" hidden="1">"c25281"</definedName>
    <definedName name="IQ_REBOOKED_GNMA_LOANS_REPURCHASED_ELIGIBLE_REPURCHASE_NON_ACCRUAL_THRIFT" hidden="1">"c25302"</definedName>
    <definedName name="IQ_REBOOKED_GNMA_REPUR_GUARANTEED_US_EXCL_LOSS_SHARING_DUE_30_89_FFIEC" hidden="1">"c27070"</definedName>
    <definedName name="IQ_REBOOKED_GNMA_REPUR_GUARANTEED_US_EXCL_LOSS_SHARING_DUE_90_FFIEC" hidden="1">"c27110"</definedName>
    <definedName name="IQ_REBOOKED_GNMA_REPUR_GUARANTEED_US_EXCL_LOSS_SHARING_NON_ACCRUAL_FFIEC" hidden="1">"c27150"</definedName>
    <definedName name="IQ_RECENT_FUNDS" hidden="1">"c18908"</definedName>
    <definedName name="IQ_RECENT_FUNDS_ID" hidden="1">"c18909"</definedName>
    <definedName name="IQ_RECIPROCAL_BROKERED_DEPOSITS_THRIFT" hidden="1">"c24997"</definedName>
    <definedName name="IQ_RECORDED_INV_PURCHASED_CREDIT_IMPAIRED_LOANS_THRIFT" hidden="1">"c25238"</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GVA_THRIFT" hidden="1">"c25094"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 hidden="1">"c25108"</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OSSESS_1_4_DWELLING_UNITS_RE_THRIFT" hidden="1">"c24871"</definedName>
    <definedName name="IQ_REPOSSESS_ASSETS_THRIFT" hidden="1">"c24869"</definedName>
    <definedName name="IQ_REPOSSESS_CONSTRUCTION_RE_THRIFT" hidden="1">"c24870"</definedName>
    <definedName name="IQ_REPOSSESS_GVA_THRIFT" hidden="1">"c24877"</definedName>
    <definedName name="IQ_REPOSSESS_LAND_THRIFT" hidden="1">"c24874"</definedName>
    <definedName name="IQ_REPOSSESS_MULTIFAMILY_5_MORE_DWELLING_UNITS_RE_THRIFT" hidden="1">"c24872"</definedName>
    <definedName name="IQ_REPOSSESS_NONRES_EXCEPT_LAND_RE_THRIFT" hidden="1">"c24873"</definedName>
    <definedName name="IQ_REPOSSESS_OTHER_ASSETS_THRIFT" hidden="1">"c24876"</definedName>
    <definedName name="IQ_REPOSSESS_US_GOVT_GUARANTEED_INSURED_RE_OWNED_THRIFT" hidden="1">"c24875"</definedName>
    <definedName name="IQ_REPOSSESSED_ASSETS_TOTAL_ADJUSTED_NCOS_TOTAL_THRIFT" hidden="1">"c25218"</definedName>
    <definedName name="IQ_REPOSSESSED_ASSETS_TOTAL_GVA_CHARGE_OFFS_THRIFT" hidden="1">"c25133"</definedName>
    <definedName name="IQ_REPOSSESSED_ASSETS_TOTAL_SVA_PROVISIONS_TRANSFERS_FROM_GVA_TOTAL_THRIFT" hidden="1">"c25187"</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_MBS_PASS_THROUGH_ISSUED_FNMA_GNMA_TRADING_DOM_FFIEC" hidden="1">"c27350"</definedName>
    <definedName name="IQ_RES_MBS_TRADING_DOM_FFIEC" hidden="1">"c27349"</definedName>
    <definedName name="IQ_RES_MBS_TRADING_FFIEC" hidden="1">"c27345"</definedName>
    <definedName name="IQ_RES_PASS_THROUGH_FNMA_GNMA_TRADING_FFIEC" hidden="1">"c27346"</definedName>
    <definedName name="IQ_RESEARCH_DEV" hidden="1">"c1419"</definedName>
    <definedName name="IQ_RESIDENTIAL_LOANS" hidden="1">"c1102"</definedName>
    <definedName name="IQ_RESIDENTIAL_MORT_LOANS" hidden="1">"c1102"</definedName>
    <definedName name="IQ_RESIDUAL_INTERESTS_INT_ONLY_STRIPS_THRIFT" hidden="1">"c24939"</definedName>
    <definedName name="IQ_RESIDUAL_INTERESTS_THRIFT" hidden="1">"c24938"</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 hidden="1">"c26985"</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EQUITY_THRIFT" hidden="1">"c25633"</definedName>
    <definedName name="IQ_RETAINED_EARNINGS_FFIEC" hidden="1">"c12878"</definedName>
    <definedName name="IQ_RETAINED_EARNINGS_THRIFT" hidden="1">"c24919"</definedName>
    <definedName name="IQ_RETIREMENT_DEFINED_BENEFIT_INC_THRIFT" hidden="1">"c24803"</definedName>
    <definedName name="IQ_RETIREMENT_DEFINED_CONT_INC_THRIFT" hidden="1">"c24802"</definedName>
    <definedName name="IQ_RETIREMENT_DEPOSITS_LESS_THAN_250000_THRIFT" hidden="1">"c24990"</definedName>
    <definedName name="IQ_RETIREMENT_DEPOSITS_WITH_BALANCES_GREATER_THAN_250000_THRIFT" hidden="1">"c24991"</definedName>
    <definedName name="IQ_RETIREMENT_OTHER_RETIREMENT_ACCOUNTS_INC_THRIFT" hidden="1">"c24804"</definedName>
    <definedName name="IQ_RETIREMENT_RELATED_EMPLOYEE_BENEFIT_ACCOUNTS_GROSS_LOSSES_MANAGED_ACCOUNTS_THRIFT" hidden="1">"c25462"</definedName>
    <definedName name="IQ_RETIREMENT_RELATED_EMPLOYEE_BENEFIT_ACCOUNTS_GROSS_LOSSES_NONMANAGED_ACCOUNTS_THRIFT" hidden="1">"c25467"</definedName>
    <definedName name="IQ_RETIREMENT_RELATED_EMPLOYEE_BENEFIT_ACCOUNTS_RECOVERIES_THRIFT" hidden="1">"c25472"</definedName>
    <definedName name="IQ_RETIREMENT_RELATED_TRUST_AGENCY_ACCOUNTS_EMPLOYEE_BENEFIT_DEFINED_BENEFIT_MANAGED_ASSETS_THRIFT" hidden="1">"c25349"</definedName>
    <definedName name="IQ_RETIREMENT_RELATED_TRUST_AGENCY_ACCOUNTS_EMPLOYEE_BENEFIT_DEFINED_BENEFIT_NONMANAGED_ASSETS_THRIFT" hidden="1">"c25370"</definedName>
    <definedName name="IQ_RETIREMENT_RELATED_TRUST_AGENCY_ACCOUNTS_EMPLOYEE_BENEFIT_DEFINED_BENEFIT_NUMBER_MANAGED_ACCOUNTS_THRIFT" hidden="1">"c25360"</definedName>
    <definedName name="IQ_RETIREMENT_RELATED_TRUST_AGENCY_ACCOUNTS_EMPLOYEE_BENEFIT_DEFINED_BENEFIT_NUMBER_NONMANAGED_ACCOUNTS_THRIFT" hidden="1">"c25382"</definedName>
    <definedName name="IQ_RETIREMENT_RELATED_TRUST_AGENCY_ACCOUNTS_EMPLOYEE_BENEFIT_DEFINED_CONTRIBUTION_MANAGED_ASSETS_THRIFT" hidden="1">"c25348"</definedName>
    <definedName name="IQ_RETIREMENT_RELATED_TRUST_AGENCY_ACCOUNTS_EMPLOYEE_BENEFIT_DEFINED_CONTRIBUTION_NONMANAGED_ASSETS_THRIFT" hidden="1">"c25369"</definedName>
    <definedName name="IQ_RETIREMENT_RELATED_TRUST_AGENCY_ACCOUNTS_EMPLOYEE_BENEFIT_DEFINED_CONTRIBUTION_NUMBER_MANAGED_ACCOUNTS_THRIFT" hidden="1">"c25359"</definedName>
    <definedName name="IQ_RETIREMENT_RELATED_TRUST_AGENCY_ACCOUNTS_EMPLOYEE_BENEFIT_DEFINED_CONTRIBUTION_NUMBER_NONMANAGED_ACCOUNTS_THRIFT" hidden="1">"c25381"</definedName>
    <definedName name="IQ_RETIREMENT_RELATED_TRUST_AGENCY_ACCOUNTS_EMPLOYEE_BENEFIT_OTHER_MANAGED_ASSETS_THRIFT" hidden="1">"c25350"</definedName>
    <definedName name="IQ_RETIREMENT_RELATED_TRUST_AGENCY_ACCOUNTS_EMPLOYEE_BENEFIT_OTHER_NONMANAGED_ASSETS_THRIFT" hidden="1">"c25371"</definedName>
    <definedName name="IQ_RETIREMENT_RELATED_TRUST_AGENCY_ACCOUNTS_EMPLOYEE_BENEFIT_OTHER_NUMBER_MANAGED_ACCOUNTS_THRIFT" hidden="1">"c25361"</definedName>
    <definedName name="IQ_RETIREMENT_RELATED_TRUST_AGENCY_ACCOUNTS_EMPLOYEE_BENEFIT_OTHER_NUMBER_NONMANAGED_ACCOUNTS_THRIFT" hidden="1">"c25383"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BEFORE_LL_THRIFT" hidden="1">"c24782"</definedName>
    <definedName name="IQ_REVENUE_COMMERCIAL" hidden="1">"c2881"</definedName>
    <definedName name="IQ_REVENUE_DIGITAL_CABLE" hidden="1">"c2876"</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39734.3457291667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GROSS_LOANS_THRIFT" hidden="1">"c25723"</definedName>
    <definedName name="IQ_REVOLVING_LOANS_RISK_BASED_CAPITAL_THRIFT" hidden="1">"c25708"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OPEN_END_PML_SECURED_1_4_DWELLING_UNITS_DUE_30_89_THRIFT" hidden="1">"c25241"</definedName>
    <definedName name="IQ_REVOLVING_OPEN_END_PML_SECURED_1_4_DWELLING_UNITS_DUE_90_THRIFT" hidden="1">"c25262"</definedName>
    <definedName name="IQ_REVOLVING_OPEN_END_PML_SECURED_1_4_DWELLING_UNITS_NON_ACCRUAL_THRIFT" hidden="1">"c25283"</definedName>
    <definedName name="IQ_REVOLVING_OPEN_LOANS_SEC_1_4_DOM_LOSS_SHARING_FFIEC" hidden="1">"c27191"</definedName>
    <definedName name="IQ_REVOLVING_OPEN_LOANS_SEC_1_4_EXTD_LOC_DOM_LOSS_SHARING_DUE_30_89_FFIEC" hidden="1">"c27074"</definedName>
    <definedName name="IQ_REVOLVING_OPEN_LOANS_SEC_1_4_EXTD_LOC_DOM_LOSS_SHARING_DUE_90_FFIEC" hidden="1">"c27114"</definedName>
    <definedName name="IQ_REVOLVING_OPEN_LOANS_SEC_1_4_EXTD_LOC_DOM_LOSS_SHARING_NON_ACCRUAL_FFIEC" hidden="1">"c27154"</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BEFORE_EXCESS_ALLOWANCE_LL_LOSSES_THRIFT" hidden="1">"c25077"</definedName>
    <definedName name="IQ_RISK_WEIGHTED_ASSETS_FDIC" hidden="1">"c6370"</definedName>
    <definedName name="IQ_RISK_WEIGHTED_ASSETS_LOW_LEVEL_RECOURSE_RESIDUAL_INTERESTS_THRIFT" hidden="1">"c25075"</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EMPLOYEE_BENEFITS_THRIFT" hidden="1">"c24786"</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CEEDS_RENTAL_ASSETS" hidden="1">"c26974"</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COMM_NON_MORTGAGE_LOANS_THRIFT" hidden="1">"c25340"</definedName>
    <definedName name="IQ_SALES_CONSUMER_NON_MORTGAGE_LOANS_THRIFT" hidden="1">"c25342"</definedName>
    <definedName name="IQ_SALES_MARKETING" hidden="1">"c2240"</definedName>
    <definedName name="IQ_SALES_OTHER_MORTGAGE_BACKED_SEC_THRIFT" hidden="1">"c25315"</definedName>
    <definedName name="IQ_SALES_PASS_THROUGH_MORTGAGE_BACKED_SEC_THRIFT" hidden="1">"c25312"</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ASSOCIATION_EQUITY_CAPITAL_BEGINNING_BALANCE_FROM_PRIOR_QTR_THRIFT" hidden="1">"c25008"</definedName>
    <definedName name="IQ_SAVINGS_ASSOCIATION_EQUITY_CAPITAL_ENDING_BALANCE_THRIFT" hidden="1">"c25019"</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1_4_DOM_LOANS_RSTRC_DUE_30_89_FFIEC" hidden="1">"c27093"</definedName>
    <definedName name="IQ_SEC_1_4_DOM_LOANS_RSTRC_DUE_90_FFIEC" hidden="1">"c27133"</definedName>
    <definedName name="IQ_SEC_1_4_DOM_LOANS_RSTRC_DUE_NON_ACCRUAL_FFIEC" hidden="1">"c27173"</definedName>
    <definedName name="IQ_SEC_BACKED_NON_MORTGAGE_LOANS_THRIFT" hidden="1">"c24825"</definedName>
    <definedName name="IQ_SEC_BACKED_US_GOVT_ELIGIBLE_0_PCT_RISK_WEIGHT_THRIFT" hidden="1">"c25052"</definedName>
    <definedName name="IQ_SEC_BORROWED_OFF_BS_FFIEC" hidden="1">"c13127"</definedName>
    <definedName name="IQ_SEC_FARMLAND_DOM_CHARGE_OFFS_FFIEC" hidden="1">"c13167"</definedName>
    <definedName name="IQ_SEC_FARMLAND_DOM_LOSS_SHARING_DUE_30_89_FFIEC" hidden="1">"c27073"</definedName>
    <definedName name="IQ_SEC_FARMLAND_DOM_LOSS_SHARING_DUE_90_FFIEC" hidden="1">"c27113"</definedName>
    <definedName name="IQ_SEC_FARMLAND_DOM_LOSS_SHARING_FFIEC" hidden="1">"c27190"</definedName>
    <definedName name="IQ_SEC_FARMLAND_DOM_LOSS_SHARING_NON_ACCRUAL_FFIEC" hidden="1">"c27153"</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LOANS_LOSS_SHARING_DUE_90_FFIEC" hidden="1">"c27117"</definedName>
    <definedName name="IQ_SEC_MULTIFAM_DOM_LOANS_RSTRC_DUE_30_89_FFIEC" hidden="1">"c27094"</definedName>
    <definedName name="IQ_SEC_MULTIFAM_DOM_LOANS_RSTRC_DUE_90_FFIEC" hidden="1">"c27134"</definedName>
    <definedName name="IQ_SEC_MULTIFAM_DOM_LOANS_RSTRC_NON_ACCRUAL_FFIEC" hidden="1">"c27174"</definedName>
    <definedName name="IQ_SEC_MULTIFAM_DOM_LOANS_RSTRC_TERMS_FFIEC" hidden="1">"c27025"</definedName>
    <definedName name="IQ_SEC_MULTIFAM_DOM_LOSS_SHARING_DUE_30_89_FFIEC" hidden="1">"c27077"</definedName>
    <definedName name="IQ_SEC_MULTIFAM_DOM_LOSS_SHARING_FFIEC" hidden="1">"c27194"</definedName>
    <definedName name="IQ_SEC_MULTIFAM_DOM_LOSS_SHARING_NON_ACCRUAL_FFIEC" hidden="1">"c27157"</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OM_LOSS_SHARING_DUE_30_89_FFIEC" hidden="1">"c27079"</definedName>
    <definedName name="IQ_SEC_OTHER_NONFARM_NONRES_DOM_LOSS_SHARING_DUE_90_FFIEC" hidden="1">"c27119"</definedName>
    <definedName name="IQ_SEC_OTHER_NONFARM_NONRES_DOM_LOSS_SHARING_FFIEC" hidden="1">"c27196"</definedName>
    <definedName name="IQ_SEC_OTHER_NONFARM_NONRES_DOM_RSTRC_TERMS_FFIEC" hidden="1">"c27027"</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THER_NONFARM_NONRES_RSTRC_DUE_30_89_FFIEC" hidden="1">"c27096"</definedName>
    <definedName name="IQ_SEC_OTHER_NONFARM_NONRES_RSTRC_DUE_90_FFIEC" hidden="1">"c27136"</definedName>
    <definedName name="IQ_SEC_OTHER_NONFARM_NONRES_RSTRC_NON_ACCRUAL_FFIEC" hidden="1">"c27176"</definedName>
    <definedName name="IQ_SEC_OWNER_NONFARM_NONRES_CHARGE_OFFS_FFIEC" hidden="1">"c13172"</definedName>
    <definedName name="IQ_SEC_OWNER_NONFARM_NONRES_DOM_RSTRC_TERMS_FFIEC" hidden="1">"c27026"</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OWNER_NONFARM_NONRES_RSTRC_DUE_30_89_FFIEC" hidden="1">"c27095"</definedName>
    <definedName name="IQ_SEC_OWNER_NONFARM_NONRES_RSTRC_DUE_90_FFIEC" hidden="1">"c27135"</definedName>
    <definedName name="IQ_SEC_OWNER_NONFARM_NONRES_RSTRC_NON_ACCRUAL_FFIEC" hidden="1">"c27159"</definedName>
    <definedName name="IQ_SEC_OWNER_NONFARM_NONRES_RSTRUC_NON_ACCRUAL_FFIEC" hidden="1">"c27175"</definedName>
    <definedName name="IQ_SEC_OWNER_OCCUPIED_NONFARM_NONRES_DOM_LOSS_SHARING_DUE_30_89_FFIEC" hidden="1">"c27078"</definedName>
    <definedName name="IQ_SEC_OWNER_OCCUPIED_NONFARM_NONRES_DOM_LOSS_SHARING_DUE_90_FFIEC" hidden="1">"c27118"</definedName>
    <definedName name="IQ_SEC_OWNER_OCCUPIED_NONFARM_NONRES_DOM_LOSS_SHARING_FFIEC" hidden="1">"c27195"</definedName>
    <definedName name="IQ_SEC_OWNER_OCCUPIED_NONFARM_NONRES_DOM_LOSS_SHARING_NON_ACCRUAL_FFIEC" hidden="1">"c27158"</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RISK_WEIGHTED_100_PCT_MORE_UNDER_RATINGS_THRIFT" hidden="1">"c25071"</definedName>
    <definedName name="IQ_SEC_SOLD_REPURCHASE_FFIEC" hidden="1">"c12857"</definedName>
    <definedName name="IQ_SEC_SOLD_UNDER_AGREEMENTS_REPURCHASE_THRIFT" hidden="1">"c25574"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 hidden="1">"c24854"</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FED_FUNDS_PURCHASED_TOTAL_ASSETS_THRIFT" hidden="1">"c25703"</definedName>
    <definedName name="IQ_SECURED_FEDERAL_FUNDS_PURCHASED_THRIFT" hidden="1">"c25573"</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PARATE_LIFE_INSURANCE_ASSET_FFIEC" hidden="1">"c27009"</definedName>
    <definedName name="IQ_SERV_CHARGE_DEPOSITS" hidden="1">"c1157"</definedName>
    <definedName name="IQ_SERVICE_CHARGES_COMM_FEE_DOM_FFIEC" hidden="1">"c25821"</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ASSETS_MORTGAGE_LOANS_THRIFT" hidden="1">"c24888"</definedName>
    <definedName name="IQ_SERVICING_ASSETS_NON_MORTGAGE_LOANS_THRIFT" hidden="1">"c24889"</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_SHORT_TERM_NONCORE_FUNDING_THRIFT" hidden="1">"c25625"</definedName>
    <definedName name="IQ_SHORT_TERM_INV_TOTAL_ASSETS_THRIFT" hidden="1">"c25695"</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ETTERS_CREDIT_THRIFT" hidden="1">"c25614"</definedName>
    <definedName name="IQ_STANDBY_LOC_FHLB_BANK_BEHALF_OFF_BS_FFIEC" hidden="1">"c15412"</definedName>
    <definedName name="IQ_STATE" hidden="1">"c1200"</definedName>
    <definedName name="IQ_STATE_COUNTY_MUNICIPAL_OBLIGATIONS_ALL_OTHER_ACCOUNTS_THRIFT" hidden="1">"c25426"</definedName>
    <definedName name="IQ_STATE_COUNTY_MUNICIPAL_OBLIGATIONS_EMPLOYEE_BENEFIT_RETIREMENT_RELATED_ACCOUNTS_THRIFT" hidden="1">"c25410"</definedName>
    <definedName name="IQ_STATE_COUNTY_MUNICIPAL_OBLIGATIONS_PERSONAL_TRUST_AGENCY_INV_MANAGEMENT_ACCOUNTS_THRIFT" hidden="1">"c25394"</definedName>
    <definedName name="IQ_STATE_LOCAL_OTHER_INC_TAXES_THRIFT" hidden="1">"c24817"</definedName>
    <definedName name="IQ_STATE_LOCAL_REVENUE_BONDS_ELIGIBLE_50_PCT_RISK_WEIGHT_THRIFT" hidden="1">"c25067"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_MUNI_OBLIGATIONS_THRIFT" hidden="1">"c24824"</definedName>
    <definedName name="IQ_STATE_OF_INC" hidden="1">"c18104"</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ISSUED_SAVINGS_ASSOCIATION_THRIFT" hidden="1">"c25012"</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OCK_RETIRED_SAVINGS_ASSOCIATION_THRIFT" hidden="1">"c25013"</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ENTURES_THRIFT" hidden="1">"c24902"</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ORDINATED_DEBENTURES_AMOUNTS_NETTED_THRIFT" hidden="1">"c25540"</definedName>
    <definedName name="IQ_SUBORDINATED_DEBENTURES_LEVEL_1_THRIFT" hidden="1">"c25536"</definedName>
    <definedName name="IQ_SUBORDINATED_DEBENTURES_LEVEL_2_THRIFT" hidden="1">"c25537"</definedName>
    <definedName name="IQ_SUBORDINATED_DEBENTURES_LEVEL_3_THRIFT" hidden="1">"c25538"</definedName>
    <definedName name="IQ_SUBORDINATED_DEBENTURES_TOTAL_AFTER_NETTING_THRIFT" hidden="1">"c25541"</definedName>
    <definedName name="IQ_SUBORDINATED_DEBENTURES_TOTAL_BEFORE_NETTING_THRIFT" hidden="1">"c25539"</definedName>
    <definedName name="IQ_SUBORDINATED_DEBENTURES_WITH_REMAINING_MATURITY_ONE_YEAR_LESS_THRIFT" hidden="1">"c25577"</definedName>
    <definedName name="IQ_SUBORDINATED_DEBENTURES_WITH_REMAINING_MATURITY_OVER_ONE_YEAR_THRIFT" hidden="1">"c25578"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ASSETS_THRIFT" hidden="1">"c25088"</definedName>
    <definedName name="IQ_TANGIBLE_COMMON_EQUITY_FFIEC" hidden="1">"c13914"</definedName>
    <definedName name="IQ_TANGIBLE_COMMON_EQUITY_THRIFT" hidden="1">"c25086"</definedName>
    <definedName name="IQ_TANGIBLE_EQUITY_ASSETS_FFIEC" hidden="1">"c13346"</definedName>
    <definedName name="IQ_TANGIBLE_EQUITY_FFIEC" hidden="1">"c13915"</definedName>
    <definedName name="IQ_TANGIBLE_EQUITY_RATIO_THRIFT" hidden="1">"c25084"</definedName>
    <definedName name="IQ_TANGIBLE_EQUITY_THRIFT" hidden="1">"c25087"</definedName>
    <definedName name="IQ_TANGIBLE_TIER_1_LEVERAGE_FFIEC" hidden="1">"c13345"</definedName>
    <definedName name="IQ_TANGIBLE_TIER_1_LEVERAGE_RATIO_THRIFT" hidden="1">"c25631"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THRIFT" hidden="1">"c25081"</definedName>
    <definedName name="IQ_TIER_1_CAPITAL_REQUIREMENT_ADJUSTED_ASSETS_THRIFT" hidden="1">"c25039"</definedName>
    <definedName name="IQ_TIER_1_CAPITAL_T1_THRIFT" hidden="1">"c25029"</definedName>
    <definedName name="IQ_TIER_1_LEVERAGE_RATIO_FFIEC" hidden="1">"c13160"</definedName>
    <definedName name="IQ_TIER_1_RISK_BASED_CAPITAL_RATIO_FDIC" hidden="1">"c6746"</definedName>
    <definedName name="IQ_TIER_1_RISK_BASED_CAPITAL_RATIO_FFIEC" hidden="1">"c13161"</definedName>
    <definedName name="IQ_TIER_1_RISK_BASED_CAPITAL_RATIO_THRIFT" hidden="1">"c25083"</definedName>
    <definedName name="IQ_TIER_2_CAPITAL_FFIEC" hidden="1">"c13149"</definedName>
    <definedName name="IQ_TIER_2_CAPITAL_T2_THRIFT" hidden="1">"c25045"</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HREE_CAPITAL" hidden="1">"c26994"</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100000_MORE_TOTAL_ASSETS_THRIFT" hidden="1">"c25701"</definedName>
    <definedName name="IQ_TIME_DEPOSITS_100000_THROUGH_250000_THRIFT" hidden="1">"c25002"</definedName>
    <definedName name="IQ_TIME_DEPOSITS_GREATER_100000_TOTAL_DEPOSITS_THRIFT" hidden="1">"c25779"</definedName>
    <definedName name="IQ_TIME_DEPOSITS_GREATER_THAN_250000_THRIFT" hidden="1">"c25003"</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HRIFT" hidden="1">"c25001"</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1_4_FAMILY_LOANS_TOTAL_LOANS_THRIFT" hidden="1">"c25741"</definedName>
    <definedName name="IQ_TOTAL_ALLOWABLE_EXCLUSIONS_THRIFT" hidden="1">"c25567"</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_CAPTIVE_INSURANCE_SUBSIDIARIES_FFIEC" hidden="1">"c27216"</definedName>
    <definedName name="IQ_TOTAL_ASSET_CAPTIVE_REINSUR_SUBSIDIARIES_FFIEC" hidden="1">"c27217"</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USTED_ASSETS_THRIFT" hidden="1">"c25030"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MANAGED_PROP_MUTUAL_FUNDS_ANNUITIES_THRIFT" hidden="1">"c24941"</definedName>
    <definedName name="IQ_TOTAL_ASSETS_MEASURED_FV_RECURRING_BASIS_AMOUNTS_NETTED_THRIFT" hidden="1">"c25522"</definedName>
    <definedName name="IQ_TOTAL_ASSETS_MEASURED_FV_RECURRING_BASIS_LEVEL_1_THRIFT" hidden="1">"c25518"</definedName>
    <definedName name="IQ_TOTAL_ASSETS_MEASURED_FV_RECURRING_BASIS_LEVEL_2_THRIFT" hidden="1">"c25519"</definedName>
    <definedName name="IQ_TOTAL_ASSETS_MEASURED_FV_RECURRING_BASIS_LEVEL_3_THRIFT" hidden="1">"c25520"</definedName>
    <definedName name="IQ_TOTAL_ASSETS_MEASURED_FV_RECURRING_BASIS_TOTAL_AFTER_NETTING_THRIFT" hidden="1">"c25523"</definedName>
    <definedName name="IQ_TOTAL_ASSETS_MEASURED_FV_RECURRING_BASIS_TOTAL_BEFORE_NETTING_THRIFT" hidden="1">"c25521"</definedName>
    <definedName name="IQ_TOTAL_ASSETS_PC_FFIEC" hidden="1">"c13099"</definedName>
    <definedName name="IQ_TOTAL_ASSETS_SUBTOTAL_AP" hidden="1">"c8985"</definedName>
    <definedName name="IQ_TOTAL_ASSETS_THRIFT" hidden="1">"c24894"</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ORROWINGS_THRIFT" hidden="1">"c24899"</definedName>
    <definedName name="IQ_TOTAL_BROKER_ORIGINATED_DEPOSITS_FULLY_INSURED_THRIFT" hidden="1">"c24978"</definedName>
    <definedName name="IQ_TOTAL_BROKER_ORIGINATED_DEPOSITS_OTHER_THRIFT" hidden="1">"c24981"</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EPOSITS_INV_SEC_THRIFT" hidden="1">"c24828"</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HRIFT" hidden="1">"c25085"</definedName>
    <definedName name="IQ_TOTAL_COMMON_EQUITY_TOTAL_ASSETS_FFIEC" hidden="1">"c13864"</definedName>
    <definedName name="IQ_TOTAL_COMMON_EQUITY_TOTAL_ASSETS_THRIFT" hidden="1">"c25739"</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AILY_AVERAGE_ALLOWABLE_EXCLUSIONS_THRIFT" hidden="1">"c25580"</definedName>
    <definedName name="IQ_TOTAL_DAILY_AVERAGE_FOREIGN_DEPOSITS_THRIFT" hidden="1">"c25581"</definedName>
    <definedName name="IQ_TOTAL_DAILY_AVERAGE_GROSS_DEPOSIT_LIABILITIES_BEFORE_EXCLUSIONS_THRIFT" hidden="1">"c25579"</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EPOSITS_THRIFT" hidden="1">"c24984"</definedName>
    <definedName name="IQ_TOTAL_DIV_PAID_CF" hidden="1">"c1266"</definedName>
    <definedName name="IQ_TOTAL_DIVIDEND_INCOME_THRIFT" hidden="1">"c24756"</definedName>
    <definedName name="IQ_TOTAL_EARNING_ASSETS_QUARTERLY_AVG_FFIEC" hidden="1">"c25823"</definedName>
    <definedName name="IQ_TOTAL_ELIGIBLE_0_PCT_RISK_WEIGHT_THRIFT" hidden="1">"c25050"</definedName>
    <definedName name="IQ_TOTAL_ELIGIBLE_100_PCT_RISK_WEIGHT_THRIFT" hidden="1">"c25070"</definedName>
    <definedName name="IQ_TOTAL_ELIGIBLE_20_PCT_RISK_WEIGHT_THRIFT" hidden="1">"c25056"</definedName>
    <definedName name="IQ_TOTAL_ELIGIBLE_50_PCT_RISK_WEIGHT_THRIFT" hidden="1">"c25063"</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INC_MINORITY_INT_THRIFT" hidden="1">"c24927"</definedName>
    <definedName name="IQ_TOTAL_EQUITY_CAPITAL_T1_FFIEC" hidden="1">"c13130"</definedName>
    <definedName name="IQ_TOTAL_EQUITY_CAPITAL_T1_THRIFT" hidden="1">"c25021"</definedName>
    <definedName name="IQ_TOTAL_EQUITY_CAPITAL_THRIFT" hidden="1">"c24925"</definedName>
    <definedName name="IQ_TOTAL_EQUITY_FFIEC" hidden="1">"c12881"</definedName>
    <definedName name="IQ_TOTAL_EQUITY_INCL_MINORITY_INTEREST_FFIEC" hidden="1">"c15278"</definedName>
    <definedName name="IQ_TOTAL_EQUITY_INV_NOT_CARRIED_FV_THRIFT" hidden="1">"c24879"</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EQUITY_TOTAL_ASSETS_THRIFT" hidden="1">"c25738"</definedName>
    <definedName name="IQ_TOTAL_FIDUCIARY_ACCOUNTS_MANAGED_ASSETS_THRIFT" hidden="1">"c25346"</definedName>
    <definedName name="IQ_TOTAL_FIDUCIARY_ACCOUNTS_NONMANAGED_ASSETS_THRIFT" hidden="1">"c25367"</definedName>
    <definedName name="IQ_TOTAL_FIDUCIARY_ACCOUNTS_NUMBER_MANAGED_ACCOUNTS_THRIFT" hidden="1">"c25357"</definedName>
    <definedName name="IQ_TOTAL_FIDUCIARY_ACCOUNTS_NUMBER_NONMANAGED_ACCOUNTS_THRIFT" hidden="1">"c25379"</definedName>
    <definedName name="IQ_TOTAL_FOREIGN_DEPOSITS_FFIEC" hidden="1">"c15348"</definedName>
    <definedName name="IQ_TOTAL_FOREIGN_DEPOSITS_INCLUDED_IN_TOTAL_ALLOWABLE_EXCLUSIONS_THRIFT" hidden="1">"c25568"</definedName>
    <definedName name="IQ_TOTAL_FOREIGN_LOANS_QUARTERLY_AVG_FFIEC" hidden="1">"c15482"</definedName>
    <definedName name="IQ_TOTAL_GROSS_DEPOSIT_LIABILITIES_BEFORE_EXCLUSIONS_THRIFT" hidden="1">"c25566"</definedName>
    <definedName name="IQ_TOTAL_GROSS_FIDUCIARY_RELATED_SERVICES_INC_THRIFT" hidden="1">"c24811"</definedName>
    <definedName name="IQ_TOTAL_GROSS_LOSSES_MANAGED_ACCOUNTS_THRIFT" hidden="1">"c25465"</definedName>
    <definedName name="IQ_TOTAL_GROSS_LOSSES_NONMANAGED_ACCOUNTS_THRIFT" hidden="1">"c25470"</definedName>
    <definedName name="IQ_TOTAL_IBF_ASSETS_CONSOL_BANK_FFIEC" hidden="1">"c15299"</definedName>
    <definedName name="IQ_TOTAL_IBF_LIABILITIES_FFIEC" hidden="1">"c15302"</definedName>
    <definedName name="IQ_TOTAL_IBF_LL_REC_FFIEC" hidden="1">"c15297"</definedName>
    <definedName name="IQ_TOTAL_INT_EXP_THRIFT" hidden="1">"c24764"</definedName>
    <definedName name="IQ_TOTAL_INT_EXPENSE_FFIEC" hidden="1">"c13000"</definedName>
    <definedName name="IQ_TOTAL_INT_INCOME_FFIEC" hidden="1">"c12989"</definedName>
    <definedName name="IQ_TOTAL_INT_INCOME_THRIFT" hidden="1">"c24753"</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EASES_TOTAL_LOANS_THRIFT" hidden="1">"c25751"</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EQUITY_THRIFT" hidden="1">"c24928"</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MEASURED_FV_RECURRING_BASIS_AMOUNTS_NETTED_THRIFT" hidden="1">"c25564"</definedName>
    <definedName name="IQ_TOTAL_LIABILITIES_MEASURED_FV_RECURRING_BASIS_LEVEL_1_THRIFT" hidden="1">"c25560"</definedName>
    <definedName name="IQ_TOTAL_LIABILITIES_MEASURED_FV_RECURRING_BASIS_LEVEL_2_THRIFT" hidden="1">"c25561"</definedName>
    <definedName name="IQ_TOTAL_LIABILITIES_MEASURED_FV_RECURRING_BASIS_LEVEL_3_THRIFT" hidden="1">"c25562"</definedName>
    <definedName name="IQ_TOTAL_LIABILITIES_MEASURED_FV_RECURRING_BASIS_TOTAL_AFTER_NETTING_THRIFT" hidden="1">"c25565"</definedName>
    <definedName name="IQ_TOTAL_LIABILITIES_MEASURED_FV_RECURRING_BASIS_TOTAL_BEFORE_NETTING_THRIFT" hidden="1">"c25563"</definedName>
    <definedName name="IQ_TOTAL_LIABILITIES_THRIFT" hidden="1">"c24913"</definedName>
    <definedName name="IQ_TOTAL_LL_DOMESTIC_QUARTERLY_AVG_FFIEC" hidden="1">"c25825"</definedName>
    <definedName name="IQ_TOTAL_LL_FOREIGN_QUARTERLY_AVG_FFIEC" hidden="1">"c25824"</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IN_PROCESS_FORECLOSURE_THRIFT" hidden="1">"c25310"</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MANAGED_ASSETS_ALL_OTHER_ACCOUNTS_THRIFT" hidden="1">"c25422"</definedName>
    <definedName name="IQ_TOTAL_MANAGED_ASSETS_EMPLOYEE_BENEFIT_RETIREMENT_RELATED_ACCOUNTS_THRIFT" hidden="1">"c25406"</definedName>
    <definedName name="IQ_TOTAL_MANAGED_ASSETS_PERSONAL_TRUST_AGENCY_INV_MANAGEMENT_ACCOUNTS_THRIFT" hidden="1">"c25390"</definedName>
    <definedName name="IQ_TOTAL_MBS_THRIFT" hidden="1">"c24837"</definedName>
    <definedName name="IQ_TOTAL_MORTGAGE_LOANS_THRIFT" hidden="1">"c24852"</definedName>
    <definedName name="IQ_TOTAL_MORTGAGE_NON_MORTGAGE_LOANS_DUE_30_89_THRIFT" hidden="1">"c25255"</definedName>
    <definedName name="IQ_TOTAL_MORTGAGE_NON_MORTGAGE_LOANS_DUE_90_THRIFT" hidden="1">"c25276"</definedName>
    <definedName name="IQ_TOTAL_MORTGAGE_NON_MORTGAGE_LOANS_NON_ACCRUAL_THRIFT" hidden="1">"c25297"</definedName>
    <definedName name="IQ_TOTAL_NON_MORTGAGE_LOANS_THRIFT" hidden="1">"c24868"</definedName>
    <definedName name="IQ_TOTAL_NON_RE_LOANS_TOTAL_LOANS_THRIFT" hidden="1">"c25752"</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ASSETS_THRIFT" hidden="1">"c24883"</definedName>
    <definedName name="IQ_TOTAL_OTHER_OPER" hidden="1">"c1289"</definedName>
    <definedName name="IQ_TOTAL_OTHER_TEMP_IMPAIR_LOSS_FFIEC" hidden="1">"c25846"</definedName>
    <definedName name="IQ_TOTAL_OTHER_UNUSED_FFIEC" hidden="1">"c25858"</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AMT_ASSETS_COVERED_RECOURSE_OBLIGATIONS_DIRECT_CREDIT_SUBSTITUTES_THRIFT" hidden="1">"c25615"</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COVERIES_THRIFT" hidden="1">"c25475"</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EVENUE_THRIFT" hidden="1">"c24785"</definedName>
    <definedName name="IQ_TOTAL_RISK_BASED_CAPITAL_FFIEC" hidden="1">"c13153"</definedName>
    <definedName name="IQ_TOTAL_RISK_BASED_CAPITAL_RATIO_FDIC" hidden="1">"c6747"</definedName>
    <definedName name="IQ_TOTAL_RISK_BASED_CAPITAL_RATIO_FFIEC" hidden="1">"c13162"</definedName>
    <definedName name="IQ_TOTAL_RISK_BASED_CAPITAL_RATIO_THRIFT" hidden="1">"c25082"</definedName>
    <definedName name="IQ_TOTAL_RISK_BASED_CAPITAL_REQUIREMENT_THRIFT" hidden="1">"c25080"</definedName>
    <definedName name="IQ_TOTAL_RISK_BASED_CAPITAL_THRIFT" hidden="1">"c25049"</definedName>
    <definedName name="IQ_TOTAL_RISK_WEIGHTED_ASSETS_FFIEC" hidden="1">"c13858"</definedName>
    <definedName name="IQ_TOTAL_RISK_WEIGHTED_ASSETS_THRIFT" hidden="1">"c25079"</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DEPOSITS_TOTAL_DEPOSITS_THRIFT" hidden="1">"c25780"</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MAIN_MONETARY_VALUE" hidden="1">"c18099"</definedName>
    <definedName name="IQ_TR_REMAIN_NUMBER_SHARES" hidden="1">"c18101"</definedName>
    <definedName name="IQ_TR_REMAIN_PCT_SHARES" hidden="1">"c18100"</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HELF_CLOSED_DATE" hidden="1">"c18031"</definedName>
    <definedName name="IQ_TR_SHELF_EXP_EXPIRATION_DATE" hidden="1">"c18102"</definedName>
    <definedName name="IQ_TR_SHELF_EXPIRED_DATE" hidden="1">"c18103"</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_AMOUNTS_NETTED_THRIFT" hidden="1">"c25486"</definedName>
    <definedName name="IQ_TRADING_SEC_LEVEL_1_THRIFT" hidden="1">"c25482"</definedName>
    <definedName name="IQ_TRADING_SEC_LEVEL_2_THRIFT" hidden="1">"c25483"</definedName>
    <definedName name="IQ_TRADING_SEC_LEVEL_3_THRIFT" hidden="1">"c25484"</definedName>
    <definedName name="IQ_TRADING_SEC_TOTAL_AFTER_NETTING_THRIFT" hidden="1">"c25487"</definedName>
    <definedName name="IQ_TRADING_SEC_TOTAL_BEFORE_NETTING_THRIFT" hidden="1">"c25485"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ACCOUNTS_INC_DEMAND_DEPOSITS_THRIFT" hidden="1">"c24998"</definedName>
    <definedName name="IQ_TRANSACTION_ACCOUNTS_TOTAL_DEPOSITS_THRIFT" hidden="1">"c25777"</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ANSFER_AGENT_REGISTRAR_PAYING_AGENT_OTHER_CORPORATE_AGENCY_NUMBER_ISSUES_THRIFT" hidden="1">"c25444"</definedName>
    <definedName name="IQ_TRANSFERS_GVA_THRIFT" hidden="1">"c25093"</definedName>
    <definedName name="IQ_TRANSFERS_SVA_THRIFT" hidden="1">"c25101"</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OUBLED_DEBT_RESTRUCTURED_DUE_30_89_THRIFT" hidden="1">"c25256"</definedName>
    <definedName name="IQ_TROUBLED_DEBT_RESTRUCTURED_DUE_90_THRIFT" hidden="1">"c25277"</definedName>
    <definedName name="IQ_TROUBLED_DEBT_RESTRUCTURED_NON_ACCRUAL_THRIFT" hidden="1">"c25298"</definedName>
    <definedName name="IQ_TROUBLED_DEBT_RESTRUCTURED_THRIFT" hidden="1">"c25230"</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MORTIZED_YIELD_ADJUSTMENTS_THRIFT" hidden="1">"c24898"</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NSURED_DEPOSITS_THRIFT" hidden="1">"c24995"</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ALIZED_GAINS_AFS_EQUITY_SEC_T2_THRIFT" hidden="1">"c25040"</definedName>
    <definedName name="IQ_UNRECOG_TAX_BENEFIT_BEG_PERIOD" hidden="1">"c15732"</definedName>
    <definedName name="IQ_UNRECOG_TAX_BENEFIT_END_PERIOD" hidden="1">"c15740"</definedName>
    <definedName name="IQ_UNRECOG_TAX_BENEFIT_OTHER_ADJ" hidden="1">"c15739"</definedName>
    <definedName name="IQ_UNSECURED_COMMERCIAL_LOANS_THRIFT" hidden="1">"c24855"</definedName>
    <definedName name="IQ_UNSECURED_COMMITMENTS_COMMERCIAL_RE_UNUSED_FFIEC" hidden="1">"c13246"</definedName>
    <definedName name="IQ_UNSECURED_DEBT" hidden="1">"c2548"</definedName>
    <definedName name="IQ_UNSECURED_DEBT_PCT" hidden="1">"c2549"</definedName>
    <definedName name="IQ_UNSECURED_FEDERAL_FUNDS_PURCHASED_THRIFT" hidden="1">"c25572"</definedName>
    <definedName name="IQ_UNSECURED_OTHER_BORROWINGS_WITH_REMAINING_MATURITY_ONE_YEAR_LESS_THRIFT" hidden="1">"c25575"</definedName>
    <definedName name="IQ_UNSECURED_OTHER_BORROWINGS_WITH_REMAINING_MATURITY_OVER_ONE_YEAR_THRIFT" hidden="1">"c25576"</definedName>
    <definedName name="IQ_UNUSED_LINES_CREDIT_COMM_LINES_THRIFT" hidden="1">"c25607"</definedName>
    <definedName name="IQ_UNUSED_LINES_CREDIT_REVOLVING_OPEN_END_LOANS_1_4_DWELLING_UNITS_THRIFT" hidden="1">"c25606"</definedName>
    <definedName name="IQ_UNUSED_LINES_CREDIT_THRIFT" hidden="1">"c25605"</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AGENCY_SPONSORED_ENTERPRISE_SEC_THRIFT" hidden="1">"c24822"</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 hidden="1">"c25671"</definedName>
    <definedName name="IQ_US_GOVT_NON_TRANS_ACCTS_FFIEC" hidden="1">"c15323"</definedName>
    <definedName name="IQ_US_GOVT_STATE_POLI_SUBD_IN_US_FOREIGN_DEP_FFIEC" hidden="1">"c15346"</definedName>
    <definedName name="IQ_US_GOVT_TRANS_ACCTS_FFIEC" hidden="1">"c15315"</definedName>
    <definedName name="IQ_US_GUARANTEED_PORTION_LL_EXCL_REBOOKED_GNMA_EXCL_LOSS_SHARING_DUE_30_89_FFIEC" hidden="1">"c27069"</definedName>
    <definedName name="IQ_US_GUARANTEED_PORTION_LL_EXCL_REBOOKED_GNMA_EXCL_LOSS_SHARING_DUE_90_FFIEC" hidden="1">"c27109"</definedName>
    <definedName name="IQ_US_GUARANTEED_PORTION_LL_EXCL_REBOOKED_GNMA_EXCL_LOSS_SHARING_NON_ACCRUAL_FFIEC" hidden="1">"c27149"</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_TREASURY_US_GOVT_AGENCY_OBLIGATIONS_ALL_OTHER_ACCOUNTS_THRIFT" hidden="1">"c25425"</definedName>
    <definedName name="IQ_US_TREASURY_US_GOVT_AGENCY_OBLIGATIONS_EMPLOYEE_BENEFIT_RETIREMENT_RELATED_ACCOUNTS_THRIFT" hidden="1">"c25409"</definedName>
    <definedName name="IQ_US_TREASURY_US_GOVT_AGENCY_OBLIGATIONS_PERSONAL_TRUST_AGENCY_INV_MANAGEMENT_ACCOUNTS_THRIFT" hidden="1">"c25393"</definedName>
    <definedName name="IQ_UST_SEC_GOVT_AGENCY_CORP_QUARTERLY_AVG_FFIEC" hidden="1">"c15469"</definedName>
    <definedName name="IQ_UST_SEC_GOVT_AGENCY_EXCL_MBS_QUARTERLY_AVG_FFIEC" hidden="1">"c27060"</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_EXP_DATE" hidden="1">"c27334"</definedName>
    <definedName name="IQ_WAR_TOTAL_AGG_INT_VALUE_EXER" hidden="1">"c18465"</definedName>
    <definedName name="IQ_WAR_TOTAL_AGG_INT_VALUE_OUT" hidden="1">"c18461"</definedName>
    <definedName name="IQ_WAR_TOTAL_NUM_EXER" hidden="1">"c18463"</definedName>
    <definedName name="IQ_WAR_TOTAL_NUM_OUT" hidden="1">"c18459"</definedName>
    <definedName name="IQ_WAR_TOTAL_PLAN_NAME" hidden="1">"c18469"</definedName>
    <definedName name="IQ_WAR_TOTAL_PRICE_HIGH" hidden="1">"c18456"</definedName>
    <definedName name="IQ_WAR_TOTAL_PRICE_LOW" hidden="1">"c18455"</definedName>
    <definedName name="IQ_WAR_TOTAL_PRICE_RANGE" hidden="1">"c18457"</definedName>
    <definedName name="IQ_WAR_TOTAL_WTD_LIFE_EXER" hidden="1">"c18464"</definedName>
    <definedName name="IQ_WAR_TOTAL_WTD_LIFE_OUT" hidden="1">"c18460"</definedName>
    <definedName name="IQ_WAR_TOTAL_WTD_PRICE_EXER" hidden="1">"c18462"</definedName>
    <definedName name="IQ_WAR_TOTAL_WTD_PRICE_OUT" hidden="1">"c18458"</definedName>
    <definedName name="IQ_WAR_TRANCHE_AGG_INT_VALUE_EXER" hidden="1">"c18454"</definedName>
    <definedName name="IQ_WAR_TRANCHE_AGG_INT_VALUE_OUT" hidden="1">"c18450"</definedName>
    <definedName name="IQ_WAR_TRANCHE_CLASS_NAME" hidden="1">"c18443"</definedName>
    <definedName name="IQ_WAR_TRANCHE_NUM_EXER" hidden="1">"c18452"</definedName>
    <definedName name="IQ_WAR_TRANCHE_NUM_OUT" hidden="1">"c18448"</definedName>
    <definedName name="IQ_WAR_TRANCHE_PLAN_NAME" hidden="1">"c18442"</definedName>
    <definedName name="IQ_WAR_TRANCHE_PLAN_RANK" hidden="1">"c18468"</definedName>
    <definedName name="IQ_WAR_TRANCHE_PRICE_HIGH" hidden="1">"c18445"</definedName>
    <definedName name="IQ_WAR_TRANCHE_PRICE_LOW" hidden="1">"c18444"</definedName>
    <definedName name="IQ_WAR_TRANCHE_PRICE_RANGE" hidden="1">"c18446"</definedName>
    <definedName name="IQ_WAR_TRANCHE_WTD_LIFE_EXER" hidden="1">"c18453"</definedName>
    <definedName name="IQ_WAR_TRANCHE_WTD_LIFE_OUT" hidden="1">"c18449"</definedName>
    <definedName name="IQ_WAR_TRANCHE_WTD_PRICE_EXER" hidden="1">"c18451"</definedName>
    <definedName name="IQ_WAR_TRANCHE_WTD_PRICE_OUT" hidden="1">"c18447"</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ShowHideColumns" hidden="1">"iQShowAnnual"</definedName>
    <definedName name="irc">#REF!</definedName>
    <definedName name="ire">#REF!</definedName>
    <definedName name="iRepType">1</definedName>
    <definedName name="irf">#REF!</definedName>
    <definedName name="irg">#REF!</definedName>
    <definedName name="Irkutsk">#REF!</definedName>
    <definedName name="irp">#REF!</definedName>
    <definedName name="is_active">#REF!</definedName>
    <definedName name="IS_print">#REF!</definedName>
    <definedName name="is_restricted">#REF!</definedName>
    <definedName name="is_restricted_ext">#REF!</definedName>
    <definedName name="is_restricted_over">#REF!</definedName>
    <definedName name="is_restricted_use_over">#REF!</definedName>
    <definedName name="is_week_of_next_release_date">#REF!</definedName>
    <definedName name="is1_">#REF!</definedName>
    <definedName name="is2_">#REF!</definedName>
    <definedName name="is3_">#REF!</definedName>
    <definedName name="is4_">#REF!</definedName>
    <definedName name="is5_">#REF!</definedName>
    <definedName name="isb">#REF!</definedName>
    <definedName name="isc">#REF!</definedName>
    <definedName name="IsColHidden" hidden="1">FALSE</definedName>
    <definedName name="ise">#REF!</definedName>
    <definedName name="isf">#REF!</definedName>
    <definedName name="isi">#REF!</definedName>
    <definedName name="ISIN">#REF!</definedName>
    <definedName name="IsInitialization">0</definedName>
    <definedName name="isl">#REF!</definedName>
    <definedName name="Isle_Maligne">#REF!</definedName>
    <definedName name="IsLTMColHidden" hidden="1">FALSE</definedName>
    <definedName name="iso_country_code">#REF!</definedName>
    <definedName name="iso_currency_code">#REF!</definedName>
    <definedName name="IssueData">#REF!</definedName>
    <definedName name="IssuePrice">[17]筹资!$E$24</definedName>
    <definedName name="ist">#REF!</definedName>
    <definedName name="Italy_w">#REF!</definedName>
    <definedName name="itc">#REF!</definedName>
    <definedName name="itc_g">#REF!</definedName>
    <definedName name="itc_is">#REF!</definedName>
    <definedName name="ITEMUNIT">#REF!</definedName>
    <definedName name="ItFX">#REF!</definedName>
    <definedName name="iueList">[45]GEMiner!#REF!</definedName>
    <definedName name="iva">#REF!</definedName>
    <definedName name="j">j</definedName>
    <definedName name="JAALCONS">#N/A</definedName>
    <definedName name="JAALPROD">#N/A</definedName>
    <definedName name="Japan">{"twx1",#N/A,FALSE,"twltm.xls";"twx2",#N/A,FALSE,"twltm.xls";"twx3",#N/A,FALSE,"twltm.xls"}</definedName>
    <definedName name="JapFX">#REF!</definedName>
    <definedName name="JB_ZONE">[46]Amzn!$A$4:$H$60</definedName>
    <definedName name="JDA_1">#REF!</definedName>
    <definedName name="JDA_2">#REF!</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F_DATA">#REF!</definedName>
    <definedName name="jhiuh" localSheetId="4" hidden="1">{"'RCIM'!$E$128"}</definedName>
    <definedName name="jhiuh" localSheetId="1" hidden="1">{"'RCIM'!$E$128"}</definedName>
    <definedName name="jhiuh" hidden="1">{"'RCIM'!$E$128"}</definedName>
    <definedName name="Jiangxi">#REF!</definedName>
    <definedName name="Jilin">#REF!</definedName>
    <definedName name="JNPR_52_wk">#REF!</definedName>
    <definedName name="JNPR_bk_cap">#REF!</definedName>
    <definedName name="JNPR_bk_equity">#REF!</definedName>
    <definedName name="JNPR_bs_conv_debt">#REF!</definedName>
    <definedName name="JNPR_bs_min_int">#REF!</definedName>
    <definedName name="JNPR_bs_pref">#REF!</definedName>
    <definedName name="JNPR_cash">#REF!</definedName>
    <definedName name="JNPR_conv_debt_pr">#REF!</definedName>
    <definedName name="JNPR_conv_pref_pr">#REF!</definedName>
    <definedName name="JNPR_curr">#REF!</definedName>
    <definedName name="JNPR_dil_shares">#REF!</definedName>
    <definedName name="JNPR_eps00">#REF!</definedName>
    <definedName name="JNPR_eps98">#REF!</definedName>
    <definedName name="JNPR_eps99">#REF!</definedName>
    <definedName name="JNPR_equity_mcap">#REF!</definedName>
    <definedName name="JNPR_fin_date">#REF!</definedName>
    <definedName name="JNPR_hist_d">#REF!</definedName>
    <definedName name="JNPR_hst_a">#REF!</definedName>
    <definedName name="JNPR_hst_cogs">#REF!</definedName>
    <definedName name="JNPR_hst_ebit">#REF!</definedName>
    <definedName name="JNPR_hst_ebt">#REF!</definedName>
    <definedName name="JNPR_hst_eps">#REF!</definedName>
    <definedName name="JNPR_hst_inc_b_m">#REF!</definedName>
    <definedName name="JNPR_hst_r_d">#REF!</definedName>
    <definedName name="JNPR_hst_rev">#REF!</definedName>
    <definedName name="JNPR_hst_sg_a">#REF!</definedName>
    <definedName name="JNPR_lev_mcap">#REF!</definedName>
    <definedName name="JNPR_LQ_ni">#REF!</definedName>
    <definedName name="JNPR_LQ_rev">#REF!</definedName>
    <definedName name="JNPR_lt_debt">#REF!</definedName>
    <definedName name="JNPR_ltm_a">#REF!</definedName>
    <definedName name="JNPR_ltm_cap_ex">#REF!</definedName>
    <definedName name="JNPR_ltm_cogs">#REF!</definedName>
    <definedName name="JNPR_ltm_csh_int">#REF!</definedName>
    <definedName name="JNPR_ltm_d">#REF!</definedName>
    <definedName name="JNPR_ltm_ebit">#REF!</definedName>
    <definedName name="JNPR_ltm_ebt">#REF!</definedName>
    <definedName name="JNPR_ltm_inc_b_m">#REF!</definedName>
    <definedName name="JNPR_ltm_int">#REF!</definedName>
    <definedName name="JNPR_ltm_min_int">#REF!</definedName>
    <definedName name="JNPR_ltm_pref_div">#REF!</definedName>
    <definedName name="JNPR_ltm_r_d">#REF!</definedName>
    <definedName name="JNPR_ltm_rev">#REF!</definedName>
    <definedName name="JNPR_ltm_sg_a">#REF!</definedName>
    <definedName name="JNPR_ltm_shares">#REF!</definedName>
    <definedName name="JNPR_ltm_tax">#REF!</definedName>
    <definedName name="JNPR_ltm_tax_rate">#REF!</definedName>
    <definedName name="JNPR_name">#REF!</definedName>
    <definedName name="JNPR_o_debt_1">#REF!</definedName>
    <definedName name="JNPR_o_debt_2">#REF!</definedName>
    <definedName name="JNPR_o_debt_3">#REF!</definedName>
    <definedName name="JNPR_option_n">#REF!</definedName>
    <definedName name="JNPR_option_pr">#REF!</definedName>
    <definedName name="JNPR_pq_ni">#REF!</definedName>
    <definedName name="JNPR_pq_rev">#REF!</definedName>
    <definedName name="JNPR_pr">#REF!</definedName>
    <definedName name="JNPR_shares">#REF!</definedName>
    <definedName name="JNPR_ticker">#REF!</definedName>
    <definedName name="JNPR_total_dt">#REF!</definedName>
    <definedName name="JNPR_YQ_ni">#REF!</definedName>
    <definedName name="JNPR_YQ_rev">#REF!</definedName>
    <definedName name="joimnf" localSheetId="4" hidden="1">{"'RCIM'!$E$128"}</definedName>
    <definedName name="joimnf" localSheetId="1" hidden="1">{"'RCIM'!$E$128"}</definedName>
    <definedName name="joimnf" hidden="1">{"'RCIM'!$E$128"}</definedName>
    <definedName name="JPY_00S">#REF!</definedName>
    <definedName name="JPY_01D">#REF!</definedName>
    <definedName name="JPY_01J">#REF!</definedName>
    <definedName name="JPY_01M">#REF!</definedName>
    <definedName name="JPY_01S">#REF!</definedName>
    <definedName name="JPY_02D">#REF!</definedName>
    <definedName name="JPY_02J">#REF!</definedName>
    <definedName name="JPY_02M">#REF!</definedName>
    <definedName name="JPY_02S">#REF!</definedName>
    <definedName name="JPY_03D">#REF!</definedName>
    <definedName name="JPY_03J">#REF!</definedName>
    <definedName name="JPY_03M">#REF!</definedName>
    <definedName name="JPY_03S">#REF!</definedName>
    <definedName name="JPY_04D">#REF!</definedName>
    <definedName name="JPY_04J">#REF!</definedName>
    <definedName name="JPY_04M">#REF!</definedName>
    <definedName name="JPY_04S">#REF!</definedName>
    <definedName name="JPY_05D">#REF!</definedName>
    <definedName name="JPY_05J">#REF!</definedName>
    <definedName name="JPY_05M">#REF!</definedName>
    <definedName name="JPY_05S">#REF!</definedName>
    <definedName name="JPY_06D">#REF!</definedName>
    <definedName name="JPY_06J">#REF!</definedName>
    <definedName name="JPY_06M">#REF!</definedName>
    <definedName name="JPY_06S">#REF!</definedName>
    <definedName name="JPY_07D">#REF!</definedName>
    <definedName name="JPY_07J">#REF!</definedName>
    <definedName name="JPY_07M">#REF!</definedName>
    <definedName name="JPY_07S">#REF!</definedName>
    <definedName name="JPY_08D">#REF!</definedName>
    <definedName name="JPY_08J">#REF!</definedName>
    <definedName name="JPY_08M">#REF!</definedName>
    <definedName name="JPY_08S">#REF!</definedName>
    <definedName name="JPY_09D">#REF!</definedName>
    <definedName name="JPY_09J">#REF!</definedName>
    <definedName name="JPY_09M">#REF!</definedName>
    <definedName name="JPY_09S">#REF!</definedName>
    <definedName name="JPY_10D">#REF!</definedName>
    <definedName name="JPY_10J">#REF!</definedName>
    <definedName name="JPY_10M">#REF!</definedName>
    <definedName name="JPY_10S">#REF!</definedName>
    <definedName name="JPY_11D">#REF!</definedName>
    <definedName name="JPY_11J">#REF!</definedName>
    <definedName name="JPY_11M">#REF!</definedName>
    <definedName name="JPY_11S">#REF!</definedName>
    <definedName name="JPY_12D">#REF!</definedName>
    <definedName name="JPY_12J">#REF!</definedName>
    <definedName name="JPY_12M">#REF!</definedName>
    <definedName name="JPY_12S">#REF!</definedName>
    <definedName name="JPY_13D">#REF!</definedName>
    <definedName name="JPY_13J">#REF!</definedName>
    <definedName name="JPY_13M">#REF!</definedName>
    <definedName name="JPY_13S">#REF!</definedName>
    <definedName name="JPY_14D">#REF!</definedName>
    <definedName name="JPY_14J">#REF!</definedName>
    <definedName name="JPY_14M">#REF!</definedName>
    <definedName name="JPY_14S">#REF!</definedName>
    <definedName name="JPY_15D">#REF!</definedName>
    <definedName name="JPY_15J">#REF!</definedName>
    <definedName name="JPY_15M">#REF!</definedName>
    <definedName name="JPY_15S">#REF!</definedName>
    <definedName name="JPY_16D">#REF!</definedName>
    <definedName name="JPY_16J">#REF!</definedName>
    <definedName name="JPY_16M">#REF!</definedName>
    <definedName name="JPY_16S">#REF!</definedName>
    <definedName name="JPY_17D">#REF!</definedName>
    <definedName name="JPY_17J">#REF!</definedName>
    <definedName name="JPY_17M">#REF!</definedName>
    <definedName name="JPY_17S">#REF!</definedName>
    <definedName name="JPY_18D">#REF!</definedName>
    <definedName name="JPY_18J">#REF!</definedName>
    <definedName name="JPY_18M">#REF!</definedName>
    <definedName name="JPY_18S">#REF!</definedName>
    <definedName name="JPY_19D">#REF!</definedName>
    <definedName name="JPY_19J">#REF!</definedName>
    <definedName name="JPY_19M">#REF!</definedName>
    <definedName name="JPY_19S">#REF!</definedName>
    <definedName name="JPY_20D">#REF!</definedName>
    <definedName name="JPY_20J">#REF!</definedName>
    <definedName name="JPY_20M">#REF!</definedName>
    <definedName name="JPY_20S">#REF!</definedName>
    <definedName name="JPY_21D">#REF!</definedName>
    <definedName name="JPY_21J">#REF!</definedName>
    <definedName name="JPY_21M">#REF!</definedName>
    <definedName name="JPY_21S">#REF!</definedName>
    <definedName name="JPY_22D">#REF!</definedName>
    <definedName name="JPY_22J">#REF!</definedName>
    <definedName name="JPY_22M">#REF!</definedName>
    <definedName name="JPY_22S">#REF!</definedName>
    <definedName name="JPY_23D">#REF!</definedName>
    <definedName name="JPY_23J">#REF!</definedName>
    <definedName name="JPY_23M">#REF!</definedName>
    <definedName name="JPY_23S">#REF!</definedName>
    <definedName name="JPY_24D">#REF!</definedName>
    <definedName name="JPY_24J">#REF!</definedName>
    <definedName name="JPY_24M">#REF!</definedName>
    <definedName name="JPY_24S">#REF!</definedName>
    <definedName name="JPY_25D">#REF!</definedName>
    <definedName name="JPY_25J">#REF!</definedName>
    <definedName name="JPY_25M">#REF!</definedName>
    <definedName name="JPY_25S">#REF!</definedName>
    <definedName name="JPY_87D">#REF!</definedName>
    <definedName name="JPY_87J">#REF!</definedName>
    <definedName name="JPY_87M">#REF!</definedName>
    <definedName name="JPY_87S">#REF!</definedName>
    <definedName name="JPY_88D">#REF!</definedName>
    <definedName name="JPY_88J">#REF!</definedName>
    <definedName name="JPY_88M">#REF!</definedName>
    <definedName name="JPY_88S">#REF!</definedName>
    <definedName name="JPY_89D">#REF!</definedName>
    <definedName name="JPY_89J">#REF!</definedName>
    <definedName name="JPY_89M">#REF!</definedName>
    <definedName name="JPY_89S">#REF!</definedName>
    <definedName name="JPY_90D">#REF!</definedName>
    <definedName name="JPY_90J">#REF!</definedName>
    <definedName name="JPY_90M">#REF!</definedName>
    <definedName name="JPY_90S">#REF!</definedName>
    <definedName name="JPY_91D">#REF!</definedName>
    <definedName name="JPY_91J">#REF!</definedName>
    <definedName name="JPY_91M">#REF!</definedName>
    <definedName name="JPY_91S">#REF!</definedName>
    <definedName name="JPY_92D">#REF!</definedName>
    <definedName name="JPY_92J">#REF!</definedName>
    <definedName name="JPY_92M">#REF!</definedName>
    <definedName name="JPY_92S">#REF!</definedName>
    <definedName name="JPY_93D">#REF!</definedName>
    <definedName name="JPY_93J">#REF!</definedName>
    <definedName name="JPY_93M">#REF!</definedName>
    <definedName name="JPY_93S">#REF!</definedName>
    <definedName name="JPY_94D">#REF!</definedName>
    <definedName name="JPY_94J">#REF!</definedName>
    <definedName name="JPY_94M">#REF!</definedName>
    <definedName name="JPY_94S">#REF!</definedName>
    <definedName name="JPY_95D">#REF!</definedName>
    <definedName name="JPY_95J">#REF!</definedName>
    <definedName name="JPY_95M">#REF!</definedName>
    <definedName name="JPY_95S">#REF!</definedName>
    <definedName name="JPY_96D">#REF!</definedName>
    <definedName name="JPY_96J">#REF!</definedName>
    <definedName name="JPY_96M">#REF!</definedName>
    <definedName name="JPY_96S">#REF!</definedName>
    <definedName name="JPY_97D">#REF!</definedName>
    <definedName name="JPY_97J">#REF!</definedName>
    <definedName name="JPY_97M">#REF!</definedName>
    <definedName name="JPY_97S">#REF!</definedName>
    <definedName name="JPY_98D">#REF!</definedName>
    <definedName name="JPY_98J">#REF!</definedName>
    <definedName name="JPY_98M">#REF!</definedName>
    <definedName name="JPY_98S">#REF!</definedName>
    <definedName name="JPY_99D">#REF!</definedName>
    <definedName name="JPY_99J">#REF!</definedName>
    <definedName name="JPY_99M">#REF!</definedName>
    <definedName name="JPY_99S">#REF!</definedName>
    <definedName name="JPY_LT">#REF!</definedName>
    <definedName name="JS">"Jack Salzman - Tel: (212) 902-6751"</definedName>
    <definedName name="js_gzrgjqfq">[27]假设!#REF!</definedName>
    <definedName name="js_ipofxgb">[27]假设!#REF!</definedName>
    <definedName name="js_ipofxjg">[27]假设!#REF!</definedName>
    <definedName name="js_lr_rzzgb">[27]假设!#REF!</definedName>
    <definedName name="js_lxzczbhl">[27]假设!#REF!</definedName>
    <definedName name="js_qtcwfy">[27]假设!#REF!</definedName>
    <definedName name="js_yqzc">[27]假设!#REF!</definedName>
    <definedName name="js_zgb_ipozj">[27]假设!#REF!</definedName>
    <definedName name="js_zgb_sgzj">[27]假设!#REF!</definedName>
    <definedName name="just">{7}</definedName>
    <definedName name="Kd">#REF!</definedName>
    <definedName name="KEVA">#REF!</definedName>
    <definedName name="key_driv">#REF!</definedName>
    <definedName name="Kinlochleven">#REF!</definedName>
    <definedName name="KirkvineCapacity">#REF!</definedName>
    <definedName name="Kitimat">#REF!</definedName>
    <definedName name="KKK">#REF!</definedName>
    <definedName name="klklklkl">{#N/A,#N/A,FALSE,"Index";"Stmts_Qtrs",#N/A,FALSE,"Summary";"Stmts_24 mo",#N/A,FALSE,"Summary";"Summary_24",#N/A,FALSE,"Revenue";"Month_24",#N/A,FALSE,"Engineering";"Month_24",#N/A,FALSE,"Marketing";"Month_24",#N/A,FALSE,"G &amp; A";"Month_24",#N/A,FALSE,"Manufacturing"}</definedName>
    <definedName name="kr_nie">#REF!</definedName>
    <definedName name="Krasnoyarsk">#REF!</definedName>
    <definedName name="Kurri_Kurri">#REF!</definedName>
    <definedName name="kw" localSheetId="4" hidden="1">{"fdsup://Directions/FactSet Auditing Viewer?action=AUDIT_VALUE&amp;DB=129&amp;ID1=03783310&amp;VALUEID=02001&amp;SDATE=2009&amp;PERIODTYPE=ANN_STD&amp;window=popup_no_bar&amp;width=385&amp;height=120&amp;START_MAXIMIZED=FALSE&amp;creator=factset&amp;display_string=Audit"}</definedName>
    <definedName name="kw" localSheetId="1" hidden="1">{"fdsup://Directions/FactSet Auditing Viewer?action=AUDIT_VALUE&amp;DB=129&amp;ID1=03783310&amp;VALUEID=02001&amp;SDATE=2009&amp;PERIODTYPE=ANN_STD&amp;window=popup_no_bar&amp;width=385&amp;height=120&amp;START_MAXIMIZED=FALSE&amp;creator=factset&amp;display_string=Audit"}</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KwinanaCapacity">#REF!</definedName>
    <definedName name="L_ALL_000157.SZ">#REF!</definedName>
    <definedName name="L_ALL_001300.KS">#REF!</definedName>
    <definedName name="L_ALL_002008.SZ">#REF!</definedName>
    <definedName name="L_ALL_002050.SZ">#REF!</definedName>
    <definedName name="L_ALL_002179.SZ">#REF!</definedName>
    <definedName name="L_ALL_002518.SZ">#REF!</definedName>
    <definedName name="L_ALL_002527.SZ">#REF!</definedName>
    <definedName name="L_ALL_002747.SZ">#REF!</definedName>
    <definedName name="L_ALL_006400.KS">#REF!</definedName>
    <definedName name="L_ALL_009830.KS">#REF!</definedName>
    <definedName name="L_ALL_010950.KS">#REF!</definedName>
    <definedName name="L_ALL_011170.KS">#REF!</definedName>
    <definedName name="L_ALL_0347.HK">#REF!</definedName>
    <definedName name="L_ALL_0358.HK">#REF!</definedName>
    <definedName name="L_ALL_051910.KS">#REF!</definedName>
    <definedName name="L_ALL_0586.HK">#REF!</definedName>
    <definedName name="L_ALL_0658.HK">#REF!</definedName>
    <definedName name="L_ALL_0669.HK">#REF!</definedName>
    <definedName name="L_ALL_0750.HK">#REF!</definedName>
    <definedName name="L_ALL_078930.KS">#REF!</definedName>
    <definedName name="L_ALL_0956.HK">#REF!</definedName>
    <definedName name="L_ALL_096770.KS">#REF!</definedName>
    <definedName name="L_ALL_1157.HK">#REF!</definedName>
    <definedName name="L_ALL_1193.HK">#REF!</definedName>
    <definedName name="L_ALL_1208.HK">#REF!</definedName>
    <definedName name="L_ALL_1619.HK">#REF!</definedName>
    <definedName name="L_ALL_2208.HK">#REF!</definedName>
    <definedName name="L_ALL_2600.HK">#REF!</definedName>
    <definedName name="L_ALL_300012.SZ">#REF!</definedName>
    <definedName name="L_ALL_300024.SZ">#REF!</definedName>
    <definedName name="L_ALL_300124.SZ">#REF!</definedName>
    <definedName name="L_ALL_300450.SZ">#REF!</definedName>
    <definedName name="L_ALL_300747.SZ">#REF!</definedName>
    <definedName name="L_ALL_300750.SZ">#REF!</definedName>
    <definedName name="L_ALL_3800.HK">#REF!</definedName>
    <definedName name="L_ALL_3993.HK">#REF!</definedName>
    <definedName name="L_ALL_600019.SS">#REF!</definedName>
    <definedName name="L_ALL_600761.SS">#REF!</definedName>
    <definedName name="L_ALL_601012.SS">#REF!</definedName>
    <definedName name="L_ALL_603659.SS">#REF!</definedName>
    <definedName name="L_ALL_688686.SS">#REF!</definedName>
    <definedName name="L_ALL_AALI.JK">#REF!</definedName>
    <definedName name="L_ALL_CSIQ">#REF!</definedName>
    <definedName name="L_ALL_FRLD.SI">#REF!</definedName>
    <definedName name="L_ALL_HOLI">#REF!</definedName>
    <definedName name="L_ALL_JASO">#REF!</definedName>
    <definedName name="L_ALL_JKS">#REF!</definedName>
    <definedName name="L_ALL_KEYWORDS_TYPE_ScalarContributed_EQTY_200005264">#REF!,#REF!</definedName>
    <definedName name="L_ALL_KEYWORDS_TYPE_ScalarContributed_EQTY_200005566">#REF!,#REF!</definedName>
    <definedName name="L_ALL_KEYWORDS_TYPE_ScalarContributed_EQTY_200006225">#REF!,#REF!</definedName>
    <definedName name="L_ALL_KEYWORDS_TYPE_ScalarContributed_EQTY_200006858">#REF!,#REF!</definedName>
    <definedName name="L_ALL_KEYWORDS_TYPE_ScalarContributed_EQTY_200006887">#REF!,#REF!</definedName>
    <definedName name="L_ALL_KEYWORDS_TYPE_ScalarContributed_EQTY_200007026">#REF!,#REF!</definedName>
    <definedName name="L_ALL_KEYWORDS_TYPE_ScalarContributed_EQTY_200008494">#REF!,#REF!</definedName>
    <definedName name="L_ALL_KEYWORDS_TYPE_ScalarContributed_EQTY_200008521">#REF!,#REF!</definedName>
    <definedName name="L_ALL_KEYWORDS_TYPE_ScalarContributed_EQTY_200009581">#REF!,#REF!</definedName>
    <definedName name="L_ALL_KEYWORDS_TYPE_ScalarContributed_EQTY_200009654">#REF!,#REF!</definedName>
    <definedName name="L_ALL_KEYWORDS_TYPE_ScalarContributed_EQTY_200009655">#REF!,#REF!</definedName>
    <definedName name="L_ALL_KEYWORDS_TYPE_ScalarContributed_EQTY_200009737">#REF!,#REF!</definedName>
    <definedName name="L_ALL_KEYWORDS_TYPE_ScalarContributed_EQTY_200009791">#REF!,#REF!</definedName>
    <definedName name="L_ALL_KEYWORDS_TYPE_ScalarContributed_EQTY_200009867">#REF!,#REF!</definedName>
    <definedName name="L_ALL_KEYWORDS_TYPE_ScalarContributed_EQTY_200009998">#REF!,#REF!</definedName>
    <definedName name="L_ALL_KEYWORDS_TYPE_ScalarContributed_EQTY_200010001">#REF!,#REF!</definedName>
    <definedName name="L_ALL_KEYWORDS_TYPE_ScalarContributed_EQTY_200011150">#REF!,#REF!</definedName>
    <definedName name="L_ALL_KEYWORDS_TYPE_ScalarContributed_EQTY_200011151">#REF!,#REF!</definedName>
    <definedName name="L_ALL_KEYWORDS_TYPE_ScalarContributed_EQTY_200011619">#REF!,#REF!</definedName>
    <definedName name="L_ALL_KEYWORDS_TYPE_ScalarContributed_EQTY_200012041">#REF!,#REF!</definedName>
    <definedName name="L_ALL_KEYWORDS_TYPE_ScalarContributed_EQTY_200012053">#REF!,#REF!</definedName>
    <definedName name="L_ALL_KEYWORDS_TYPE_ScalarContributed_EQTY_200012667">#REF!,#REF!</definedName>
    <definedName name="L_ALL_KEYWORDS_TYPE_ScalarContributed_EQTY_200012890">#REF!,#REF!</definedName>
    <definedName name="L_ALL_KEYWORDS_TYPE_ScalarContributed_EQTY_200013301">#REF!,#REF!</definedName>
    <definedName name="L_ALL_KEYWORDS_TYPE_ScalarContributed_EQTY_200013639">#REF!,#REF!</definedName>
    <definedName name="L_ALL_KEYWORDS_TYPE_ScalarContributed_EQTY_200014649">#REF!,#REF!</definedName>
    <definedName name="L_ALL_KEYWORDS_TYPE_ScalarContributed_EQTY_200015601">#REF!,#REF!</definedName>
    <definedName name="L_ALL_KEYWORDS_TYPE_ScalarContributed_EQTY_200015873">#REF!,#REF!</definedName>
    <definedName name="L_ALL_KEYWORDS_TYPE_ScalarContributed_EQTY_200016577">#REF!,#REF!</definedName>
    <definedName name="L_ALL_KEYWORDS_TYPE_ScalarContributed_EQTY_200016618">#REF!,#REF!</definedName>
    <definedName name="L_ALL_KEYWORDS_TYPE_ScalarContributed_EQTY_200016905">#REF!,#REF!</definedName>
    <definedName name="L_ALL_KEYWORDS_TYPE_ScalarContributed_EQTY_200017327">#REF!,#REF!</definedName>
    <definedName name="L_ALL_KEYWORDS_TYPE_ScalarContributed_EQTY_200018275">#REF!,#REF!,#REF!</definedName>
    <definedName name="L_ALL_KEYWORDS_TYPE_ScalarContributed_EQTY_200018291">#REF!,#REF!</definedName>
    <definedName name="L_ALL_KEYWORDS_TYPE_ScalarContributed_EQTY_200018294">#REF!,#REF!</definedName>
    <definedName name="L_ALL_KEYWORDS_TYPE_ScalarContributed_EQTY_200019280">#REF!,#REF!</definedName>
    <definedName name="L_ALL_KEYWORDS_TYPE_ScalarContributed_ISSR_208001579">#REF!,#REF!</definedName>
    <definedName name="L_ALL_KEYWORDS_TYPE_ScalarContributed_ISSR_208002524">#REF!,#REF!</definedName>
    <definedName name="L_ALL_KEYWORDS_TYPE_ScalarContributed_ISSR_208007494">#REF!,#REF!</definedName>
    <definedName name="L_ALL_KEYWORDS_TYPE_ScalarContributed_ISSR_208007541">#REF!,#REF!</definedName>
    <definedName name="L_ALL_KEYWORDS_TYPE_ScalarContributed_ISSR_208008538">#REF!,#REF!</definedName>
    <definedName name="L_ALL_KEYWORDS_TYPE_ScalarContributed_ISSR_208008539">#REF!,#REF!</definedName>
    <definedName name="L_ALL_KEYWORDS_TYPE_ScalarContributed_ISSR_208009490">#REF!,#REF!</definedName>
    <definedName name="L_ALL_KEYWORDS_TYPE_ScalarContributed_ISSR_208010512">#REF!,#REF!</definedName>
    <definedName name="L_ALL_KEYWORDS_TYPE_Vector_EQTY_200005264">#REF!,#REF!,#REF!,#REF!,#REF!</definedName>
    <definedName name="L_ALL_KEYWORDS_TYPE_Vector_EQTY_200005566">#REF!,#REF!,#REF!,#REF!,#REF!</definedName>
    <definedName name="L_ALL_KEYWORDS_TYPE_Vector_EQTY_200006225">#REF!,#REF!,#REF!,#REF!,#REF!</definedName>
    <definedName name="L_ALL_KEYWORDS_TYPE_Vector_EQTY_200006858">#REF!,#REF!,#REF!,#REF!,#REF!</definedName>
    <definedName name="L_ALL_KEYWORDS_TYPE_Vector_EQTY_200006887">#REF!,#REF!,#REF!,#REF!,#REF!</definedName>
    <definedName name="L_ALL_KEYWORDS_TYPE_Vector_EQTY_200007026">#REF!,#REF!,#REF!,#REF!,#REF!</definedName>
    <definedName name="L_ALL_KEYWORDS_TYPE_Vector_EQTY_200007202">#REF!,#REF!,#REF!,#REF!,#REF!</definedName>
    <definedName name="L_ALL_KEYWORDS_TYPE_Vector_EQTY_200008494">#REF!,#REF!,#REF!,#REF!,#REF!</definedName>
    <definedName name="L_ALL_KEYWORDS_TYPE_Vector_EQTY_200008521">#REF!,#REF!,#REF!,#REF!,#REF!</definedName>
    <definedName name="L_ALL_KEYWORDS_TYPE_Vector_EQTY_200009581">#REF!,#REF!,#REF!,#REF!,#REF!</definedName>
    <definedName name="L_ALL_KEYWORDS_TYPE_Vector_EQTY_200009654">#REF!,#REF!,#REF!,#REF!,#REF!</definedName>
    <definedName name="L_ALL_KEYWORDS_TYPE_Vector_EQTY_200009655">#REF!,#REF!,#REF!,#REF!,#REF!</definedName>
    <definedName name="L_ALL_KEYWORDS_TYPE_Vector_EQTY_200009737">#REF!,#REF!,#REF!,#REF!,#REF!</definedName>
    <definedName name="L_ALL_KEYWORDS_TYPE_Vector_EQTY_200009791">#REF!,#REF!,#REF!,#REF!,#REF!</definedName>
    <definedName name="L_ALL_KEYWORDS_TYPE_Vector_EQTY_200009867">#REF!,#REF!,#REF!,#REF!,#REF!</definedName>
    <definedName name="L_ALL_KEYWORDS_TYPE_Vector_EQTY_200010001">#REF!,#REF!,#REF!,#REF!,#REF!,#REF!</definedName>
    <definedName name="L_ALL_KEYWORDS_TYPE_Vector_EQTY_200010839">#REF!,#REF!,#REF!,#REF!,#REF!</definedName>
    <definedName name="L_ALL_KEYWORDS_TYPE_Vector_EQTY_200011150">#REF!,#REF!,#REF!,#REF!,#REF!,#REF!</definedName>
    <definedName name="L_ALL_KEYWORDS_TYPE_Vector_EQTY_200011151">#REF!,#REF!,#REF!,#REF!,#REF!,#REF!</definedName>
    <definedName name="L_ALL_KEYWORDS_TYPE_Vector_EQTY_200012496">#REF!,#REF!,#REF!,#REF!,#REF!</definedName>
    <definedName name="L_ALL_KEYWORDS_TYPE_Vector_EQTY_200012554">#REF!,#REF!,#REF!,#REF!,#REF!</definedName>
    <definedName name="L_ALL_KEYWORDS_TYPE_Vector_EQTY_200012667">#REF!,#REF!,#REF!,#REF!,#REF!,#REF!</definedName>
    <definedName name="L_ALL_KEYWORDS_TYPE_Vector_EQTY_200015216">#REF!,#REF!,#REF!,#REF!,#REF!,#REF!</definedName>
    <definedName name="L_ALL_KEYWORDS_TYPE_Vector_EQTY_200015601">#REF!,#REF!,#REF!,#REF!,#REF!</definedName>
    <definedName name="L_ALL_KEYWORDS_TYPE_Vector_EQTY_200015873">#REF!,#REF!,#REF!,#REF!,#REF!</definedName>
    <definedName name="L_ALL_KEYWORDS_TYPE_Vector_EQTY_200016577">#REF!,#REF!,#REF!,#REF!,#REF!</definedName>
    <definedName name="L_ALL_KEYWORDS_TYPE_Vector_EQTY_200016618">#REF!,#REF!,#REF!,#REF!,#REF!</definedName>
    <definedName name="L_ALL_KEYWORDS_TYPE_Vector_EQTY_200016786">#REF!,#REF!,#REF!,#REF!,#REF!</definedName>
    <definedName name="L_ALL_KEYWORDS_TYPE_Vector_EQTY_200016787">#REF!,#REF!,#REF!,#REF!,#REF!</definedName>
    <definedName name="L_ALL_KEYWORDS_TYPE_Vector_EQTY_200018291">#REF!,#REF!,#REF!,#REF!,#REF!,#REF!</definedName>
    <definedName name="L_ALL_KEYWORDS_TYPE_Vector_EQTY_200018294">#REF!,#REF!,#REF!,#REF!,#REF!,#REF!</definedName>
    <definedName name="L_ALL_KEYWORDS_TYPE_Vector_EQTY_200019639">#REF!,#REF!,#REF!,#REF!,#REF!,#REF!</definedName>
    <definedName name="L_ALL_KEYWORDS_TYPE_Vector_ISSR_208001579">#REF!,#REF!,#REF!,#REF!,#REF!,#REF!,#REF!,#REF!,#REF!,#REF!,#REF!,#REF!,#REF!,#REF!</definedName>
    <definedName name="L_ALL_KEYWORDS_TYPE_Vector_ISSR_208008538">#REF!,#REF!,#REF!,#REF!,#REF!,#REF!,#REF!,#REF!,#REF!,#REF!,#REF!,#REF!,#REF!,#REF!,#REF!,#REF!,#REF!,#REF!,#REF!,#REF!</definedName>
    <definedName name="L_ALL_KEYWORDS_TYPE_Vector_ISSR_208008539">#REF!,#REF!,#REF!,#REF!,#REF!,#REF!,#REF!,#REF!,#REF!,#REF!,#REF!,#REF!,#REF!,#REF!,#REF!,#REF!,#REF!,#REF!,#REF!,#REF!</definedName>
    <definedName name="L_ALL_KEYWORDS_TYPE_Vector_ISSR_208014816">#REF!,#REF!,#REF!,#REF!,#REF!,#REF!,#REF!,#REF!,#REF!,#REF!,#REF!,#REF!</definedName>
    <definedName name="L_ALL_KEYWORDS_TYPE_Vector_ISSR_208016097">#REF!,#REF!,#REF!,#REF!,#REF!,#REF!,#REF!,#REF!,#REF!,#REF!,#REF!,#REF!,#REF!,#REF!,#REF!,#REF!,#REF!</definedName>
    <definedName name="L_ALL_KEYWORDS_TYPE_Vector_ISSR_208016100">#REF!,#REF!,#REF!,#REF!,#REF!,#REF!,#REF!,#REF!,#REF!,#REF!,#REF!,#REF!,#REF!,#REF!,#REF!,#REF!</definedName>
    <definedName name="L_ALL_KEYWORDS_TYPE_Vector_ISSR_208018230">#REF!,#REF!,#REF!,#REF!,#REF!,#REF!,#REF!,#REF!,#REF!,#REF!,#REF!,#REF!,#REF!,#REF!,#REF!</definedName>
    <definedName name="L_ALL_SECTION_KEYWORDS_EQTY_200013596_13K">#REF!</definedName>
    <definedName name="L_ALL_SECTION_KEYWORDS_ISSR_208001154_13A">#REF!,#REF!</definedName>
    <definedName name="L_ALL_SECTION_KEYWORDS_ISSR_208001154_13V">#REF!,#REF!</definedName>
    <definedName name="L_ALL_SECTION_KEYWORDS_ISSR_208001156_136E">#REF!,#REF!</definedName>
    <definedName name="L_ALL_SECTION_KEYWORDS_ISSR_208001156_13A">#REF!,#REF!</definedName>
    <definedName name="L_ALL_SECTION_KEYWORDS_ISSR_208001156_13V">#REF!,#REF!</definedName>
    <definedName name="L_ALL_SECTION_KEYWORDS_ISSR_208001501_136E">#REF!,#REF!</definedName>
    <definedName name="L_ALL_SECTION_KEYWORDS_ISSR_208001501_13A">#REF!,#REF!</definedName>
    <definedName name="L_ALL_SECTION_KEYWORDS_ISSR_208001501_13V">#REF!,#REF!</definedName>
    <definedName name="L_ALL_SECTION_KEYWORDS_ISSR_208001579_136E">#REF!,#REF!</definedName>
    <definedName name="L_ALL_SECTION_KEYWORDS_ISSR_208001579_13A">#REF!,#REF!</definedName>
    <definedName name="L_ALL_SECTION_KEYWORDS_ISSR_208001579_13V">#REF!,#REF!</definedName>
    <definedName name="L_ALL_SECTION_KEYWORDS_ISSR_208002524_13V">#REF!,#REF!</definedName>
    <definedName name="L_ALL_SECTION_KEYWORDS_ISSR_208007494_136E">#REF!,#REF!</definedName>
    <definedName name="L_ALL_SECTION_KEYWORDS_ISSR_208007494_13A">#REF!,#REF!</definedName>
    <definedName name="L_ALL_SECTION_KEYWORDS_ISSR_208007494_13V">#REF!,#REF!</definedName>
    <definedName name="L_ALL_SECTION_KEYWORDS_ISSR_208007541_13V">#REF!,#REF!</definedName>
    <definedName name="L_ALL_SECTION_KEYWORDS_ISSR_208009490_13V">#REF!,#REF!</definedName>
    <definedName name="L_ALL_SECTION_KEYWORDS_ISSR_208010512_1314">#REF!</definedName>
    <definedName name="L_ALL_SECTION_KEYWORDS_ISSR_208010512_1316S">#REF!,#REF!</definedName>
    <definedName name="L_ALL_SECTION_KEYWORDS_ISSR_208010512_1319">#REF!</definedName>
    <definedName name="L_ALL_SECTION_KEYWORDS_ISSR_208010512_131E">#REF!</definedName>
    <definedName name="L_ALL_SECTION_KEYWORDS_ISSR_208010512_13V">#REF!,#REF!</definedName>
    <definedName name="L_ALL_SECTION_KEYWORDS_ISSR_208014120_13168">#REF!</definedName>
    <definedName name="L_ALL_SECTION_KEYWORDS_ISSR_208014120_1316T">#REF!</definedName>
    <definedName name="L_ALL_SECTION_KEYWORDS_ISSR_208014120_1319">#REF!</definedName>
    <definedName name="L_ALL_SECTION_KEYWORDS_ISSR_208016097_13V">#REF!,#REF!</definedName>
    <definedName name="L_ALL_SECTION_KEYWORDS_ISSR_208016100_136E">#REF!,#REF!</definedName>
    <definedName name="L_ALL_SECTION_KEYWORDS_ISSR_208016100_13V">#REF!,#REF!</definedName>
    <definedName name="L_ALL_SECTION_KEYWORDS_ISSR_208018230_13V">#REF!,#REF!</definedName>
    <definedName name="L_ALL_SECTIONS_EQTY_200001447">#REF!,#REF!,#REF!,#REF!,#REF!,#REF!,#REF!,#REF!,#REF!,#REF!</definedName>
    <definedName name="L_ALL_SECTIONS_EQTY_200002809">#REF!,#REF!,#REF!,#REF!,#REF!,#REF!,#REF!,#REF!</definedName>
    <definedName name="L_ALL_SECTIONS_EQTY_200003565">#REF!,#REF!,#REF!,#REF!,#REF!,#REF!,#REF!,#REF!</definedName>
    <definedName name="L_ALL_SECTIONS_EQTY_200006225">#REF!,#REF!,#REF!,#REF!,#REF!,#REF!,#REF!,#REF!</definedName>
    <definedName name="L_ALL_SECTIONS_EQTY_200006858">#REF!,#REF!,#REF!,#REF!,#REF!,#REF!,#REF!,#REF!</definedName>
    <definedName name="L_ALL_SECTIONS_EQTY_200006887">#REF!,#REF!,#REF!,#REF!,#REF!,#REF!,#REF!,#REF!</definedName>
    <definedName name="L_ALL_SECTIONS_EQTY_200007202">#REF!,#REF!,#REF!,#REF!,#REF!,#REF!,#REF!,#REF!</definedName>
    <definedName name="L_ALL_SECTIONS_EQTY_200008521">#REF!,#REF!,#REF!,#REF!,#REF!,#REF!,#REF!,#REF!</definedName>
    <definedName name="L_ALL_SECTIONS_EQTY_200009581">#REF!,#REF!,#REF!,#REF!,#REF!,#REF!,#REF!,#REF!</definedName>
    <definedName name="L_ALL_SECTIONS_EQTY_200009654">#REF!,#REF!,#REF!,#REF!,#REF!,#REF!,#REF!,#REF!</definedName>
    <definedName name="L_ALL_SECTIONS_EQTY_200009655">#REF!,#REF!,#REF!,#REF!,#REF!,#REF!,#REF!,#REF!</definedName>
    <definedName name="L_ALL_SECTIONS_EQTY_200009867">#REF!,#REF!,#REF!,#REF!,#REF!,#REF!,#REF!,#REF!</definedName>
    <definedName name="L_ALL_SECTIONS_EQTY_200009998">#REF!,#REF!,#REF!,#REF!,#REF!,#REF!,#REF!,#REF!,#REF!</definedName>
    <definedName name="L_ALL_SECTIONS_EQTY_200010001">#REF!,#REF!,#REF!,#REF!,#REF!,#REF!,#REF!,#REF!,#REF!</definedName>
    <definedName name="L_ALL_SECTIONS_EQTY_200011150">#REF!,#REF!,#REF!,#REF!,#REF!,#REF!,#REF!,#REF!,#REF!</definedName>
    <definedName name="L_ALL_SECTIONS_EQTY_200011151">#REF!,#REF!,#REF!,#REF!,#REF!,#REF!,#REF!,#REF!,#REF!</definedName>
    <definedName name="L_ALL_SECTIONS_EQTY_200012667">#REF!,#REF!,#REF!,#REF!,#REF!,#REF!,#REF!,#REF!,#REF!</definedName>
    <definedName name="L_ALL_SECTIONS_EQTY_200012890">#REF!,#REF!,#REF!,#REF!,#REF!,#REF!,#REF!,#REF!,#REF!</definedName>
    <definedName name="L_ALL_SECTIONS_EQTY_200015873">#REF!,#REF!,#REF!,#REF!,#REF!,#REF!,#REF!,#REF!</definedName>
    <definedName name="L_ALL_SECTIONS_EQTY_200016577">#REF!,#REF!,#REF!,#REF!,#REF!,#REF!,#REF!,#REF!</definedName>
    <definedName name="L_ALL_SECTIONS_EQTY_200016618">#REF!,#REF!,#REF!,#REF!,#REF!,#REF!,#REF!,#REF!</definedName>
    <definedName name="L_ALL_SECTIONS_ISSR_208008538">#REF!,#REF!,#REF!,#REF!,#REF!,#REF!,#REF!,#REF!,#REF!,#REF!</definedName>
    <definedName name="L_ALL_SECTIONS_ISSR_208008539">#REF!,#REF!,#REF!,#REF!,#REF!,#REF!,#REF!,#REF!,#REF!,#REF!</definedName>
    <definedName name="L_ALL_SECTIONS_ISSR_208009120">#REF!,#REF!,#REF!,#REF!,#REF!,#REF!,#REF!,#REF!,#REF!,#REF!</definedName>
    <definedName name="L_ALL_SECTIONS_ISSR_208009639">#REF!,#REF!,#REF!,#REF!,#REF!,#REF!,#REF!,#REF!,#REF!</definedName>
    <definedName name="L_ALL_SECTIONS_ISSR_208009891">#REF!,#REF!,#REF!,#REF!,#REF!,#REF!,#REF!,#REF!,#REF!</definedName>
    <definedName name="L_ALL_SECTIONS_ISSR_208012783">#REF!,#REF!,#REF!,#REF!,#REF!,#REF!,#REF!,#REF!,#REF!</definedName>
    <definedName name="L_ALL_YGE">#REF!</definedName>
    <definedName name="L_CURRENCY_EQTY_200001447_PRI">#REF!</definedName>
    <definedName name="L_CURRENCY_EQTY_200001447_PUB">#REF!</definedName>
    <definedName name="L_CURRENCY_EQTY_200001447_REP">#REF!</definedName>
    <definedName name="L_CURRENCY_EQTY_200002809_PRI">#REF!</definedName>
    <definedName name="L_CURRENCY_EQTY_200002809_PUB">#REF!</definedName>
    <definedName name="L_CURRENCY_EQTY_200002809_REP">#REF!</definedName>
    <definedName name="L_CURRENCY_EQTY_200003565_PRI">#REF!</definedName>
    <definedName name="L_CURRENCY_EQTY_200003565_PUB">#REF!</definedName>
    <definedName name="L_CURRENCY_EQTY_200003565_REP">#REF!</definedName>
    <definedName name="L_CURRENCY_EQTY_200006225_PRI">#REF!</definedName>
    <definedName name="L_CURRENCY_EQTY_200006225_PUB">#REF!</definedName>
    <definedName name="L_CURRENCY_EQTY_200006225_REP">#REF!</definedName>
    <definedName name="L_CURRENCY_EQTY_200006858_PRI">#REF!</definedName>
    <definedName name="L_CURRENCY_EQTY_200006858_PUB">#REF!</definedName>
    <definedName name="L_CURRENCY_EQTY_200006858_REP">#REF!</definedName>
    <definedName name="L_CURRENCY_EQTY_200006887_PRI">#REF!</definedName>
    <definedName name="L_CURRENCY_EQTY_200006887_PUB">#REF!</definedName>
    <definedName name="L_CURRENCY_EQTY_200006887_REP">#REF!</definedName>
    <definedName name="L_CURRENCY_EQTY_200007202_PRI">#REF!</definedName>
    <definedName name="L_CURRENCY_EQTY_200007202_PUB">#REF!</definedName>
    <definedName name="L_CURRENCY_EQTY_200007202_REP">#REF!</definedName>
    <definedName name="L_CURRENCY_EQTY_200008521_PRI">#REF!</definedName>
    <definedName name="L_CURRENCY_EQTY_200008521_PUB">#REF!</definedName>
    <definedName name="L_CURRENCY_EQTY_200008521_REP">#REF!</definedName>
    <definedName name="L_CURRENCY_EQTY_200009581_PRI">#REF!</definedName>
    <definedName name="L_CURRENCY_EQTY_200009581_PUB">#REF!</definedName>
    <definedName name="L_CURRENCY_EQTY_200009581_REP">#REF!</definedName>
    <definedName name="L_CURRENCY_EQTY_200009654_PRI">#REF!</definedName>
    <definedName name="L_CURRENCY_EQTY_200009654_PUB">#REF!</definedName>
    <definedName name="L_CURRENCY_EQTY_200009654_REP">#REF!</definedName>
    <definedName name="L_CURRENCY_EQTY_200009655_PRI">#REF!</definedName>
    <definedName name="L_CURRENCY_EQTY_200009655_PUB">#REF!</definedName>
    <definedName name="L_CURRENCY_EQTY_200009655_REP">#REF!</definedName>
    <definedName name="L_CURRENCY_EQTY_200009867_PRI">#REF!</definedName>
    <definedName name="L_CURRENCY_EQTY_200009867_PUB">#REF!</definedName>
    <definedName name="L_CURRENCY_EQTY_200009867_REP">#REF!</definedName>
    <definedName name="L_CURRENCY_EQTY_200009998_PRI">#REF!</definedName>
    <definedName name="L_CURRENCY_EQTY_200009998_PUB">#REF!</definedName>
    <definedName name="L_CURRENCY_EQTY_200009998_REP">#REF!</definedName>
    <definedName name="L_CURRENCY_EQTY_200010001_PRI">#REF!</definedName>
    <definedName name="L_CURRENCY_EQTY_200010001_PUB">#REF!</definedName>
    <definedName name="L_CURRENCY_EQTY_200010001_REP">#REF!</definedName>
    <definedName name="L_CURRENCY_EQTY_200011619_PRI">#REF!</definedName>
    <definedName name="L_CURRENCY_EQTY_200011619_PUB">#REF!</definedName>
    <definedName name="L_CURRENCY_EQTY_200011619_REP">#REF!</definedName>
    <definedName name="L_CURRENCY_EQTY_200012041_PRI">#REF!</definedName>
    <definedName name="L_CURRENCY_EQTY_200012041_PUB">#REF!</definedName>
    <definedName name="L_CURRENCY_EQTY_200012041_REP">#REF!</definedName>
    <definedName name="L_CURRENCY_EQTY_200012053_PRI">#REF!</definedName>
    <definedName name="L_CURRENCY_EQTY_200012053_PUB">#REF!</definedName>
    <definedName name="L_CURRENCY_EQTY_200012053_REP">#REF!</definedName>
    <definedName name="L_CURRENCY_EQTY_200012667_PRI">#REF!</definedName>
    <definedName name="L_CURRENCY_EQTY_200012667_PUB">#REF!</definedName>
    <definedName name="L_CURRENCY_EQTY_200012667_REP">#REF!</definedName>
    <definedName name="L_CURRENCY_EQTY_200012890_PRI">#REF!</definedName>
    <definedName name="L_CURRENCY_EQTY_200012890_PUB">#REF!</definedName>
    <definedName name="L_CURRENCY_EQTY_200012890_REP">#REF!</definedName>
    <definedName name="L_CURRENCY_EQTY_200013301_PRI">#REF!</definedName>
    <definedName name="L_CURRENCY_EQTY_200013301_PUB">#REF!</definedName>
    <definedName name="L_CURRENCY_EQTY_200013301_REP">#REF!</definedName>
    <definedName name="L_CURRENCY_EQTY_200013639_PRI">#REF!</definedName>
    <definedName name="L_CURRENCY_EQTY_200013639_PUB">#REF!</definedName>
    <definedName name="L_CURRENCY_EQTY_200013639_REP">#REF!</definedName>
    <definedName name="L_CURRENCY_EQTY_200015601_PRI">#REF!</definedName>
    <definedName name="L_CURRENCY_EQTY_200015601_PUB">#REF!</definedName>
    <definedName name="L_CURRENCY_EQTY_200015601_REP">#REF!</definedName>
    <definedName name="L_CURRENCY_EQTY_200016577_PRI">#REF!</definedName>
    <definedName name="L_CURRENCY_EQTY_200016577_PUB">#REF!</definedName>
    <definedName name="L_CURRENCY_EQTY_200016577_REP">#REF!</definedName>
    <definedName name="L_CURRENCY_EQTY_200016618_PRI">#REF!</definedName>
    <definedName name="L_CURRENCY_EQTY_200016618_PUB">#REF!</definedName>
    <definedName name="L_CURRENCY_EQTY_200016618_REP">#REF!</definedName>
    <definedName name="L_CURRENCY_ISSR_208002283_REP">#REF!</definedName>
    <definedName name="L_CURRENCY_ISSR_208002314_REP">#REF!</definedName>
    <definedName name="L_CURRENCY_ISSR_208002770_REP">#REF!</definedName>
    <definedName name="L_CURRENCY_ISSR_208003285_REP">#REF!</definedName>
    <definedName name="L_CURRENCY_ISSR_208007438_REP">#REF!</definedName>
    <definedName name="L_CURRENCY_ISSR_208007439_REP">#REF!</definedName>
    <definedName name="L_CURRENCY_ISSR_208007614_REP">#REF!</definedName>
    <definedName name="L_CURRENCY_ISSR_208007718_REP">#REF!</definedName>
    <definedName name="L_CURRENCY_ISSR_208007721_REP">#REF!</definedName>
    <definedName name="L_CURRENCY_ISSR_208008849_REP">#REF!</definedName>
    <definedName name="L_CURRENCY_ISSR_208009114_REP">#REF!</definedName>
    <definedName name="L_CURRENCY_ISSR_208009120_REP">#REF!</definedName>
    <definedName name="L_CURRENCY_ISSR_208009639_REP">#REF!</definedName>
    <definedName name="L_CURRENCY_ISSR_208009891_REP">#REF!</definedName>
    <definedName name="L_CURRENCY_ISSR_208010226_REP">#REF!</definedName>
    <definedName name="L_CURRENCY_ISSR_208010545_REP">#REF!</definedName>
    <definedName name="L_CURRENCY_ISSR_208012475_REP">#REF!</definedName>
    <definedName name="L_CURRENCY_ISSR_208013601_REP">#REF!</definedName>
    <definedName name="L_CURRENCY_ISSR_208013633_REP">#REF!</definedName>
    <definedName name="L_PERIOD_2009_H2">#REF!</definedName>
    <definedName name="L_PERIOD_2010_H2">#REF!</definedName>
    <definedName name="L_PERIOD_2012_H1">#REF!</definedName>
    <definedName name="L_PERIOD_2012_H2">#REF!</definedName>
    <definedName name="LAALCONS">#N/A</definedName>
    <definedName name="LAALPROD">#N/A</definedName>
    <definedName name="lamp">lamp</definedName>
    <definedName name="Last_BS">[26]BS!$D$4</definedName>
    <definedName name="last_earnings_release_date">#REF!</definedName>
    <definedName name="Last_report">#REF!</definedName>
    <definedName name="last_reported_qtr">#REF!</definedName>
    <definedName name="last_reported_year">#REF!</definedName>
    <definedName name="Last_Update">#REF!</definedName>
    <definedName name="last93">[7]Curtrans!$Q$15</definedName>
    <definedName name="last94">[7]Curtrans!$Q$14</definedName>
    <definedName name="last95">[7]Curtrans!$Q$13</definedName>
    <definedName name="last96">[7]Curtrans!$Q$12</definedName>
    <definedName name="last97">[7]Curtrans!$Q$11</definedName>
    <definedName name="last98">[7]Curtrans!$Q$10</definedName>
    <definedName name="LastEndYear">2014</definedName>
    <definedName name="LastEstiDate">42264</definedName>
    <definedName name="LastEstNum">3</definedName>
    <definedName name="LastH">#REF!</definedName>
    <definedName name="LastHasNew">"否"</definedName>
    <definedName name="LastListUpdate">0</definedName>
    <definedName name="lastrep">#REF!</definedName>
    <definedName name="LastReportList">"2010;2011;2012;2013;2014"</definedName>
    <definedName name="LastStYear">2010</definedName>
    <definedName name="LastTransitionYear">0</definedName>
    <definedName name="LastWindCode">"300383.SZ"</definedName>
    <definedName name="Laterriere">#REF!</definedName>
    <definedName name="LatestPeriod">#REF!</definedName>
    <definedName name="LCI_5YRGROWTH">#REF!</definedName>
    <definedName name="LDebtFinancing">[17]筹资!$E$23</definedName>
    <definedName name="ldfd94">#REF!</definedName>
    <definedName name="Leverage">[20]NERD!$G$13:$N$13</definedName>
    <definedName name="lfdsh00">#REF!</definedName>
    <definedName name="lfdsh01">#REF!</definedName>
    <definedName name="lfdsh94">#REF!</definedName>
    <definedName name="lfdsh95">#REF!</definedName>
    <definedName name="lfdsh96">#REF!</definedName>
    <definedName name="lfdsh97">#REF!</definedName>
    <definedName name="lfdsh98">#REF!</definedName>
    <definedName name="lfdsh99">#REF!</definedName>
    <definedName name="lfdshr00">#REF!</definedName>
    <definedName name="lfdshr01">#REF!</definedName>
    <definedName name="LGrowth">#REF!</definedName>
    <definedName name="Liabilities_and_Stockholders__equity">#REF!</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an_Cheng">#REF!</definedName>
    <definedName name="Liberalization">#REF!</definedName>
    <definedName name="library">#REF!</definedName>
    <definedName name="library_ds">#REF!</definedName>
    <definedName name="library_name">#REF!</definedName>
    <definedName name="License_amort">#REF!</definedName>
    <definedName name="license_fee">#REF!</definedName>
    <definedName name="Light_Metals">#REF!</definedName>
    <definedName name="limcount">1</definedName>
    <definedName name="linetable">#REF!</definedName>
    <definedName name="Linking_Range_3">'[10]Drivers &amp; Metrics'!$I$6:$W$78</definedName>
    <definedName name="Linking_Range_5">[10]Model!$I$118:$W$157</definedName>
    <definedName name="Links">#REF!</definedName>
    <definedName name="lintexp94">#REF!</definedName>
    <definedName name="liquid">#REF!</definedName>
    <definedName name="Liquidity">[20]NERD!$G$11:$N$11</definedName>
    <definedName name="LiraDollar">#REF!</definedName>
    <definedName name="LireUS">#REF!</definedName>
    <definedName name="lisahuang">lisahuang</definedName>
    <definedName name="Lista">#REF!</definedName>
    <definedName name="LiveReqs">#REF!</definedName>
    <definedName name="llxcsh">#REF!</definedName>
    <definedName name="LM_depreciation">#REF!</definedName>
    <definedName name="LM_inflation_uplift">#REF!</definedName>
    <definedName name="LM_maintenance_capex">#REF!</definedName>
    <definedName name="lmds_capex">#REF!</definedName>
    <definedName name="LNG_OFF_AUS_00D">#REF!</definedName>
    <definedName name="LNG_OFF_AUS_00J">#REF!</definedName>
    <definedName name="LNG_OFF_AUS_00M">#REF!</definedName>
    <definedName name="LNG_OFF_AUS_00S">#REF!</definedName>
    <definedName name="LNG_OFF_AUS_01D">#REF!</definedName>
    <definedName name="LNG_OFF_AUS_01J">#REF!</definedName>
    <definedName name="LNG_OFF_AUS_01M">#REF!</definedName>
    <definedName name="LNG_OFF_AUS_01S">#REF!</definedName>
    <definedName name="LNG_OFF_AUS_02D">#REF!</definedName>
    <definedName name="LNG_OFF_AUS_02J">#REF!</definedName>
    <definedName name="LNG_OFF_AUS_02M">#REF!</definedName>
    <definedName name="LNG_OFF_AUS_02S">#REF!</definedName>
    <definedName name="LNG_OFF_AUS_03D">#REF!</definedName>
    <definedName name="LNG_OFF_AUS_03J">#REF!</definedName>
    <definedName name="LNG_OFF_AUS_03M">#REF!</definedName>
    <definedName name="LNG_OFF_AUS_03S">#REF!</definedName>
    <definedName name="LNG_OFF_AUS_04D">#REF!</definedName>
    <definedName name="LNG_OFF_AUS_04J">#REF!</definedName>
    <definedName name="LNG_OFF_AUS_04M">#REF!</definedName>
    <definedName name="LNG_OFF_AUS_04S">#REF!</definedName>
    <definedName name="LNG_OFF_AUS_05D">#REF!</definedName>
    <definedName name="LNG_OFF_AUS_05J">#REF!</definedName>
    <definedName name="LNG_OFF_AUS_05M">#REF!</definedName>
    <definedName name="LNG_OFF_AUS_05S">#REF!</definedName>
    <definedName name="LNG_OFF_AUS_06D">#REF!</definedName>
    <definedName name="LNG_OFF_AUS_06J">#REF!</definedName>
    <definedName name="LNG_OFF_AUS_06M">#REF!</definedName>
    <definedName name="LNG_OFF_AUS_06S">#REF!</definedName>
    <definedName name="LNG_OFF_AUS_07D">#REF!</definedName>
    <definedName name="LNG_OFF_AUS_07J">#REF!</definedName>
    <definedName name="LNG_OFF_AUS_07M">#REF!</definedName>
    <definedName name="LNG_OFF_AUS_07S">#REF!</definedName>
    <definedName name="LNG_OFF_AUS_08D">#REF!</definedName>
    <definedName name="LNG_OFF_AUS_08J">#REF!</definedName>
    <definedName name="LNG_OFF_AUS_08M">#REF!</definedName>
    <definedName name="LNG_OFF_AUS_08S">#REF!</definedName>
    <definedName name="LNG_OFF_AUS_09D">#REF!</definedName>
    <definedName name="LNG_OFF_AUS_09J">#REF!</definedName>
    <definedName name="LNG_OFF_AUS_09M">#REF!</definedName>
    <definedName name="LNG_OFF_AUS_09S">#REF!</definedName>
    <definedName name="LNG_OFF_AUS_10D">#REF!</definedName>
    <definedName name="LNG_OFF_AUS_10J">#REF!</definedName>
    <definedName name="LNG_OFF_AUS_10M">#REF!</definedName>
    <definedName name="LNG_OFF_AUS_10S">#REF!</definedName>
    <definedName name="LNG_OFF_AUS_11D">#REF!</definedName>
    <definedName name="LNG_OFF_AUS_11J">#REF!</definedName>
    <definedName name="LNG_OFF_AUS_11M">#REF!</definedName>
    <definedName name="LNG_OFF_AUS_11S">#REF!</definedName>
    <definedName name="LNG_OFF_AUS_12D">#REF!</definedName>
    <definedName name="LNG_OFF_AUS_12J">#REF!</definedName>
    <definedName name="LNG_OFF_AUS_12M">#REF!</definedName>
    <definedName name="LNG_OFF_AUS_12S">#REF!</definedName>
    <definedName name="LNG_OFF_AUS_13D">#REF!</definedName>
    <definedName name="LNG_OFF_AUS_13J">#REF!</definedName>
    <definedName name="LNG_OFF_AUS_13M">#REF!</definedName>
    <definedName name="LNG_OFF_AUS_13S">#REF!</definedName>
    <definedName name="LNG_OFF_AUS_14D">#REF!</definedName>
    <definedName name="LNG_OFF_AUS_14J">#REF!</definedName>
    <definedName name="LNG_OFF_AUS_14M">#REF!</definedName>
    <definedName name="LNG_OFF_AUS_14S">#REF!</definedName>
    <definedName name="LNG_OFF_AUS_15D">#REF!</definedName>
    <definedName name="LNG_OFF_AUS_15J">#REF!</definedName>
    <definedName name="LNG_OFF_AUS_15M">#REF!</definedName>
    <definedName name="LNG_OFF_AUS_15S">#REF!</definedName>
    <definedName name="LNG_OFF_AUS_16D">#REF!</definedName>
    <definedName name="LNG_OFF_AUS_16J">#REF!</definedName>
    <definedName name="LNG_OFF_AUS_16M">#REF!</definedName>
    <definedName name="LNG_OFF_AUS_16S">#REF!</definedName>
    <definedName name="LNG_OFF_AUS_17D">#REF!</definedName>
    <definedName name="LNG_OFF_AUS_17J">#REF!</definedName>
    <definedName name="LNG_OFF_AUS_17M">#REF!</definedName>
    <definedName name="LNG_OFF_AUS_17S">#REF!</definedName>
    <definedName name="LNG_OFF_AUS_18D">#REF!</definedName>
    <definedName name="LNG_OFF_AUS_18J">#REF!</definedName>
    <definedName name="LNG_OFF_AUS_18M">#REF!</definedName>
    <definedName name="LNG_OFF_AUS_18S">#REF!</definedName>
    <definedName name="LNG_OFF_AUS_19D">#REF!</definedName>
    <definedName name="LNG_OFF_AUS_19J">#REF!</definedName>
    <definedName name="LNG_OFF_AUS_19M">#REF!</definedName>
    <definedName name="LNG_OFF_AUS_19S">#REF!</definedName>
    <definedName name="LNG_OFF_AUS_20D">#REF!</definedName>
    <definedName name="LNG_OFF_AUS_20J">#REF!</definedName>
    <definedName name="LNG_OFF_AUS_20M">#REF!</definedName>
    <definedName name="LNG_OFF_AUS_20S">#REF!</definedName>
    <definedName name="LNG_OFF_AUS_21D">#REF!</definedName>
    <definedName name="LNG_OFF_AUS_21J">#REF!</definedName>
    <definedName name="LNG_OFF_AUS_21M">#REF!</definedName>
    <definedName name="LNG_OFF_AUS_21S">#REF!</definedName>
    <definedName name="LNG_OFF_AUS_22D">#REF!</definedName>
    <definedName name="LNG_OFF_AUS_22J">#REF!</definedName>
    <definedName name="LNG_OFF_AUS_22M">#REF!</definedName>
    <definedName name="LNG_OFF_AUS_22S">#REF!</definedName>
    <definedName name="LNG_OFF_AUS_23D">#REF!</definedName>
    <definedName name="LNG_OFF_AUS_23J">#REF!</definedName>
    <definedName name="LNG_OFF_AUS_23M">#REF!</definedName>
    <definedName name="LNG_OFF_AUS_23S">#REF!</definedName>
    <definedName name="LNG_OFF_AUS_24D">#REF!</definedName>
    <definedName name="LNG_OFF_AUS_24J">#REF!</definedName>
    <definedName name="LNG_OFF_AUS_24M">#REF!</definedName>
    <definedName name="LNG_OFF_AUS_24S">#REF!</definedName>
    <definedName name="LNG_OFF_AUS_25D">#REF!</definedName>
    <definedName name="LNG_OFF_AUS_25J">#REF!</definedName>
    <definedName name="LNG_OFF_AUS_25M">#REF!</definedName>
    <definedName name="LNG_OFF_AUS_25S">#REF!</definedName>
    <definedName name="LNG_OFF_AUS_87D">#REF!</definedName>
    <definedName name="LNG_OFF_AUS_87J">#REF!</definedName>
    <definedName name="LNG_OFF_AUS_87M">#REF!</definedName>
    <definedName name="LNG_OFF_AUS_87S">#REF!</definedName>
    <definedName name="LNG_OFF_AUS_88D">#REF!</definedName>
    <definedName name="LNG_OFF_AUS_88J">#REF!</definedName>
    <definedName name="LNG_OFF_AUS_88M">#REF!</definedName>
    <definedName name="LNG_OFF_AUS_88S">#REF!</definedName>
    <definedName name="LNG_OFF_AUS_89D">#REF!</definedName>
    <definedName name="LNG_OFF_AUS_89J">#REF!</definedName>
    <definedName name="LNG_OFF_AUS_89M">#REF!</definedName>
    <definedName name="LNG_OFF_AUS_89S">#REF!</definedName>
    <definedName name="LNG_OFF_AUS_90D">#REF!</definedName>
    <definedName name="LNG_OFF_AUS_90J">#REF!</definedName>
    <definedName name="LNG_OFF_AUS_90M">#REF!</definedName>
    <definedName name="LNG_OFF_AUS_90S">#REF!</definedName>
    <definedName name="LNG_OFF_AUS_91D">#REF!</definedName>
    <definedName name="LNG_OFF_AUS_91J">#REF!</definedName>
    <definedName name="LNG_OFF_AUS_91M">#REF!</definedName>
    <definedName name="LNG_OFF_AUS_91S">#REF!</definedName>
    <definedName name="LNG_OFF_AUS_92D">#REF!</definedName>
    <definedName name="LNG_OFF_AUS_92J">#REF!</definedName>
    <definedName name="LNG_OFF_AUS_92M">#REF!</definedName>
    <definedName name="LNG_OFF_AUS_92S">#REF!</definedName>
    <definedName name="LNG_OFF_AUS_93D">#REF!</definedName>
    <definedName name="LNG_OFF_AUS_93J">#REF!</definedName>
    <definedName name="LNG_OFF_AUS_93M">#REF!</definedName>
    <definedName name="LNG_OFF_AUS_93S">#REF!</definedName>
    <definedName name="LNG_OFF_AUS_94D">#REF!</definedName>
    <definedName name="LNG_OFF_AUS_94J">#REF!</definedName>
    <definedName name="LNG_OFF_AUS_94M">#REF!</definedName>
    <definedName name="LNG_OFF_AUS_94S">#REF!</definedName>
    <definedName name="LNG_OFF_AUS_95D">#REF!</definedName>
    <definedName name="LNG_OFF_AUS_95J">#REF!</definedName>
    <definedName name="LNG_OFF_AUS_95M">#REF!</definedName>
    <definedName name="LNG_OFF_AUS_95S">#REF!</definedName>
    <definedName name="LNG_OFF_AUS_96D">#REF!</definedName>
    <definedName name="LNG_OFF_AUS_96J">#REF!</definedName>
    <definedName name="LNG_OFF_AUS_96M">#REF!</definedName>
    <definedName name="LNG_OFF_AUS_96S">#REF!</definedName>
    <definedName name="LNG_OFF_AUS_97D">#REF!</definedName>
    <definedName name="LNG_OFF_AUS_97J">#REF!</definedName>
    <definedName name="LNG_OFF_AUS_97M">#REF!</definedName>
    <definedName name="LNG_OFF_AUS_97S">#REF!</definedName>
    <definedName name="LNG_OFF_AUS_98D">#REF!</definedName>
    <definedName name="LNG_OFF_AUS_98J">#REF!</definedName>
    <definedName name="LNG_OFF_AUS_98M">#REF!</definedName>
    <definedName name="LNG_OFF_AUS_98S">#REF!</definedName>
    <definedName name="LNG_OFF_AUS_99D">#REF!</definedName>
    <definedName name="LNG_OFF_AUS_99J">#REF!</definedName>
    <definedName name="LNG_OFF_AUS_99M">#REF!</definedName>
    <definedName name="LNG_OFF_AUS_99S">#REF!</definedName>
    <definedName name="LNG_OFF_AUS_LT">#REF!</definedName>
    <definedName name="LNG_OUT">#REF!</definedName>
    <definedName name="Loan_Loss_Provision_fore">#REF!</definedName>
    <definedName name="LOCAL">#REF!</definedName>
    <definedName name="local_costs">#REF!</definedName>
    <definedName name="local_gm">#REF!</definedName>
    <definedName name="local_gp">#REF!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revs">#REF!</definedName>
    <definedName name="Location">#REF!</definedName>
    <definedName name="Lochaber">#REF!</definedName>
    <definedName name="LOE">#REF!</definedName>
    <definedName name="Long_term_creditors">#REF!</definedName>
    <definedName name="Long_term_debt">#REF!</definedName>
    <definedName name="LongBorrowRate">[17]筹资!$B$8</definedName>
    <definedName name="Longview">#REF!</definedName>
    <definedName name="LookupGartnerXrates">#REF!</definedName>
    <definedName name="loth00">#REF!</definedName>
    <definedName name="loth01">#REF!</definedName>
    <definedName name="loth94">#REF!</definedName>
    <definedName name="loth95">#REF!</definedName>
    <definedName name="loth96">#REF!</definedName>
    <definedName name="loth97">#REF!</definedName>
    <definedName name="loth98">#REF!</definedName>
    <definedName name="loth99">#REF!</definedName>
    <definedName name="lpfd94">#REF!</definedName>
    <definedName name="lpfd95">#REF!</definedName>
    <definedName name="lpfd96">#REF!</definedName>
    <definedName name="lpfd97">#REF!</definedName>
    <definedName name="lpfd98">#REF!</definedName>
    <definedName name="lpfd99">#REF!</definedName>
    <definedName name="LPG">#REF!</definedName>
    <definedName name="LPG_OFF_AUS_01D">#REF!</definedName>
    <definedName name="LPG_OFF_AUS_01J">#REF!</definedName>
    <definedName name="LPG_OFF_AUS_01M">#REF!</definedName>
    <definedName name="LPG_OFF_AUS_01S">#REF!</definedName>
    <definedName name="LPG_OFF_AUS_02D">#REF!</definedName>
    <definedName name="LPG_OFF_AUS_02J">#REF!</definedName>
    <definedName name="LPG_OFF_AUS_02M">#REF!</definedName>
    <definedName name="LPG_OFF_AUS_02S">#REF!</definedName>
    <definedName name="LPG_OFF_AUS_03D">#REF!</definedName>
    <definedName name="LPG_OFF_AUS_03J">#REF!</definedName>
    <definedName name="LPG_OFF_AUS_03M">#REF!</definedName>
    <definedName name="LPG_OFF_AUS_03S">#REF!</definedName>
    <definedName name="LPG_OFF_AUS_04D">#REF!</definedName>
    <definedName name="LPG_OFF_AUS_04J">#REF!</definedName>
    <definedName name="LPG_OFF_AUS_04M">#REF!</definedName>
    <definedName name="LPG_OFF_AUS_04S">#REF!</definedName>
    <definedName name="LPG_OFF_AUS_05D">#REF!</definedName>
    <definedName name="LPG_OFF_AUS_05J">#REF!</definedName>
    <definedName name="LPG_OFF_AUS_05M">#REF!</definedName>
    <definedName name="LPG_OFF_AUS_05S">#REF!</definedName>
    <definedName name="LPG_OFF_AUS_06D">#REF!</definedName>
    <definedName name="LPG_OFF_AUS_06J">#REF!</definedName>
    <definedName name="LPG_OFF_AUS_06M">#REF!</definedName>
    <definedName name="LPG_OFF_AUS_06S">#REF!</definedName>
    <definedName name="LPG_OFF_AUS_07D">#REF!</definedName>
    <definedName name="LPG_OFF_AUS_07J">#REF!</definedName>
    <definedName name="LPG_OFF_AUS_07M">#REF!</definedName>
    <definedName name="LPG_OFF_AUS_07S">#REF!</definedName>
    <definedName name="LPG_OFF_AUS_08D">#REF!</definedName>
    <definedName name="LPG_OFF_AUS_08J">#REF!</definedName>
    <definedName name="LPG_OFF_AUS_08M">#REF!</definedName>
    <definedName name="LPG_OFF_AUS_08S">#REF!</definedName>
    <definedName name="LPG_OFF_AUS_09D">#REF!</definedName>
    <definedName name="LPG_OFF_AUS_09J">#REF!</definedName>
    <definedName name="LPG_OFF_AUS_09M">#REF!</definedName>
    <definedName name="LPG_OFF_AUS_09S">#REF!</definedName>
    <definedName name="LPG_OFF_AUS_10D">#REF!</definedName>
    <definedName name="LPG_OFF_AUS_10J">#REF!</definedName>
    <definedName name="LPG_OFF_AUS_10M">#REF!</definedName>
    <definedName name="LPG_OFF_AUS_10S">#REF!</definedName>
    <definedName name="LPG_OFF_AUS_11D">#REF!</definedName>
    <definedName name="LPG_OFF_AUS_11J">#REF!</definedName>
    <definedName name="LPG_OFF_AUS_11M">#REF!</definedName>
    <definedName name="LPG_OFF_AUS_11S">#REF!</definedName>
    <definedName name="LPG_OFF_AUS_12D">#REF!</definedName>
    <definedName name="LPG_OFF_AUS_12J">#REF!</definedName>
    <definedName name="LPG_OFF_AUS_12M">#REF!</definedName>
    <definedName name="LPG_OFF_AUS_12S">#REF!</definedName>
    <definedName name="LPG_OFF_AUS_13D">#REF!</definedName>
    <definedName name="LPG_OFF_AUS_13J">#REF!</definedName>
    <definedName name="LPG_OFF_AUS_13M">#REF!</definedName>
    <definedName name="LPG_OFF_AUS_13S">#REF!</definedName>
    <definedName name="LPG_OFF_AUS_14D">#REF!</definedName>
    <definedName name="LPG_OFF_AUS_14J">#REF!</definedName>
    <definedName name="LPG_OFF_AUS_14M">#REF!</definedName>
    <definedName name="LPG_OFF_AUS_14S">#REF!</definedName>
    <definedName name="LPG_OFF_AUS_15D">#REF!</definedName>
    <definedName name="LPG_OFF_AUS_15J">#REF!</definedName>
    <definedName name="LPG_OFF_AUS_15M">#REF!</definedName>
    <definedName name="LPG_OFF_AUS_15S">#REF!</definedName>
    <definedName name="LPG_OFF_AUS_16D">#REF!</definedName>
    <definedName name="LPG_OFF_AUS_16J">#REF!</definedName>
    <definedName name="LPG_OFF_AUS_16M">#REF!</definedName>
    <definedName name="LPG_OFF_AUS_16S">#REF!</definedName>
    <definedName name="LPG_OFF_AUS_17D">#REF!</definedName>
    <definedName name="LPG_OFF_AUS_17J">#REF!</definedName>
    <definedName name="LPG_OFF_AUS_17M">#REF!</definedName>
    <definedName name="LPG_OFF_AUS_17S">#REF!</definedName>
    <definedName name="LPG_OFF_AUS_18D">#REF!</definedName>
    <definedName name="LPG_OFF_AUS_18J">#REF!</definedName>
    <definedName name="LPG_OFF_AUS_18M">#REF!</definedName>
    <definedName name="LPG_OFF_AUS_18S">#REF!</definedName>
    <definedName name="LPG_OFF_AUS_19D">#REF!</definedName>
    <definedName name="LPG_OFF_AUS_19J">#REF!</definedName>
    <definedName name="LPG_OFF_AUS_19M">#REF!</definedName>
    <definedName name="LPG_OFF_AUS_19S">#REF!</definedName>
    <definedName name="LPG_OFF_AUS_20D">#REF!</definedName>
    <definedName name="LPG_OFF_AUS_20J">#REF!</definedName>
    <definedName name="LPG_OFF_AUS_20M">#REF!</definedName>
    <definedName name="LPG_OFF_AUS_20S">#REF!</definedName>
    <definedName name="LPG_OFF_AUS_21D">#REF!</definedName>
    <definedName name="LPG_OFF_AUS_21J">#REF!</definedName>
    <definedName name="LPG_OFF_AUS_21M">#REF!</definedName>
    <definedName name="LPG_OFF_AUS_21S">#REF!</definedName>
    <definedName name="LPG_OFF_AUS_22D">#REF!</definedName>
    <definedName name="LPG_OFF_AUS_22J">#REF!</definedName>
    <definedName name="LPG_OFF_AUS_22M">#REF!</definedName>
    <definedName name="LPG_OFF_AUS_22S">#REF!</definedName>
    <definedName name="LPG_OFF_AUS_23D">#REF!</definedName>
    <definedName name="LPG_OFF_AUS_23J">#REF!</definedName>
    <definedName name="LPG_OFF_AUS_23M">#REF!</definedName>
    <definedName name="LPG_OFF_AUS_23S">#REF!</definedName>
    <definedName name="LPG_OFF_AUS_24D">#REF!</definedName>
    <definedName name="LPG_OFF_AUS_24J">#REF!</definedName>
    <definedName name="LPG_OFF_AUS_24M">#REF!</definedName>
    <definedName name="LPG_OFF_AUS_24S">#REF!</definedName>
    <definedName name="LPG_OFF_AUS_25D">#REF!</definedName>
    <definedName name="LPG_OFF_AUS_25J">#REF!</definedName>
    <definedName name="LPG_OFF_AUS_25M">#REF!</definedName>
    <definedName name="LPG_OFF_AUS_25S">#REF!</definedName>
    <definedName name="LPG_OFF_AUS_87D">#REF!</definedName>
    <definedName name="LPG_OFF_AUS_87J">#REF!</definedName>
    <definedName name="LPG_OFF_AUS_87M">#REF!</definedName>
    <definedName name="LPG_OFF_AUS_87S">#REF!</definedName>
    <definedName name="LPG_OFF_AUS_88D">#REF!</definedName>
    <definedName name="LPG_OFF_AUS_88J">#REF!</definedName>
    <definedName name="LPG_OFF_AUS_88M">#REF!</definedName>
    <definedName name="LPG_OFF_AUS_88S">#REF!</definedName>
    <definedName name="LPG_OFF_AUS_89D">#REF!</definedName>
    <definedName name="LPG_OFF_AUS_89J">#REF!</definedName>
    <definedName name="LPG_OFF_AUS_89M">#REF!</definedName>
    <definedName name="LPG_OFF_AUS_89S">#REF!</definedName>
    <definedName name="LPG_OFF_AUS_90D">#REF!</definedName>
    <definedName name="LPG_OFF_AUS_90J">#REF!</definedName>
    <definedName name="LPG_OFF_AUS_90M">#REF!</definedName>
    <definedName name="LPG_OFF_AUS_90S">#REF!</definedName>
    <definedName name="LPG_OFF_AUS_91D">#REF!</definedName>
    <definedName name="LPG_OFF_AUS_91J">#REF!</definedName>
    <definedName name="LPG_OFF_AUS_91M">#REF!</definedName>
    <definedName name="LPG_OFF_AUS_91S">#REF!</definedName>
    <definedName name="LPG_OFF_AUS_92D">#REF!</definedName>
    <definedName name="LPG_OFF_AUS_92J">#REF!</definedName>
    <definedName name="LPG_OFF_AUS_92M">#REF!</definedName>
    <definedName name="LPG_OFF_AUS_92S">#REF!</definedName>
    <definedName name="LPG_OFF_AUS_93D">#REF!</definedName>
    <definedName name="LPG_OFF_AUS_93J">#REF!</definedName>
    <definedName name="LPG_OFF_AUS_93M">#REF!</definedName>
    <definedName name="LPG_OFF_AUS_93S">#REF!</definedName>
    <definedName name="LPG_OFF_AUS_94D">#REF!</definedName>
    <definedName name="LPG_OFF_AUS_94J">#REF!</definedName>
    <definedName name="LPG_OFF_AUS_94M">#REF!</definedName>
    <definedName name="LPG_OFF_AUS_94S">#REF!</definedName>
    <definedName name="LPG_OFF_AUS_95D">#REF!</definedName>
    <definedName name="LPG_OFF_AUS_95J">#REF!</definedName>
    <definedName name="LPG_OFF_AUS_95M">#REF!</definedName>
    <definedName name="LPG_OFF_AUS_95S">#REF!</definedName>
    <definedName name="LPG_OFF_AUS_96D">#REF!</definedName>
    <definedName name="LPG_OFF_AUS_96J">#REF!</definedName>
    <definedName name="LPG_OFF_AUS_96M">#REF!</definedName>
    <definedName name="LPG_OFF_AUS_96S">#REF!</definedName>
    <definedName name="LPG_OFF_AUS_97D">#REF!</definedName>
    <definedName name="LPG_OFF_AUS_97J">#REF!</definedName>
    <definedName name="LPG_OFF_AUS_97M">#REF!</definedName>
    <definedName name="LPG_OFF_AUS_97S">#REF!</definedName>
    <definedName name="LPG_OFF_AUS_98D">#REF!</definedName>
    <definedName name="LPG_OFF_AUS_98J">#REF!</definedName>
    <definedName name="LPG_OFF_AUS_98M">#REF!</definedName>
    <definedName name="LPG_OFF_AUS_98S">#REF!</definedName>
    <definedName name="LPG_OFF_AUS_99D">#REF!</definedName>
    <definedName name="LPG_OFF_AUS_99J">#REF!</definedName>
    <definedName name="LPG_OFF_AUS_99M">#REF!</definedName>
    <definedName name="LPG_OFF_AUS_99S">#REF!</definedName>
    <definedName name="LPG_OFF_AUS_LT">#REF!</definedName>
    <definedName name="LPG_ON_AUS_00D">#REF!</definedName>
    <definedName name="LPG_ON_AUS_00J">#REF!</definedName>
    <definedName name="LPG_ON_AUS_00M">#REF!</definedName>
    <definedName name="LPG_ON_AUS_00S">#REF!</definedName>
    <definedName name="LPG_ON_AUS_01D">#REF!</definedName>
    <definedName name="LPG_ON_AUS_01J">#REF!</definedName>
    <definedName name="LPG_ON_AUS_01M">#REF!</definedName>
    <definedName name="LPG_ON_AUS_01S">#REF!</definedName>
    <definedName name="LPG_ON_AUS_02D">#REF!</definedName>
    <definedName name="LPG_ON_AUS_02J">#REF!</definedName>
    <definedName name="LPG_ON_AUS_02M">#REF!</definedName>
    <definedName name="LPG_ON_AUS_02S">#REF!</definedName>
    <definedName name="LPG_ON_AUS_03D">#REF!</definedName>
    <definedName name="LPG_ON_AUS_03J">#REF!</definedName>
    <definedName name="LPG_ON_AUS_03M">#REF!</definedName>
    <definedName name="LPG_ON_AUS_03S">#REF!</definedName>
    <definedName name="LPG_ON_AUS_04D">#REF!</definedName>
    <definedName name="LPG_ON_AUS_04J">#REF!</definedName>
    <definedName name="LPG_ON_AUS_04M">#REF!</definedName>
    <definedName name="LPG_ON_AUS_04S">#REF!</definedName>
    <definedName name="LPG_ON_AUS_05D">#REF!</definedName>
    <definedName name="LPG_ON_AUS_05J">#REF!</definedName>
    <definedName name="LPG_ON_AUS_05M">#REF!</definedName>
    <definedName name="LPG_ON_AUS_05S">#REF!</definedName>
    <definedName name="LPG_ON_AUS_06D">#REF!</definedName>
    <definedName name="LPG_ON_AUS_06J">#REF!</definedName>
    <definedName name="LPG_ON_AUS_06M">#REF!</definedName>
    <definedName name="LPG_ON_AUS_06S">#REF!</definedName>
    <definedName name="LPG_ON_AUS_07D">#REF!</definedName>
    <definedName name="LPG_ON_AUS_07J">#REF!</definedName>
    <definedName name="LPG_ON_AUS_07M">#REF!</definedName>
    <definedName name="LPG_ON_AUS_07S">#REF!</definedName>
    <definedName name="LPG_ON_AUS_08D">#REF!</definedName>
    <definedName name="LPG_ON_AUS_08J">#REF!</definedName>
    <definedName name="LPG_ON_AUS_08M">#REF!</definedName>
    <definedName name="LPG_ON_AUS_08S">#REF!</definedName>
    <definedName name="LPG_ON_AUS_09D">#REF!</definedName>
    <definedName name="LPG_ON_AUS_09J">#REF!</definedName>
    <definedName name="LPG_ON_AUS_09M">#REF!</definedName>
    <definedName name="LPG_ON_AUS_09S">#REF!</definedName>
    <definedName name="LPG_ON_AUS_10D">#REF!</definedName>
    <definedName name="LPG_ON_AUS_10J">#REF!</definedName>
    <definedName name="LPG_ON_AUS_10M">#REF!</definedName>
    <definedName name="LPG_ON_AUS_10S">#REF!</definedName>
    <definedName name="LPG_ON_AUS_11D">#REF!</definedName>
    <definedName name="LPG_ON_AUS_11J">#REF!</definedName>
    <definedName name="LPG_ON_AUS_11M">#REF!</definedName>
    <definedName name="LPG_ON_AUS_11S">#REF!</definedName>
    <definedName name="LPG_ON_AUS_12D">#REF!</definedName>
    <definedName name="LPG_ON_AUS_12J">#REF!</definedName>
    <definedName name="LPG_ON_AUS_12M">#REF!</definedName>
    <definedName name="LPG_ON_AUS_12S">#REF!</definedName>
    <definedName name="LPG_ON_AUS_13D">#REF!</definedName>
    <definedName name="LPG_ON_AUS_13J">#REF!</definedName>
    <definedName name="LPG_ON_AUS_13M">#REF!</definedName>
    <definedName name="LPG_ON_AUS_13S">#REF!</definedName>
    <definedName name="LPG_ON_AUS_14D">#REF!</definedName>
    <definedName name="LPG_ON_AUS_14J">#REF!</definedName>
    <definedName name="LPG_ON_AUS_14M">#REF!</definedName>
    <definedName name="LPG_ON_AUS_14S">#REF!</definedName>
    <definedName name="LPG_ON_AUS_15D">#REF!</definedName>
    <definedName name="LPG_ON_AUS_15J">#REF!</definedName>
    <definedName name="LPG_ON_AUS_15M">#REF!</definedName>
    <definedName name="LPG_ON_AUS_15S">#REF!</definedName>
    <definedName name="LPG_ON_AUS_16D">#REF!</definedName>
    <definedName name="LPG_ON_AUS_16J">#REF!</definedName>
    <definedName name="LPG_ON_AUS_16M">#REF!</definedName>
    <definedName name="LPG_ON_AUS_16S">#REF!</definedName>
    <definedName name="LPG_ON_AUS_17D">#REF!</definedName>
    <definedName name="LPG_ON_AUS_17J">#REF!</definedName>
    <definedName name="LPG_ON_AUS_17M">#REF!</definedName>
    <definedName name="LPG_ON_AUS_17S">#REF!</definedName>
    <definedName name="LPG_ON_AUS_18D">#REF!</definedName>
    <definedName name="LPG_ON_AUS_18J">#REF!</definedName>
    <definedName name="LPG_ON_AUS_18M">#REF!</definedName>
    <definedName name="LPG_ON_AUS_18S">#REF!</definedName>
    <definedName name="LPG_ON_AUS_19D">#REF!</definedName>
    <definedName name="LPG_ON_AUS_19J">#REF!</definedName>
    <definedName name="LPG_ON_AUS_19M">#REF!</definedName>
    <definedName name="LPG_ON_AUS_19S">#REF!</definedName>
    <definedName name="LPG_ON_AUS_20D">#REF!</definedName>
    <definedName name="LPG_ON_AUS_20J">#REF!</definedName>
    <definedName name="LPG_ON_AUS_20M">#REF!</definedName>
    <definedName name="LPG_ON_AUS_20S">#REF!</definedName>
    <definedName name="LPG_ON_AUS_21D">#REF!</definedName>
    <definedName name="LPG_ON_AUS_21J">#REF!</definedName>
    <definedName name="LPG_ON_AUS_21M">#REF!</definedName>
    <definedName name="LPG_ON_AUS_21S">#REF!</definedName>
    <definedName name="LPG_ON_AUS_22D">#REF!</definedName>
    <definedName name="LPG_ON_AUS_22J">#REF!</definedName>
    <definedName name="LPG_ON_AUS_22M">#REF!</definedName>
    <definedName name="LPG_ON_AUS_22S">#REF!</definedName>
    <definedName name="LPG_ON_AUS_23D">#REF!</definedName>
    <definedName name="LPG_ON_AUS_23J">#REF!</definedName>
    <definedName name="LPG_ON_AUS_23M">#REF!</definedName>
    <definedName name="LPG_ON_AUS_23S">#REF!</definedName>
    <definedName name="LPG_ON_AUS_24D">#REF!</definedName>
    <definedName name="LPG_ON_AUS_24J">#REF!</definedName>
    <definedName name="LPG_ON_AUS_24M">#REF!</definedName>
    <definedName name="LPG_ON_AUS_24S">#REF!</definedName>
    <definedName name="LPG_ON_AUS_25D">#REF!</definedName>
    <definedName name="LPG_ON_AUS_25J">#REF!</definedName>
    <definedName name="LPG_ON_AUS_25M">#REF!</definedName>
    <definedName name="LPG_ON_AUS_25S">#REF!</definedName>
    <definedName name="LPG_ON_AUS_87D">#REF!</definedName>
    <definedName name="LPG_ON_AUS_87J">#REF!</definedName>
    <definedName name="LPG_ON_AUS_87M">#REF!</definedName>
    <definedName name="LPG_ON_AUS_87S">#REF!</definedName>
    <definedName name="LPG_ON_AUS_88D">#REF!</definedName>
    <definedName name="LPG_ON_AUS_88J">#REF!</definedName>
    <definedName name="LPG_ON_AUS_88M">#REF!</definedName>
    <definedName name="LPG_ON_AUS_88S">#REF!</definedName>
    <definedName name="LPG_ON_AUS_89D">#REF!</definedName>
    <definedName name="LPG_ON_AUS_89J">#REF!</definedName>
    <definedName name="LPG_ON_AUS_89M">#REF!</definedName>
    <definedName name="LPG_ON_AUS_89S">#REF!</definedName>
    <definedName name="LPG_ON_AUS_90D">#REF!</definedName>
    <definedName name="LPG_ON_AUS_90J">#REF!</definedName>
    <definedName name="LPG_ON_AUS_90M">#REF!</definedName>
    <definedName name="LPG_ON_AUS_90S">#REF!</definedName>
    <definedName name="LPG_ON_AUS_91D">#REF!</definedName>
    <definedName name="LPG_ON_AUS_91J">#REF!</definedName>
    <definedName name="LPG_ON_AUS_91M">#REF!</definedName>
    <definedName name="LPG_ON_AUS_91S">#REF!</definedName>
    <definedName name="LPG_ON_AUS_92D">#REF!</definedName>
    <definedName name="LPG_ON_AUS_92J">#REF!</definedName>
    <definedName name="LPG_ON_AUS_92M">#REF!</definedName>
    <definedName name="LPG_ON_AUS_92S">#REF!</definedName>
    <definedName name="LPG_ON_AUS_93D">#REF!</definedName>
    <definedName name="LPG_ON_AUS_93J">#REF!</definedName>
    <definedName name="LPG_ON_AUS_93M">#REF!</definedName>
    <definedName name="LPG_ON_AUS_93S">#REF!</definedName>
    <definedName name="LPG_ON_AUS_94D">#REF!</definedName>
    <definedName name="LPG_ON_AUS_94J">#REF!</definedName>
    <definedName name="LPG_ON_AUS_94M">#REF!</definedName>
    <definedName name="LPG_ON_AUS_94S">#REF!</definedName>
    <definedName name="LPG_ON_AUS_95D">#REF!</definedName>
    <definedName name="LPG_ON_AUS_95J">#REF!</definedName>
    <definedName name="LPG_ON_AUS_95M">#REF!</definedName>
    <definedName name="LPG_ON_AUS_95S">#REF!</definedName>
    <definedName name="LPG_ON_AUS_96D">#REF!</definedName>
    <definedName name="LPG_ON_AUS_96J">#REF!</definedName>
    <definedName name="LPG_ON_AUS_96M">#REF!</definedName>
    <definedName name="LPG_ON_AUS_96S">#REF!</definedName>
    <definedName name="LPG_ON_AUS_97D">#REF!</definedName>
    <definedName name="LPG_ON_AUS_97J">#REF!</definedName>
    <definedName name="LPG_ON_AUS_97M">#REF!</definedName>
    <definedName name="LPG_ON_AUS_97S">#REF!</definedName>
    <definedName name="LPG_ON_AUS_98D">#REF!</definedName>
    <definedName name="LPG_ON_AUS_98J">#REF!</definedName>
    <definedName name="LPG_ON_AUS_98M">#REF!</definedName>
    <definedName name="LPG_ON_AUS_98S">#REF!</definedName>
    <definedName name="LPG_ON_AUS_99D">#REF!</definedName>
    <definedName name="LPG_ON_AUS_99J">#REF!</definedName>
    <definedName name="LPG_ON_AUS_99M">#REF!</definedName>
    <definedName name="LPG_ON_AUS_99S">#REF!</definedName>
    <definedName name="LPG_ON_AUS_LT">#REF!</definedName>
    <definedName name="LPG_OUT">#REF!</definedName>
    <definedName name="lshr00">#REF!</definedName>
    <definedName name="lshr01">#REF!</definedName>
    <definedName name="lshr94">#REF!</definedName>
    <definedName name="lshr95">#REF!</definedName>
    <definedName name="lshr96">#REF!</definedName>
    <definedName name="lshr97">#REF!</definedName>
    <definedName name="lshr98">#REF!</definedName>
    <definedName name="lshr99">#REF!</definedName>
    <definedName name="Lt_debt">#REF!</definedName>
    <definedName name="LT_debt_growth_fore">#REF!</definedName>
    <definedName name="LT_EPS">#REF!</definedName>
    <definedName name="LT_int_bearing_assets">#REF!</definedName>
    <definedName name="LT_INV">#REF!</definedName>
    <definedName name="ltax94">#REF!</definedName>
    <definedName name="ltd">#REF!</definedName>
    <definedName name="LTEL_AdjustedEV">#REF!</definedName>
    <definedName name="LTEL_AssociatesMinorities">#REF!</definedName>
    <definedName name="LTEL_UnleveredFCF">#REF!</definedName>
    <definedName name="LTG">#REF!</definedName>
    <definedName name="LTL">#REF!</definedName>
    <definedName name="LTL_CAP">#REF!</definedName>
    <definedName name="LTL_DEBT">#REF!</definedName>
    <definedName name="LTL_TAX">#REF!</definedName>
    <definedName name="LU_10q_div">#REF!</definedName>
    <definedName name="LU_10q_shares">#REF!</definedName>
    <definedName name="lu_5_yr_est">#REF!</definedName>
    <definedName name="lu_52_wk">#REF!</definedName>
    <definedName name="LU_bk_cap">#REF!</definedName>
    <definedName name="LU_bk_equity">#REF!</definedName>
    <definedName name="LU_bs_conv_debt">#REF!</definedName>
    <definedName name="LU_bs_min_int">#REF!</definedName>
    <definedName name="LU_bs_pref">#REF!</definedName>
    <definedName name="LU_cash">#REF!</definedName>
    <definedName name="LU_code">#REF!</definedName>
    <definedName name="LU_conv_debt_pr">#REF!</definedName>
    <definedName name="LU_conv_pref_pr">#REF!</definedName>
    <definedName name="lu_curr">#REF!</definedName>
    <definedName name="LU_dil_shares">#REF!</definedName>
    <definedName name="lu_eps00">#REF!</definedName>
    <definedName name="lu_eps98">#REF!</definedName>
    <definedName name="lu_eps99">#REF!</definedName>
    <definedName name="LU_equity_mcap">#REF!</definedName>
    <definedName name="LU_fin_date">#REF!</definedName>
    <definedName name="LU_hist_d">#REF!</definedName>
    <definedName name="LU_hst_a">#REF!</definedName>
    <definedName name="LU_hst_cogs">#REF!</definedName>
    <definedName name="LU_hst_ebit">#REF!</definedName>
    <definedName name="LU_hst_ebt">#REF!</definedName>
    <definedName name="LU_hst_eps">#REF!</definedName>
    <definedName name="LU_hst_inc_b_m">#REF!</definedName>
    <definedName name="LU_hst_r_d">#REF!</definedName>
    <definedName name="LU_hst_rev">#REF!</definedName>
    <definedName name="LU_hst_sg_a">#REF!</definedName>
    <definedName name="LU_lev_mcap">#REF!</definedName>
    <definedName name="LU_LQ_ni">#REF!</definedName>
    <definedName name="LU_LQ_rev">#REF!</definedName>
    <definedName name="LU_lt_debt">#REF!</definedName>
    <definedName name="LU_ltm_a">#REF!</definedName>
    <definedName name="LU_ltm_cap_ex">#REF!</definedName>
    <definedName name="LU_ltm_cogs">#REF!</definedName>
    <definedName name="LU_ltm_csh_int">#REF!</definedName>
    <definedName name="LU_ltm_d">#REF!</definedName>
    <definedName name="LU_ltm_ebit">#REF!</definedName>
    <definedName name="LU_ltm_ebt">#REF!</definedName>
    <definedName name="LU_ltm_inc_b_m">#REF!</definedName>
    <definedName name="LU_ltm_int">#REF!</definedName>
    <definedName name="LU_ltm_min_int">#REF!</definedName>
    <definedName name="LU_ltm_pref_div">#REF!</definedName>
    <definedName name="LU_ltm_r_d">#REF!</definedName>
    <definedName name="LU_ltm_rev">#REF!</definedName>
    <definedName name="LU_ltm_sg_a">#REF!</definedName>
    <definedName name="LU_ltm_shares">#REF!</definedName>
    <definedName name="LU_ltm_tax">#REF!</definedName>
    <definedName name="LU_ltm_tax_rate">#REF!</definedName>
    <definedName name="LU_name">#REF!</definedName>
    <definedName name="LU_o_debt_1">#REF!</definedName>
    <definedName name="LU_o_debt_2">#REF!</definedName>
    <definedName name="LU_o_debt_3">#REF!</definedName>
    <definedName name="LU_option_n">#REF!</definedName>
    <definedName name="LU_option_pr">#REF!</definedName>
    <definedName name="LU_PQ_ni">#REF!</definedName>
    <definedName name="LU_PQ_rev">#REF!</definedName>
    <definedName name="lu_pr">#REF!</definedName>
    <definedName name="LU_shares">#REF!</definedName>
    <definedName name="lu_ticker">#REF!</definedName>
    <definedName name="LU_total_dt">#REF!</definedName>
    <definedName name="LU_YQ_ni">#REF!</definedName>
    <definedName name="LU_YQ_rev">#REF!</definedName>
    <definedName name="lumens">#REF!</definedName>
    <definedName name="LUXOTTICA">#REF!</definedName>
    <definedName name="Luxury">#REF!</definedName>
    <definedName name="Lynemouth">#REF!</definedName>
    <definedName name="m">'[47]Stock Prices'!$D$6:$G$11</definedName>
    <definedName name="M.E.">#REF!</definedName>
    <definedName name="M_PlaceofPath" hidden="1">"\\SNYCEQT0100\HOME\DANDERS\COMPANY\IGT\IGT_VDF.xls"</definedName>
    <definedName name="M3..T3_">#N/A</definedName>
    <definedName name="Macau_annavge_subs">#REF!</definedName>
    <definedName name="Macau_costs">#REF!</definedName>
    <definedName name="Macau_ebitda">#REF!</definedName>
    <definedName name="Macau_ebitda_mgn">#REF!</definedName>
    <definedName name="Macau_revenues">#REF!</definedName>
    <definedName name="Macau_total_subs">#REF!</definedName>
    <definedName name="Macro1">#REF!</definedName>
    <definedName name="MACROS">#REF!</definedName>
    <definedName name="madgf_5_yr_est">#REF!</definedName>
    <definedName name="madgf_52_wk">#REF!</definedName>
    <definedName name="madgf_curr">#REF!</definedName>
    <definedName name="madgf_eps97">#REF!</definedName>
    <definedName name="madgf_eps98">#REF!</definedName>
    <definedName name="madgf_eps99">#REF!</definedName>
    <definedName name="madgf_pr">#REF!</definedName>
    <definedName name="madgf_ticker">#REF!</definedName>
    <definedName name="MainDialog.Auto_Open">#N/A</definedName>
    <definedName name="Maintenance_Capex">#REF!</definedName>
    <definedName name="Malaysia">'[21]HK rates'!$A$1:$J$38</definedName>
    <definedName name="Manager">#REF!</definedName>
    <definedName name="MANG_00D">#REF!</definedName>
    <definedName name="MANG_00J">#REF!</definedName>
    <definedName name="MANG_00M">#REF!</definedName>
    <definedName name="MANG_00S">#REF!</definedName>
    <definedName name="MANG_01D">#REF!</definedName>
    <definedName name="MANG_01J">#REF!</definedName>
    <definedName name="MANG_01M">#REF!</definedName>
    <definedName name="MANG_01S">#REF!</definedName>
    <definedName name="MANG_02D">#REF!</definedName>
    <definedName name="MANG_02J">#REF!</definedName>
    <definedName name="MANG_02M">#REF!</definedName>
    <definedName name="MANG_02S">#REF!</definedName>
    <definedName name="MANG_03D">#REF!</definedName>
    <definedName name="MANG_03J">#REF!</definedName>
    <definedName name="MANG_03M">#REF!</definedName>
    <definedName name="MANG_03S">#REF!</definedName>
    <definedName name="MANG_04D">#REF!</definedName>
    <definedName name="MANG_04J">#REF!</definedName>
    <definedName name="MANG_04M">#REF!</definedName>
    <definedName name="MANG_04S">#REF!</definedName>
    <definedName name="MANG_05D">#REF!</definedName>
    <definedName name="MANG_05J">#REF!</definedName>
    <definedName name="MANG_05M">#REF!</definedName>
    <definedName name="MANG_05S">#REF!</definedName>
    <definedName name="MANG_06D">#REF!</definedName>
    <definedName name="MANG_06J">#REF!</definedName>
    <definedName name="MANG_06M">#REF!</definedName>
    <definedName name="MANG_06S">#REF!</definedName>
    <definedName name="MANG_07D">#REF!</definedName>
    <definedName name="MANG_07J">#REF!</definedName>
    <definedName name="MANG_07M">#REF!</definedName>
    <definedName name="MANG_07S">#REF!</definedName>
    <definedName name="MANG_08D">#REF!</definedName>
    <definedName name="MANG_08J">#REF!</definedName>
    <definedName name="MANG_08M">#REF!</definedName>
    <definedName name="MANG_08S">#REF!</definedName>
    <definedName name="MANG_09D">#REF!</definedName>
    <definedName name="MANG_09J">#REF!</definedName>
    <definedName name="MANG_09M">#REF!</definedName>
    <definedName name="MANG_09S">#REF!</definedName>
    <definedName name="MANG_10D">#REF!</definedName>
    <definedName name="MANG_10J">#REF!</definedName>
    <definedName name="MANG_10M">#REF!</definedName>
    <definedName name="MANG_10S">#REF!</definedName>
    <definedName name="MANG_11D">#REF!</definedName>
    <definedName name="MANG_11J">#REF!</definedName>
    <definedName name="MANG_11M">#REF!</definedName>
    <definedName name="MANG_11S">#REF!</definedName>
    <definedName name="MANG_12D">#REF!</definedName>
    <definedName name="MANG_12J">#REF!</definedName>
    <definedName name="MANG_12M">#REF!</definedName>
    <definedName name="MANG_12S">#REF!</definedName>
    <definedName name="MANG_13D">#REF!</definedName>
    <definedName name="MANG_13J">#REF!</definedName>
    <definedName name="MANG_13M">#REF!</definedName>
    <definedName name="MANG_13S">#REF!</definedName>
    <definedName name="MANG_14D">#REF!</definedName>
    <definedName name="MANG_14J">#REF!</definedName>
    <definedName name="MANG_14M">#REF!</definedName>
    <definedName name="MANG_14S">#REF!</definedName>
    <definedName name="MANG_15D">#REF!</definedName>
    <definedName name="MANG_15J">#REF!</definedName>
    <definedName name="MANG_15M">#REF!</definedName>
    <definedName name="MANG_15S">#REF!</definedName>
    <definedName name="MANG_16D">#REF!</definedName>
    <definedName name="MANG_16J">#REF!</definedName>
    <definedName name="MANG_16M">#REF!</definedName>
    <definedName name="MANG_16S">#REF!</definedName>
    <definedName name="MANG_17D">#REF!</definedName>
    <definedName name="MANG_17J">#REF!</definedName>
    <definedName name="MANG_17M">#REF!</definedName>
    <definedName name="MANG_17S">#REF!</definedName>
    <definedName name="MANG_18D">#REF!</definedName>
    <definedName name="MANG_18J">#REF!</definedName>
    <definedName name="MANG_18M">#REF!</definedName>
    <definedName name="MANG_18S">#REF!</definedName>
    <definedName name="MANG_19D">#REF!</definedName>
    <definedName name="MANG_19J">#REF!</definedName>
    <definedName name="MANG_19M">#REF!</definedName>
    <definedName name="MANG_19S">#REF!</definedName>
    <definedName name="MANG_20D">#REF!</definedName>
    <definedName name="MANG_20J">#REF!</definedName>
    <definedName name="MANG_20M">#REF!</definedName>
    <definedName name="MANG_20S">#REF!</definedName>
    <definedName name="MANG_21D">#REF!</definedName>
    <definedName name="MANG_21J">#REF!</definedName>
    <definedName name="MANG_21M">#REF!</definedName>
    <definedName name="MANG_21S">#REF!</definedName>
    <definedName name="MANG_22D">#REF!</definedName>
    <definedName name="MANG_22J">#REF!</definedName>
    <definedName name="MANG_22M">#REF!</definedName>
    <definedName name="MANG_22S">#REF!</definedName>
    <definedName name="MANG_23D">#REF!</definedName>
    <definedName name="MANG_23J">#REF!</definedName>
    <definedName name="MANG_23M">#REF!</definedName>
    <definedName name="MANG_23S">#REF!</definedName>
    <definedName name="MANG_24D">#REF!</definedName>
    <definedName name="MANG_24J">#REF!</definedName>
    <definedName name="MANG_24M">#REF!</definedName>
    <definedName name="MANG_24S">#REF!</definedName>
    <definedName name="MANG_25D">#REF!</definedName>
    <definedName name="MANG_25J">#REF!</definedName>
    <definedName name="MANG_25M">#REF!</definedName>
    <definedName name="MANG_25S">#REF!</definedName>
    <definedName name="MANG_87D">#REF!</definedName>
    <definedName name="MANG_87J">#REF!</definedName>
    <definedName name="MANG_87M">#REF!</definedName>
    <definedName name="MANG_87S">#REF!</definedName>
    <definedName name="MANG_88D">#REF!</definedName>
    <definedName name="MANG_88J">#REF!</definedName>
    <definedName name="MANG_88M">#REF!</definedName>
    <definedName name="MANG_88S">#REF!</definedName>
    <definedName name="MANG_89D">#REF!</definedName>
    <definedName name="MANG_89J">#REF!</definedName>
    <definedName name="MANG_89M">#REF!</definedName>
    <definedName name="MANG_89S">#REF!</definedName>
    <definedName name="MANG_90D">#REF!</definedName>
    <definedName name="MANG_90J">#REF!</definedName>
    <definedName name="MANG_90M">#REF!</definedName>
    <definedName name="MANG_90S">#REF!</definedName>
    <definedName name="MANG_91D">#REF!</definedName>
    <definedName name="MANG_91J">#REF!</definedName>
    <definedName name="MANG_91M">#REF!</definedName>
    <definedName name="MANG_91S">#REF!</definedName>
    <definedName name="MANG_92D">#REF!</definedName>
    <definedName name="MANG_92J">#REF!</definedName>
    <definedName name="MANG_92M">#REF!</definedName>
    <definedName name="MANG_92S">#REF!</definedName>
    <definedName name="MANG_93D">#REF!</definedName>
    <definedName name="MANG_93J">#REF!</definedName>
    <definedName name="MANG_93M">#REF!</definedName>
    <definedName name="MANG_93S">#REF!</definedName>
    <definedName name="MANG_94D">#REF!</definedName>
    <definedName name="MANG_94J">#REF!</definedName>
    <definedName name="MANG_94M">#REF!</definedName>
    <definedName name="MANG_94S">#REF!</definedName>
    <definedName name="MANG_95D">#REF!</definedName>
    <definedName name="MANG_95J">#REF!</definedName>
    <definedName name="MANG_95M">#REF!</definedName>
    <definedName name="MANG_95S">#REF!</definedName>
    <definedName name="MANG_96D">#REF!</definedName>
    <definedName name="MANG_96J">#REF!</definedName>
    <definedName name="MANG_96M">#REF!</definedName>
    <definedName name="MANG_96S">#REF!</definedName>
    <definedName name="MANG_97D">#REF!</definedName>
    <definedName name="MANG_97J">#REF!</definedName>
    <definedName name="MANG_97M">#REF!</definedName>
    <definedName name="MANG_97S">#REF!</definedName>
    <definedName name="MANG_98D">#REF!</definedName>
    <definedName name="MANG_98J">#REF!</definedName>
    <definedName name="MANG_98M">#REF!</definedName>
    <definedName name="MANG_98S">#REF!</definedName>
    <definedName name="MANG_99D">#REF!</definedName>
    <definedName name="MANG_99J">#REF!</definedName>
    <definedName name="MANG_99M">#REF!</definedName>
    <definedName name="MANG_99S">#REF!</definedName>
    <definedName name="MANG_LT">#REF!</definedName>
    <definedName name="Margin">[24]ISBSCF!$A$105:$AE$154</definedName>
    <definedName name="Margin_ebitda_switch">#REF!</definedName>
    <definedName name="Margin_ebitda_trans">#REF!</definedName>
    <definedName name="Margin_ebitda_wireless">#REF!</definedName>
    <definedName name="Margin_net_switch">#REF!</definedName>
    <definedName name="Margin_net_trans">#REF!</definedName>
    <definedName name="Margin_net_wireless">#REF!</definedName>
    <definedName name="Margin_r_d_switch">#REF!</definedName>
    <definedName name="Margin_r_d_trans">#REF!</definedName>
    <definedName name="Margin_r_d_wireless">#REF!</definedName>
    <definedName name="MarginalNPV10">#REF!</definedName>
    <definedName name="MarginalNPV12">#REF!</definedName>
    <definedName name="Margins_net_trans">#REF!</definedName>
    <definedName name="Margins_net_wireless">#REF!</definedName>
    <definedName name="Market_Cap">#REF!</definedName>
    <definedName name="Market_Capitalisation">#REF!</definedName>
    <definedName name="Market_capitalization">#REF!</definedName>
    <definedName name="MarketCapRs">#REF!</definedName>
    <definedName name="MarketCapUSD">#REF!</definedName>
    <definedName name="MarketCapWonBn">#REF!</definedName>
    <definedName name="Marketing___Admin._costs">#REF!</definedName>
    <definedName name="markval">#REF!</definedName>
    <definedName name="Master_Input_Sheet_LQ_rev">#REF!</definedName>
    <definedName name="Master_Input_Sheet_PQ_rev">#REF!</definedName>
    <definedName name="Master_Input_Sheet_YQ_rev">#REF!</definedName>
    <definedName name="Master_RNK_index">#REF!</definedName>
    <definedName name="mat1q95eps">#REF!</definedName>
    <definedName name="mat1q96eps">#REF!</definedName>
    <definedName name="mat1q97eps">#REF!</definedName>
    <definedName name="mat2q95eps">#REF!</definedName>
    <definedName name="mat2q96eps">#REF!</definedName>
    <definedName name="mat2q97eps">#REF!</definedName>
    <definedName name="mat3q95eps">#REF!</definedName>
    <definedName name="mat3q96eps">#REF!</definedName>
    <definedName name="mat3q97eps">#REF!</definedName>
    <definedName name="mat4q95eps">#REF!</definedName>
    <definedName name="mat4q96eps">#REF!</definedName>
    <definedName name="mat4q97eps">#REF!</definedName>
    <definedName name="mat5YEARROE">#REF!</definedName>
    <definedName name="mat5YREPS">#REF!</definedName>
    <definedName name="mat95bookvalshare">#REF!</definedName>
    <definedName name="mat95casheps">#REF!</definedName>
    <definedName name="mat95roe">#REF!</definedName>
    <definedName name="mat96bookvalshare">#REF!</definedName>
    <definedName name="mat96casheps">#REF!</definedName>
    <definedName name="mat96roe">#REF!</definedName>
    <definedName name="mat97bookvalshare">#REF!</definedName>
    <definedName name="mat97casheps">#REF!</definedName>
    <definedName name="mat97roe">#REF!</definedName>
    <definedName name="matcomments">#REF!</definedName>
    <definedName name="matNORMORE">#REF!</definedName>
    <definedName name="matNORMROE">#REF!</definedName>
    <definedName name="MATRIX">#REF!</definedName>
    <definedName name="matROE">#REF!</definedName>
    <definedName name="Mattel__Inc.">#REF!</definedName>
    <definedName name="MaturityCorpModDuration_bonds_0">#REF!</definedName>
    <definedName name="MaturityCorpModDuration_bonds_1">#REF!</definedName>
    <definedName name="MaturityCorpModDuration_bonds_2">#REF!</definedName>
    <definedName name="MaturityCorpModDuration_bonds_3">#REF!</definedName>
    <definedName name="MaturityCorpModDuration_bonds_4">#REF!</definedName>
    <definedName name="MCap">#REF!</definedName>
    <definedName name="MCCRKEVA">#REF!</definedName>
    <definedName name="mcfd93">#REF!</definedName>
    <definedName name="mcfd94">#REF!</definedName>
    <definedName name="mci_growth">#REF!</definedName>
    <definedName name="mci_tab">#REF!</definedName>
    <definedName name="mci_tracker">#REF!</definedName>
    <definedName name="mcx">#REF!</definedName>
    <definedName name="MDCE">#REF!</definedName>
    <definedName name="MDUMMY_10q_div">#REF!</definedName>
    <definedName name="MDUMMY_10q_shares">#REF!</definedName>
    <definedName name="MDUMMY_5_yr_est">#REF!</definedName>
    <definedName name="MDUMMY_beta">#REF!</definedName>
    <definedName name="MDUMMY_bk_cap">#REF!</definedName>
    <definedName name="MDUMMY_bk_equity">#REF!</definedName>
    <definedName name="MDUMMY_bs_conv_debt">#REF!</definedName>
    <definedName name="MDUMMY_bs_min_int">#REF!</definedName>
    <definedName name="MDUMMY_bs_pref">#REF!</definedName>
    <definedName name="MDUMMY_cash">#REF!</definedName>
    <definedName name="MDUMMY_code">#REF!</definedName>
    <definedName name="MDUMMY_conv_debt_pr">#REF!</definedName>
    <definedName name="MDUMMY_conv_pref_pr">#REF!</definedName>
    <definedName name="MDUMMY_curr">#REF!</definedName>
    <definedName name="MDUMMY_dil_shares">#REF!</definedName>
    <definedName name="MDUMMY_EBITDA95_res">#REF!</definedName>
    <definedName name="MDUMMY_EBITDA96_res">#REF!</definedName>
    <definedName name="MDUMMY_eps00">#REF!</definedName>
    <definedName name="MDUMMY_eps97">#REF!</definedName>
    <definedName name="MDUMMY_eps98">#REF!</definedName>
    <definedName name="MDUMMY_eps99">#REF!</definedName>
    <definedName name="MDUMMY_equity_mcap">#REF!</definedName>
    <definedName name="MDUMMY_hist_d">#REF!</definedName>
    <definedName name="MDUMMY_hst_a">#REF!</definedName>
    <definedName name="MDUMMY_hst_ebt">#REF!</definedName>
    <definedName name="MDUMMY_hst_eps">#REF!</definedName>
    <definedName name="MDUMMY_hst_r_d">#REF!</definedName>
    <definedName name="MDUMMY_lev_mcap">#REF!</definedName>
    <definedName name="MDUMMY_lt_debt">#REF!</definedName>
    <definedName name="MDUMMY_ltm_a">#REF!</definedName>
    <definedName name="MDUMMY_ltm_cap_ex">#REF!</definedName>
    <definedName name="MDUMMY_ltm_csh_int">#REF!</definedName>
    <definedName name="MDUMMY_ltm_d">#REF!</definedName>
    <definedName name="MDUMMY_ltm_ebt">#REF!</definedName>
    <definedName name="MDUMMY_ltm_eps">#REF!</definedName>
    <definedName name="MDUMMY_ltm_inc_b_m">#REF!</definedName>
    <definedName name="MDUMMY_ltm_int">#REF!</definedName>
    <definedName name="MDUMMY_ltm_min_int">#REF!</definedName>
    <definedName name="MDUMMY_ltm_pref_div">#REF!</definedName>
    <definedName name="MDUMMY_ltm_r_d">#REF!</definedName>
    <definedName name="MDUMMY_ltm_tax">#REF!</definedName>
    <definedName name="MDUMMY_ltm_tax_rate">#REF!</definedName>
    <definedName name="MDUMMY_name">#REF!</definedName>
    <definedName name="MDUMMY_o_debt_1">#REF!</definedName>
    <definedName name="MDUMMY_o_debt_2">#REF!</definedName>
    <definedName name="MDUMMY_o_debt_3">#REF!</definedName>
    <definedName name="MDUMMY_option_n">#REF!</definedName>
    <definedName name="MDUMMY_option_pr">#REF!</definedName>
    <definedName name="MDUMMY_pr">#REF!</definedName>
    <definedName name="MDUMMY_shares">#REF!</definedName>
    <definedName name="MDUMMY_ticker">#REF!</definedName>
    <definedName name="MDUMMY_total_dt">#REF!</definedName>
    <definedName name="Mead">#REF!</definedName>
    <definedName name="Mem">#REF!</definedName>
    <definedName name="MemFree">#REF!</definedName>
    <definedName name="MemTotal">#REF!</definedName>
    <definedName name="MENU">#REF!</definedName>
    <definedName name="METRIC_PRICE_TARGET">[48]Valuation!$E$138</definedName>
    <definedName name="metric1">#REF!</definedName>
    <definedName name="metrics2">#REF!</definedName>
    <definedName name="metrics3">#REF!</definedName>
    <definedName name="Mettur">#REF!</definedName>
    <definedName name="MetturCapacity">#REF!</definedName>
    <definedName name="MFG">#REF!</definedName>
    <definedName name="mfnx">#REF!</definedName>
    <definedName name="mfnx_g">#REF!</definedName>
    <definedName name="mfnx_is">#REF!</definedName>
    <definedName name="mfpoerjf" localSheetId="4" hidden="1">{"'RCIM'!$E$128"}</definedName>
    <definedName name="mfpoerjf" localSheetId="1" hidden="1">{"'RCIM'!$E$128"}</definedName>
    <definedName name="mfpoerjf" hidden="1">{"'RCIM'!$E$128"}</definedName>
    <definedName name="MG_00S">#REF!</definedName>
    <definedName name="MG_01D">#REF!</definedName>
    <definedName name="MG_01J">#REF!</definedName>
    <definedName name="MG_01M">#REF!</definedName>
    <definedName name="MG_01S">#REF!</definedName>
    <definedName name="MG_02D">#REF!</definedName>
    <definedName name="MG_02J">#REF!</definedName>
    <definedName name="MG_02M">#REF!</definedName>
    <definedName name="MG_02S">#REF!</definedName>
    <definedName name="MG_03D">#REF!</definedName>
    <definedName name="MG_03J">#REF!</definedName>
    <definedName name="MG_03M">#REF!</definedName>
    <definedName name="MG_03S">#REF!</definedName>
    <definedName name="MG_04D">#REF!</definedName>
    <definedName name="MG_04J">#REF!</definedName>
    <definedName name="MG_04M">#REF!</definedName>
    <definedName name="MG_04S">#REF!</definedName>
    <definedName name="MG_05D">#REF!</definedName>
    <definedName name="MG_05J">#REF!</definedName>
    <definedName name="MG_05M">#REF!</definedName>
    <definedName name="MG_05S">#REF!</definedName>
    <definedName name="MG_06D">#REF!</definedName>
    <definedName name="MG_06J">#REF!</definedName>
    <definedName name="MG_06M">#REF!</definedName>
    <definedName name="MG_06S">#REF!</definedName>
    <definedName name="MG_07D">#REF!</definedName>
    <definedName name="MG_07J">#REF!</definedName>
    <definedName name="MG_07M">#REF!</definedName>
    <definedName name="MG_07S">#REF!</definedName>
    <definedName name="MG_08D">#REF!</definedName>
    <definedName name="MG_08J">#REF!</definedName>
    <definedName name="MG_08M">#REF!</definedName>
    <definedName name="MG_08S">#REF!</definedName>
    <definedName name="MG_09D">#REF!</definedName>
    <definedName name="MG_09J">#REF!</definedName>
    <definedName name="MG_09M">#REF!</definedName>
    <definedName name="MG_09S">#REF!</definedName>
    <definedName name="MG_10D">#REF!</definedName>
    <definedName name="MG_10J">#REF!</definedName>
    <definedName name="MG_10M">#REF!</definedName>
    <definedName name="MG_10S">#REF!</definedName>
    <definedName name="MG_11D">#REF!</definedName>
    <definedName name="MG_11J">#REF!</definedName>
    <definedName name="MG_11M">#REF!</definedName>
    <definedName name="MG_11S">#REF!</definedName>
    <definedName name="MG_12D">#REF!</definedName>
    <definedName name="MG_12J">#REF!</definedName>
    <definedName name="MG_12M">#REF!</definedName>
    <definedName name="MG_12S">#REF!</definedName>
    <definedName name="MG_13D">#REF!</definedName>
    <definedName name="MG_13J">#REF!</definedName>
    <definedName name="MG_13M">#REF!</definedName>
    <definedName name="MG_13S">#REF!</definedName>
    <definedName name="MG_14D">#REF!</definedName>
    <definedName name="MG_14J">#REF!</definedName>
    <definedName name="MG_14M">#REF!</definedName>
    <definedName name="MG_14S">#REF!</definedName>
    <definedName name="MG_15D">#REF!</definedName>
    <definedName name="MG_15J">#REF!</definedName>
    <definedName name="MG_15M">#REF!</definedName>
    <definedName name="MG_15S">#REF!</definedName>
    <definedName name="MG_16D">#REF!</definedName>
    <definedName name="MG_16J">#REF!</definedName>
    <definedName name="MG_16M">#REF!</definedName>
    <definedName name="MG_16S">#REF!</definedName>
    <definedName name="MG_17D">#REF!</definedName>
    <definedName name="MG_17J">#REF!</definedName>
    <definedName name="MG_17M">#REF!</definedName>
    <definedName name="MG_17S">#REF!</definedName>
    <definedName name="MG_18D">#REF!</definedName>
    <definedName name="MG_18J">#REF!</definedName>
    <definedName name="MG_18M">#REF!</definedName>
    <definedName name="MG_18S">#REF!</definedName>
    <definedName name="MG_19D">#REF!</definedName>
    <definedName name="MG_19J">#REF!</definedName>
    <definedName name="MG_19M">#REF!</definedName>
    <definedName name="MG_19S">#REF!</definedName>
    <definedName name="MG_20D">#REF!</definedName>
    <definedName name="MG_20J">#REF!</definedName>
    <definedName name="MG_20M">#REF!</definedName>
    <definedName name="MG_20S">#REF!</definedName>
    <definedName name="MG_21D">#REF!</definedName>
    <definedName name="MG_21J">#REF!</definedName>
    <definedName name="MG_21M">#REF!</definedName>
    <definedName name="MG_21S">#REF!</definedName>
    <definedName name="MG_22D">#REF!</definedName>
    <definedName name="MG_22J">#REF!</definedName>
    <definedName name="MG_22M">#REF!</definedName>
    <definedName name="MG_22S">#REF!</definedName>
    <definedName name="MG_23D">#REF!</definedName>
    <definedName name="MG_23J">#REF!</definedName>
    <definedName name="MG_23M">#REF!</definedName>
    <definedName name="MG_23S">#REF!</definedName>
    <definedName name="MG_24D">#REF!</definedName>
    <definedName name="MG_24J">#REF!</definedName>
    <definedName name="MG_24M">#REF!</definedName>
    <definedName name="MG_24S">#REF!</definedName>
    <definedName name="MG_25D">#REF!</definedName>
    <definedName name="MG_25J">#REF!</definedName>
    <definedName name="MG_25M">#REF!</definedName>
    <definedName name="MG_25S">#REF!</definedName>
    <definedName name="MG_87D">#REF!</definedName>
    <definedName name="MG_87J">#REF!</definedName>
    <definedName name="MG_87M">#REF!</definedName>
    <definedName name="MG_87S">#REF!</definedName>
    <definedName name="MG_88D">#REF!</definedName>
    <definedName name="MG_88J">#REF!</definedName>
    <definedName name="MG_88M">#REF!</definedName>
    <definedName name="MG_88S">#REF!</definedName>
    <definedName name="MG_89D">#REF!</definedName>
    <definedName name="MG_89J">#REF!</definedName>
    <definedName name="MG_89M">#REF!</definedName>
    <definedName name="MG_89S">#REF!</definedName>
    <definedName name="MG_90D">#REF!</definedName>
    <definedName name="MG_90J">#REF!</definedName>
    <definedName name="MG_90M">#REF!</definedName>
    <definedName name="MG_90S">#REF!</definedName>
    <definedName name="MG_91D">#REF!</definedName>
    <definedName name="MG_91J">#REF!</definedName>
    <definedName name="MG_91M">#REF!</definedName>
    <definedName name="MG_91S">#REF!</definedName>
    <definedName name="MG_92D">#REF!</definedName>
    <definedName name="MG_92J">#REF!</definedName>
    <definedName name="MG_92M">#REF!</definedName>
    <definedName name="MG_92S">#REF!</definedName>
    <definedName name="MG_93D">#REF!</definedName>
    <definedName name="MG_93J">#REF!</definedName>
    <definedName name="MG_93M">#REF!</definedName>
    <definedName name="MG_93S">#REF!</definedName>
    <definedName name="MG_94D">#REF!</definedName>
    <definedName name="MG_94J">#REF!</definedName>
    <definedName name="MG_94M">#REF!</definedName>
    <definedName name="MG_94S">#REF!</definedName>
    <definedName name="MG_95D">#REF!</definedName>
    <definedName name="MG_95J">#REF!</definedName>
    <definedName name="MG_95M">#REF!</definedName>
    <definedName name="MG_95S">#REF!</definedName>
    <definedName name="MG_96D">#REF!</definedName>
    <definedName name="MG_96J">#REF!</definedName>
    <definedName name="MG_96M">#REF!</definedName>
    <definedName name="MG_96S">#REF!</definedName>
    <definedName name="MG_97D">#REF!</definedName>
    <definedName name="MG_97J">#REF!</definedName>
    <definedName name="MG_97M">#REF!</definedName>
    <definedName name="MG_97S">#REF!</definedName>
    <definedName name="MG_98D">#REF!</definedName>
    <definedName name="MG_98J">#REF!</definedName>
    <definedName name="MG_98M">#REF!</definedName>
    <definedName name="MG_98S">#REF!</definedName>
    <definedName name="MG_99D">#REF!</definedName>
    <definedName name="MG_99J">#REF!</definedName>
    <definedName name="MG_99M">#REF!</definedName>
    <definedName name="MG_99S">#REF!</definedName>
    <definedName name="MG_LT">#REF!</definedName>
    <definedName name="mgmt">#REF!</definedName>
    <definedName name="MGN">#REF!</definedName>
    <definedName name="MI.2000">#REF!</definedName>
    <definedName name="MI.2001">#REF!</definedName>
    <definedName name="MI.99">#REF!</definedName>
    <definedName name="Midland">'[21]HK rates'!$A$1:$L$50</definedName>
    <definedName name="mil">1000000</definedName>
    <definedName name="MIN_INT">#REF!</definedName>
    <definedName name="MinCashBalance">[17]筹资!$B$9</definedName>
    <definedName name="minimum_license_fee_3G">#REF!</definedName>
    <definedName name="Minorities_MV">#REF!</definedName>
    <definedName name="Minorities2">#REF!</definedName>
    <definedName name="Minorities3">#REF!</definedName>
    <definedName name="MinorityG">#REF!</definedName>
    <definedName name="MinorityS">#REF!</definedName>
    <definedName name="misc">1</definedName>
    <definedName name="misc2">1</definedName>
    <definedName name="MKT_CAP">#REF!</definedName>
    <definedName name="mktsh_1Q0">#REF!</definedName>
    <definedName name="mktsh_1Q00">#REF!</definedName>
    <definedName name="mktsh_1Q01">#REF!</definedName>
    <definedName name="mktsh_1Q02">#REF!</definedName>
    <definedName name="mktsh_1Q03">#REF!</definedName>
    <definedName name="mktsh_1Q04">#REF!</definedName>
    <definedName name="mktsh_1Q05">#REF!</definedName>
    <definedName name="mktsh_1Q06">#REF!</definedName>
    <definedName name="mktsh_1Q07">#REF!</definedName>
    <definedName name="mktsh_1Q98">#REF!</definedName>
    <definedName name="mktsh_1Q99">#REF!</definedName>
    <definedName name="mktsh_2Q00">#REF!</definedName>
    <definedName name="mktsh_2Q01">#REF!</definedName>
    <definedName name="mktsh_2Q02">#REF!</definedName>
    <definedName name="mktsh_2Q03">#REF!</definedName>
    <definedName name="mktsh_2Q04">#REF!</definedName>
    <definedName name="mktsh_2Q05">#REF!</definedName>
    <definedName name="mktsh_2Q06">#REF!</definedName>
    <definedName name="mktsh_2Q07">#REF!</definedName>
    <definedName name="mktsh_2Q98">#REF!</definedName>
    <definedName name="mktsh_2Q99">#REF!</definedName>
    <definedName name="mktsh_3Q00">#REF!</definedName>
    <definedName name="mktsh_3Q01">#REF!</definedName>
    <definedName name="mktsh_3Q02">#REF!</definedName>
    <definedName name="mktsh_3Q03">#REF!</definedName>
    <definedName name="mktsh_3Q04">#REF!</definedName>
    <definedName name="mktsh_3Q05">#REF!</definedName>
    <definedName name="mktsh_3Q06">#REF!</definedName>
    <definedName name="mktsh_3Q07">#REF!</definedName>
    <definedName name="mktsh_3Q98">#REF!</definedName>
    <definedName name="mktsh_3Q99">#REF!</definedName>
    <definedName name="mktsh_4Q00">#REF!</definedName>
    <definedName name="mktsh_4Q01">#REF!</definedName>
    <definedName name="mktsh_4Q02">#REF!</definedName>
    <definedName name="mktsh_4Q03">#REF!</definedName>
    <definedName name="mktsh_4Q04">#REF!</definedName>
    <definedName name="mktsh_4Q05">#REF!</definedName>
    <definedName name="mktsh_4Q06">#REF!</definedName>
    <definedName name="mktsh_4Q07">#REF!</definedName>
    <definedName name="mktsh_4Q98">#REF!</definedName>
    <definedName name="ML_1c3d1n6n">#REF!</definedName>
    <definedName name="ML_1e1k9n5y">#REF!</definedName>
    <definedName name="ML_1h4n3h8h">#REF!</definedName>
    <definedName name="ML_1q9i2k7i">#REF!</definedName>
    <definedName name="ML_1t5s6u1f">#REF!</definedName>
    <definedName name="ML_1y7a6c1t">#REF!,#REF!,#REF!,#REF!,#REF!</definedName>
    <definedName name="ML_2m9t4m5q">#REF!</definedName>
    <definedName name="ML_2v6s9i5c">#REF!</definedName>
    <definedName name="ML_2x1b8j5c">#REF!</definedName>
    <definedName name="ML_2x8r4a2e">#REF!</definedName>
    <definedName name="ML_3b5m6a3d">#REF!</definedName>
    <definedName name="ML_3h2n3p4v">#REF!</definedName>
    <definedName name="ML_3p2b9c6w">#REF!</definedName>
    <definedName name="ML_3r4u7k1k">#REF!</definedName>
    <definedName name="ML_3t6y8n6e">#REF!</definedName>
    <definedName name="ML_3x8m5t8j">#REF!</definedName>
    <definedName name="ML_3y1j4m2m">#REF!</definedName>
    <definedName name="ML_4b5r5k9y">#REF!</definedName>
    <definedName name="ML_4n6t1k1h">#REF!</definedName>
    <definedName name="ML_4r3t2p9g">#REF!</definedName>
    <definedName name="ML_5h6q3g8u">#REF!</definedName>
    <definedName name="ML_5k1g6v5e">#REF!</definedName>
    <definedName name="ML_6f9i2b5e">#REF!</definedName>
    <definedName name="ML_6j4v6x5i">#REF!</definedName>
    <definedName name="ML_6k9c9p4d">#REF!</definedName>
    <definedName name="ML_6m3p7m9h">#REF!</definedName>
    <definedName name="ML_6m6i9t6k">#REF!</definedName>
    <definedName name="ML_6n6c2h1d">#REF!</definedName>
    <definedName name="ML_6p3m8v1n">#REF!</definedName>
    <definedName name="ML_6u1b6h4m">#REF!</definedName>
    <definedName name="ML_6u4t7r7e">#REF!</definedName>
    <definedName name="ML_6w6m7b7r">#REF!</definedName>
    <definedName name="ML_6y9f7y3n">#REF!</definedName>
    <definedName name="ML_7b3x8f2f">#REF!</definedName>
    <definedName name="ML_7e1g7x4r">#REF!</definedName>
    <definedName name="ML_7g4k9d6i">#REF!</definedName>
    <definedName name="ML_7m3b4p7p">#REF!</definedName>
    <definedName name="ML_7w3j1h9t">#REF!</definedName>
    <definedName name="ML_8a8m2p9x">#REF!</definedName>
    <definedName name="ML_8b4s3j4n">#REF!</definedName>
    <definedName name="ML_8h7g4d4d">#REF!</definedName>
    <definedName name="ML_9c9p6w6g">#REF!</definedName>
    <definedName name="ML_9g2r1i7c">#REF!</definedName>
    <definedName name="ML_9g3r6t7h">#REF!</definedName>
    <definedName name="ML_9h6h8h8e">#REF!</definedName>
    <definedName name="ML_9h6p7r7t">#REF!</definedName>
    <definedName name="ML_Table_1">#REF!</definedName>
    <definedName name="ML_Table_2">#REF!</definedName>
    <definedName name="ML_Table_3">#REF!</definedName>
    <definedName name="ML_Table_4">#REF!</definedName>
    <definedName name="ML_Table_5">#REF!</definedName>
    <definedName name="ML_Table_6">#REF!</definedName>
    <definedName name="ML_Table_7">#REF!</definedName>
    <definedName name="ML_Table_8">#REF!</definedName>
    <definedName name="mmboe101_00">#REF!</definedName>
    <definedName name="mmboe101_01">#REF!</definedName>
    <definedName name="mmboe101_93">#REF!</definedName>
    <definedName name="mmboe101_94">#REF!</definedName>
    <definedName name="mmboe101_95">#REF!</definedName>
    <definedName name="mmboe101_96">#REF!</definedName>
    <definedName name="mmboe101_97">#REF!</definedName>
    <definedName name="mmboe101_98">#REF!</definedName>
    <definedName name="mmboe101_99">#REF!</definedName>
    <definedName name="mmboe61_93">#REF!</definedName>
    <definedName name="mmboe61_94">#REF!</definedName>
    <definedName name="mmmmm">{#N/A,#N/A,FALSE,"Cover";#N/A,#N/A,FALSE,"LUMI";#N/A,#N/A,FALSE,"COMD";#N/A,#N/A,FALSE,"Valuation";#N/A,#N/A,FALSE,"Assumptions";#N/A,#N/A,FALSE,"Pooling";#N/A,#N/A,FALSE,"BalanceSheet"}</definedName>
    <definedName name="mngadcst">#REF!</definedName>
    <definedName name="mngadmls">#REF!</definedName>
    <definedName name="model">#REF!</definedName>
    <definedName name="model_case">[38]DCF!$I$190</definedName>
    <definedName name="Module_ASP">#REF!</definedName>
    <definedName name="Module_gross_margin">#REF!</definedName>
    <definedName name="monitor">#REF!</definedName>
    <definedName name="MonitorCol">1</definedName>
    <definedName name="MonitorRow">1</definedName>
    <definedName name="Month">OFFSET(#REF!,120,0,COUNT(#REF!),1)</definedName>
    <definedName name="Monthlies_title">#N/A</definedName>
    <definedName name="monthly_mou">#REF!</definedName>
    <definedName name="monthly1">#REF!</definedName>
    <definedName name="monthly2">#REF!</definedName>
    <definedName name="MOT_10q_div">#REF!</definedName>
    <definedName name="MOT_10q_shares">#REF!</definedName>
    <definedName name="mot_5_yr_est">#REF!</definedName>
    <definedName name="mot_52_wk">#REF!</definedName>
    <definedName name="MOT_bk_cap">#REF!</definedName>
    <definedName name="MOT_bk_equity">#REF!</definedName>
    <definedName name="MOT_bs_conv_debt">#REF!</definedName>
    <definedName name="MOT_bs_min_int">#REF!</definedName>
    <definedName name="MOT_bs_pref">#REF!</definedName>
    <definedName name="MOT_cash">#REF!</definedName>
    <definedName name="MOT_code">#REF!</definedName>
    <definedName name="MOT_conv_debt_pr">#REF!</definedName>
    <definedName name="MOT_conv_pref_pr">#REF!</definedName>
    <definedName name="mot_curr">#REF!</definedName>
    <definedName name="MOT_dil_shares">#REF!</definedName>
    <definedName name="mot_eps00">#REF!</definedName>
    <definedName name="mot_eps98">#REF!</definedName>
    <definedName name="mot_eps99">#REF!</definedName>
    <definedName name="MOT_equity_mcap">#REF!</definedName>
    <definedName name="MOT_fin_date">#REF!</definedName>
    <definedName name="MOT_hist_d">#REF!</definedName>
    <definedName name="MOT_hst_a">#REF!</definedName>
    <definedName name="MOT_hst_cogs">#REF!</definedName>
    <definedName name="MOT_hst_ebit">#REF!</definedName>
    <definedName name="MOT_hst_ebt">#REF!</definedName>
    <definedName name="MOT_hst_eps">#REF!</definedName>
    <definedName name="MOT_hst_inc_b_m">#REF!</definedName>
    <definedName name="MOT_hst_r_d">#REF!</definedName>
    <definedName name="MOT_hst_rev">#REF!</definedName>
    <definedName name="MOT_hst_sg_a">#REF!</definedName>
    <definedName name="MOT_lev_mcap">#REF!</definedName>
    <definedName name="MOT_LQ_ni">#REF!</definedName>
    <definedName name="MOT_LQ_rev">#REF!</definedName>
    <definedName name="MOT_lt_debt">#REF!</definedName>
    <definedName name="MOT_ltm_a">#REF!</definedName>
    <definedName name="MOT_ltm_cap_ex">#REF!</definedName>
    <definedName name="MOT_ltm_cogs">#REF!</definedName>
    <definedName name="MOT_ltm_csh_int">#REF!</definedName>
    <definedName name="MOT_ltm_d">#REF!</definedName>
    <definedName name="MOT_ltm_ebit">#REF!</definedName>
    <definedName name="MOT_ltm_ebt">#REF!</definedName>
    <definedName name="MOT_ltm_inc_b_m">#REF!</definedName>
    <definedName name="MOT_ltm_int">#REF!</definedName>
    <definedName name="MOT_ltm_min_int">#REF!</definedName>
    <definedName name="MOT_ltm_pref_div">#REF!</definedName>
    <definedName name="MOT_ltm_r_d">#REF!</definedName>
    <definedName name="MOT_ltm_rev">#REF!</definedName>
    <definedName name="MOT_ltm_sg_a">#REF!</definedName>
    <definedName name="MOT_ltm_shares">#REF!</definedName>
    <definedName name="MOT_ltm_tax">#REF!</definedName>
    <definedName name="MOT_ltm_tax_rate">#REF!</definedName>
    <definedName name="MOT_name">#REF!</definedName>
    <definedName name="MOT_o_debt_1">#REF!</definedName>
    <definedName name="MOT_o_debt_2">#REF!</definedName>
    <definedName name="MOT_o_debt_3">#REF!</definedName>
    <definedName name="MOT_option_n">#REF!</definedName>
    <definedName name="MOT_option_pr">#REF!</definedName>
    <definedName name="MOT_PQ_ni">#REF!</definedName>
    <definedName name="MOT_PQ_rev">#REF!</definedName>
    <definedName name="mot_pr">#REF!</definedName>
    <definedName name="MOT_shares">#REF!</definedName>
    <definedName name="mot_ticker">#REF!</definedName>
    <definedName name="MOT_total_dt">#REF!</definedName>
    <definedName name="MOT_YQ_ni">#REF!</definedName>
    <definedName name="MOT_YQ_rev">#REF!</definedName>
    <definedName name="MotimCapacity">#REF!</definedName>
    <definedName name="Mount_Holly">#REF!</definedName>
    <definedName name="MoveTo">#REF!</definedName>
    <definedName name="Moy">#REF!</definedName>
    <definedName name="Mozal">#REF!</definedName>
    <definedName name="MOZALOWN_02">#REF!</definedName>
    <definedName name="MOZALOWN_03">#REF!</definedName>
    <definedName name="MOZALOWN_04">#REF!</definedName>
    <definedName name="MOZALOWN_05">#REF!</definedName>
    <definedName name="MOZALOWN_06">#REF!</definedName>
    <definedName name="mrcall">#REF!</definedName>
    <definedName name="mrccfboe">#REF!</definedName>
    <definedName name="mrccsh">#REF!</definedName>
    <definedName name="mrcniboe">#REF!</definedName>
    <definedName name="MSTAR_AssociatesMinorities">#REF!</definedName>
    <definedName name="mt">#REF!</definedName>
    <definedName name="mul">#REF!</definedName>
    <definedName name="MuriBiharCapacity">#REF!</definedName>
    <definedName name="MV_CBs">#REF!</definedName>
    <definedName name="MV_LT_Debt">#REF!</definedName>
    <definedName name="MV_Prefshs">#REF!</definedName>
    <definedName name="MV_ST_Debt">#REF!</definedName>
    <definedName name="mvropemld" localSheetId="4" hidden="1">{"'RCIM'!$E$128"}</definedName>
    <definedName name="mvropemld" localSheetId="1" hidden="1">{"'RCIM'!$E$128"}</definedName>
    <definedName name="mvropemld" hidden="1">{"'RCIM'!$E$128"}</definedName>
    <definedName name="my_asean">#REF!</definedName>
    <definedName name="my_asean5">#REF!</definedName>
    <definedName name="my_asia">#REF!</definedName>
    <definedName name="mynameis">mynameis</definedName>
    <definedName name="MYTDVOL">14</definedName>
    <definedName name="N.A.">#REF!</definedName>
    <definedName name="N3_">#N/A</definedName>
    <definedName name="NAALCONS">#N/A</definedName>
    <definedName name="NAALPROD">#N/A</definedName>
    <definedName name="NalStarch">#REF!</definedName>
    <definedName name="Name">Name</definedName>
    <definedName name="NameRange">#REF!</definedName>
    <definedName name="nas">#REF!</definedName>
    <definedName name="NAV">#REF!</definedName>
    <definedName name="nbd">#REF!</definedName>
    <definedName name="NBMULT">#REF!</definedName>
    <definedName name="nbn">#REF!</definedName>
    <definedName name="Nbr_of_employees__avg">#REF!</definedName>
    <definedName name="Nbr_of_employees__Y_E">#REF!</definedName>
    <definedName name="Nbr_of_employees_comp_units_Y_E">#REF!</definedName>
    <definedName name="NBV_per_share">#REF!</definedName>
    <definedName name="ncowe" localSheetId="4" hidden="1">{"'RCIM'!$E$128"}</definedName>
    <definedName name="ncowe" localSheetId="1" hidden="1">{"'RCIM'!$E$128"}</definedName>
    <definedName name="ncowe" hidden="1">{"'RCIM'!$E$128"}</definedName>
    <definedName name="ND_EQ">#REF!</definedName>
    <definedName name="nDataAnalysis" hidden="1">0</definedName>
    <definedName name="ndsj_cqdtfytx">[27]年度数据!#REF!</definedName>
    <definedName name="ndsj_czhdxjl">[27]年度数据!#REF!</definedName>
    <definedName name="ndsj_gdzczj">[27]年度数据!#REF!</definedName>
    <definedName name="ndsj_jyhdxjl">[27]年度数据!#REF!</definedName>
    <definedName name="ndsj_tzhdxjl">[27]年度数据!#REF!</definedName>
    <definedName name="ndsj_wxzctx">[27]年度数据!#REF!</definedName>
    <definedName name="Needle_Coke">#REF!</definedName>
    <definedName name="Net_adj_for_capitalized_expenses">#REF!</definedName>
    <definedName name="Net_cash">#REF!</definedName>
    <definedName name="Net_cash_flow_from_operations">#REF!</definedName>
    <definedName name="Net_debt_to_debt_plus_equity">#REF!</definedName>
    <definedName name="Net_debt_to_equity">#REF!</definedName>
    <definedName name="Net_financial_expense">#REF!</definedName>
    <definedName name="Net_income__loss">'[4]P&amp;L'!$B$62:$AH$62</definedName>
    <definedName name="Net_income_fore">#REF!</definedName>
    <definedName name="Net_income_growth_avg">#REF!</definedName>
    <definedName name="Net_income2">#REF!</definedName>
    <definedName name="NET_INT">#REF!</definedName>
    <definedName name="Net_interest_charge">#REF!</definedName>
    <definedName name="Net_Interest_Paid">#REF!</definedName>
    <definedName name="net_license_fee">#REF!</definedName>
    <definedName name="Net_margin">#REF!</definedName>
    <definedName name="Net_margin_fore">#REF!</definedName>
    <definedName name="Net_non_recurring_items">#REF!</definedName>
    <definedName name="Net_Operating_Profit">#REF!</definedName>
    <definedName name="Net_PPE_growth_fore">#REF!</definedName>
    <definedName name="Net_Profit">#REF!</definedName>
    <definedName name="net_profit_98">#REF!</definedName>
    <definedName name="Net_Profit_After_Tax">#REF!</definedName>
    <definedName name="Net_Profit_growth_1997">#REF!</definedName>
    <definedName name="Net_Profit_growth_97">#REF!</definedName>
    <definedName name="net_profit_postabs_pretelstra">#REF!</definedName>
    <definedName name="net_profit_pretelstra">#REF!</definedName>
    <definedName name="net_profit00">#REF!</definedName>
    <definedName name="net_profit98">#REF!</definedName>
    <definedName name="net_profit99">#REF!</definedName>
    <definedName name="Net_sales">#REF!</definedName>
    <definedName name="Net_sales_DCF">#REF!</definedName>
    <definedName name="Net_sales_fore">#REF!</definedName>
    <definedName name="Net_sales_growth_fore">#REF!</definedName>
    <definedName name="Net_Turnover">#REF!</definedName>
    <definedName name="Net_working_capital_turns">#REF!</definedName>
    <definedName name="NetDebt">#REF!</definedName>
    <definedName name="NetDebt_02">#REF!</definedName>
    <definedName name="NetDebt_95">#REF!</definedName>
    <definedName name="NetDebt_96">#REF!</definedName>
    <definedName name="NetDebt_Consol_Ind">#REF!</definedName>
    <definedName name="netdebt98">'[14]Consolidated Financials'!$H$269</definedName>
    <definedName name="netdebt99">'[14]Consolidated Financials'!$M$269</definedName>
    <definedName name="Netinc">#REF!</definedName>
    <definedName name="NetincG">#REF!</definedName>
    <definedName name="NetIncome">#REF!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Incometocommon">#REF!</definedName>
    <definedName name="NetincS">#REF!</definedName>
    <definedName name="NetinterestMargin">[20]NERD!$G$15:$N$15</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etsal92">#REF!</definedName>
    <definedName name="netsal95a">#REF!</definedName>
    <definedName name="NetWC_turns_fore">#REF!</definedName>
    <definedName name="network_capex">#REF!</definedName>
    <definedName name="network_depreciation">#REF!</definedName>
    <definedName name="New">{"twx1",#N/A,FALSE,"twltm.xls";"twx2",#N/A,FALSE,"twltm.xls";"twx3",#N/A,FALSE,"twltm.xls"}</definedName>
    <definedName name="new_chart_index">#REF!</definedName>
    <definedName name="new_chart_range">#REF!</definedName>
    <definedName name="new_debt_raised">#REF!</definedName>
    <definedName name="New_Madrid">#REF!</definedName>
    <definedName name="Newer">{"'Segment'!$A$1:$J$45"}</definedName>
    <definedName name="newlib_ds">#REF!</definedName>
    <definedName name="newlib_sedol">#REF!</definedName>
    <definedName name="newprintMacro1">#N/A</definedName>
    <definedName name="NEWSHRCAPITAL">#REF!</definedName>
    <definedName name="newstuff">newstuff</definedName>
    <definedName name="next_earnings_release_date">#REF!</definedName>
    <definedName name="next_results_type">#REF!</definedName>
    <definedName name="ng" localSheetId="4" hidden="1">{"Refining 1",#N/A,FALSE,"Detailed cost - crude";"Refining 2",#N/A,FALSE,"Detailed cost - crude"}</definedName>
    <definedName name="ng" localSheetId="1" hidden="1">{"Refining 1",#N/A,FALSE,"Detailed cost - crude";"Refining 2",#N/A,FALSE,"Detailed cost - crude"}</definedName>
    <definedName name="ng" hidden="1">{"Refining 1",#N/A,FALSE,"Detailed cost - crude";"Refining 2",#N/A,FALSE,"Detailed cost - crude"}</definedName>
    <definedName name="ni.01">#REF!</definedName>
    <definedName name="NI_00M">#REF!</definedName>
    <definedName name="NI_00S">#REF!</definedName>
    <definedName name="NI_01D">#REF!</definedName>
    <definedName name="NI_01J">#REF!</definedName>
    <definedName name="NI_01M">#REF!</definedName>
    <definedName name="NI_01S">#REF!</definedName>
    <definedName name="NI_02D">#REF!</definedName>
    <definedName name="NI_02J">#REF!</definedName>
    <definedName name="NI_02M">#REF!</definedName>
    <definedName name="NI_02S">#REF!</definedName>
    <definedName name="NI_03D">#REF!</definedName>
    <definedName name="NI_03J">#REF!</definedName>
    <definedName name="NI_03M">#REF!</definedName>
    <definedName name="NI_03S">#REF!</definedName>
    <definedName name="NI_04D">#REF!</definedName>
    <definedName name="NI_04J">#REF!</definedName>
    <definedName name="NI_04M">#REF!</definedName>
    <definedName name="NI_04S">#REF!</definedName>
    <definedName name="NI_05D">#REF!</definedName>
    <definedName name="NI_05J">#REF!</definedName>
    <definedName name="NI_05M">#REF!</definedName>
    <definedName name="NI_05S">#REF!</definedName>
    <definedName name="NI_06D">#REF!</definedName>
    <definedName name="NI_06J">#REF!</definedName>
    <definedName name="NI_06M">#REF!</definedName>
    <definedName name="NI_06S">#REF!</definedName>
    <definedName name="NI_07D">#REF!</definedName>
    <definedName name="NI_07J">#REF!</definedName>
    <definedName name="NI_07M">#REF!</definedName>
    <definedName name="NI_07S">#REF!</definedName>
    <definedName name="NI_08D">#REF!</definedName>
    <definedName name="NI_08J">#REF!</definedName>
    <definedName name="NI_08M">#REF!</definedName>
    <definedName name="NI_08S">#REF!</definedName>
    <definedName name="NI_09D">#REF!</definedName>
    <definedName name="NI_09J">#REF!</definedName>
    <definedName name="NI_09M">#REF!</definedName>
    <definedName name="NI_09S">#REF!</definedName>
    <definedName name="NI_10D">#REF!</definedName>
    <definedName name="NI_10J">#REF!</definedName>
    <definedName name="NI_10M">#REF!</definedName>
    <definedName name="NI_10S">#REF!</definedName>
    <definedName name="NI_11D">#REF!</definedName>
    <definedName name="NI_11J">#REF!</definedName>
    <definedName name="NI_11M">#REF!</definedName>
    <definedName name="NI_11S">#REF!</definedName>
    <definedName name="NI_12D">#REF!</definedName>
    <definedName name="NI_12J">#REF!</definedName>
    <definedName name="NI_12M">#REF!</definedName>
    <definedName name="NI_12S">#REF!</definedName>
    <definedName name="NI_13D">#REF!</definedName>
    <definedName name="NI_13J">#REF!</definedName>
    <definedName name="NI_13M">#REF!</definedName>
    <definedName name="NI_13S">#REF!</definedName>
    <definedName name="NI_14D">#REF!</definedName>
    <definedName name="NI_14J">#REF!</definedName>
    <definedName name="NI_14M">#REF!</definedName>
    <definedName name="NI_14S">#REF!</definedName>
    <definedName name="NI_15D">#REF!</definedName>
    <definedName name="NI_15J">#REF!</definedName>
    <definedName name="NI_15M">#REF!</definedName>
    <definedName name="NI_15S">#REF!</definedName>
    <definedName name="NI_16D">#REF!</definedName>
    <definedName name="NI_16J">#REF!</definedName>
    <definedName name="NI_16M">#REF!</definedName>
    <definedName name="NI_16S">#REF!</definedName>
    <definedName name="NI_17D">#REF!</definedName>
    <definedName name="NI_17J">#REF!</definedName>
    <definedName name="NI_17M">#REF!</definedName>
    <definedName name="NI_17S">#REF!</definedName>
    <definedName name="NI_18D">#REF!</definedName>
    <definedName name="NI_18J">#REF!</definedName>
    <definedName name="NI_18M">#REF!</definedName>
    <definedName name="NI_18S">#REF!</definedName>
    <definedName name="NI_19D">#REF!</definedName>
    <definedName name="NI_19J">#REF!</definedName>
    <definedName name="NI_19M">#REF!</definedName>
    <definedName name="NI_19S">#REF!</definedName>
    <definedName name="NI_20D">#REF!</definedName>
    <definedName name="NI_20J">#REF!</definedName>
    <definedName name="NI_20M">#REF!</definedName>
    <definedName name="NI_20S">#REF!</definedName>
    <definedName name="NI_21D">#REF!</definedName>
    <definedName name="NI_21J">#REF!</definedName>
    <definedName name="NI_21M">#REF!</definedName>
    <definedName name="NI_21S">#REF!</definedName>
    <definedName name="NI_22D">#REF!</definedName>
    <definedName name="NI_22J">#REF!</definedName>
    <definedName name="NI_22M">#REF!</definedName>
    <definedName name="NI_22S">#REF!</definedName>
    <definedName name="NI_23D">#REF!</definedName>
    <definedName name="NI_23J">#REF!</definedName>
    <definedName name="NI_23M">#REF!</definedName>
    <definedName name="NI_23S">#REF!</definedName>
    <definedName name="NI_24D">#REF!</definedName>
    <definedName name="NI_24J">#REF!</definedName>
    <definedName name="NI_24M">#REF!</definedName>
    <definedName name="NI_24S">#REF!</definedName>
    <definedName name="NI_25D">#REF!</definedName>
    <definedName name="NI_25J">#REF!</definedName>
    <definedName name="NI_25M">#REF!</definedName>
    <definedName name="NI_25S">#REF!</definedName>
    <definedName name="NI_87D">#REF!</definedName>
    <definedName name="NI_87J">#REF!</definedName>
    <definedName name="NI_87M">#REF!</definedName>
    <definedName name="NI_87S">#REF!</definedName>
    <definedName name="NI_88D">#REF!</definedName>
    <definedName name="NI_88J">#REF!</definedName>
    <definedName name="NI_88M">#REF!</definedName>
    <definedName name="NI_88S">#REF!</definedName>
    <definedName name="NI_89D">#REF!</definedName>
    <definedName name="NI_89J">#REF!</definedName>
    <definedName name="NI_89M">#REF!</definedName>
    <definedName name="NI_89S">#REF!</definedName>
    <definedName name="NI_90D">#REF!</definedName>
    <definedName name="NI_90J">#REF!</definedName>
    <definedName name="NI_90M">#REF!</definedName>
    <definedName name="NI_90S">#REF!</definedName>
    <definedName name="NI_91D">#REF!</definedName>
    <definedName name="NI_91J">#REF!</definedName>
    <definedName name="NI_91M">#REF!</definedName>
    <definedName name="NI_91S">#REF!</definedName>
    <definedName name="NI_92D">#REF!</definedName>
    <definedName name="NI_92J">#REF!</definedName>
    <definedName name="NI_92M">#REF!</definedName>
    <definedName name="NI_92S">#REF!</definedName>
    <definedName name="NI_93D">#REF!</definedName>
    <definedName name="NI_93J">#REF!</definedName>
    <definedName name="NI_93M">#REF!</definedName>
    <definedName name="NI_93S">#REF!</definedName>
    <definedName name="NI_94D">#REF!</definedName>
    <definedName name="NI_94J">#REF!</definedName>
    <definedName name="NI_94M">#REF!</definedName>
    <definedName name="NI_94S">#REF!</definedName>
    <definedName name="NI_95D">#REF!</definedName>
    <definedName name="NI_95J">#REF!</definedName>
    <definedName name="NI_95M">#REF!</definedName>
    <definedName name="NI_95S">#REF!</definedName>
    <definedName name="NI_96D">#REF!</definedName>
    <definedName name="NI_96J">#REF!</definedName>
    <definedName name="NI_96M">#REF!</definedName>
    <definedName name="NI_96S">#REF!</definedName>
    <definedName name="NI_97D">#REF!</definedName>
    <definedName name="NI_97J">#REF!</definedName>
    <definedName name="NI_97M">#REF!</definedName>
    <definedName name="NI_97S">#REF!</definedName>
    <definedName name="NI_98D">#REF!</definedName>
    <definedName name="NI_98J">#REF!</definedName>
    <definedName name="NI_98M">#REF!</definedName>
    <definedName name="NI_98S">#REF!</definedName>
    <definedName name="NI_99D">#REF!</definedName>
    <definedName name="NI_99J">#REF!</definedName>
    <definedName name="NI_99M">#REF!</definedName>
    <definedName name="NI_99S">#REF!</definedName>
    <definedName name="NI_LT">#REF!</definedName>
    <definedName name="NikolayevCapacity">#REF!</definedName>
    <definedName name="nio_96">#REF!</definedName>
    <definedName name="nio_97">#REF!</definedName>
    <definedName name="nio_98">#REF!</definedName>
    <definedName name="NLG_01D">#REF!</definedName>
    <definedName name="NLG_01J">#REF!</definedName>
    <definedName name="NLG_01M">#REF!</definedName>
    <definedName name="NLG_01S">#REF!</definedName>
    <definedName name="NLG_02D">#REF!</definedName>
    <definedName name="NLG_02J">#REF!</definedName>
    <definedName name="NLG_02M">#REF!</definedName>
    <definedName name="NLG_02S">#REF!</definedName>
    <definedName name="NLG_03D">#REF!</definedName>
    <definedName name="NLG_03J">#REF!</definedName>
    <definedName name="NLG_03M">#REF!</definedName>
    <definedName name="NLG_03S">#REF!</definedName>
    <definedName name="NLG_04D">#REF!</definedName>
    <definedName name="NLG_04J">#REF!</definedName>
    <definedName name="NLG_04M">#REF!</definedName>
    <definedName name="NLG_04S">#REF!</definedName>
    <definedName name="NLG_05D">#REF!</definedName>
    <definedName name="NLG_05J">#REF!</definedName>
    <definedName name="NLG_05M">#REF!</definedName>
    <definedName name="NLG_05S">#REF!</definedName>
    <definedName name="NLG_06D">#REF!</definedName>
    <definedName name="NLG_06J">#REF!</definedName>
    <definedName name="NLG_06M">#REF!</definedName>
    <definedName name="NLG_06S">#REF!</definedName>
    <definedName name="NLG_07D">#REF!</definedName>
    <definedName name="NLG_07J">#REF!</definedName>
    <definedName name="NLG_07M">#REF!</definedName>
    <definedName name="NLG_07S">#REF!</definedName>
    <definedName name="NLG_08D">#REF!</definedName>
    <definedName name="NLG_08J">#REF!</definedName>
    <definedName name="NLG_08M">#REF!</definedName>
    <definedName name="NLG_08S">#REF!</definedName>
    <definedName name="NLG_09D">#REF!</definedName>
    <definedName name="NLG_09J">#REF!</definedName>
    <definedName name="NLG_09M">#REF!</definedName>
    <definedName name="NLG_09S">#REF!</definedName>
    <definedName name="NLG_10D">#REF!</definedName>
    <definedName name="NLG_10J">#REF!</definedName>
    <definedName name="NLG_10M">#REF!</definedName>
    <definedName name="NLG_10S">#REF!</definedName>
    <definedName name="NLG_11D">#REF!</definedName>
    <definedName name="NLG_11J">#REF!</definedName>
    <definedName name="NLG_11M">#REF!</definedName>
    <definedName name="NLG_11S">#REF!</definedName>
    <definedName name="NLG_12D">#REF!</definedName>
    <definedName name="NLG_12J">#REF!</definedName>
    <definedName name="NLG_12M">#REF!</definedName>
    <definedName name="NLG_12S">#REF!</definedName>
    <definedName name="NLG_13D">#REF!</definedName>
    <definedName name="NLG_13J">#REF!</definedName>
    <definedName name="NLG_13M">#REF!</definedName>
    <definedName name="NLG_13S">#REF!</definedName>
    <definedName name="NLG_14D">#REF!</definedName>
    <definedName name="NLG_14J">#REF!</definedName>
    <definedName name="NLG_14M">#REF!</definedName>
    <definedName name="NLG_14S">#REF!</definedName>
    <definedName name="NLG_15D">#REF!</definedName>
    <definedName name="NLG_15J">#REF!</definedName>
    <definedName name="NLG_15M">#REF!</definedName>
    <definedName name="NLG_15S">#REF!</definedName>
    <definedName name="NLG_16D">#REF!</definedName>
    <definedName name="NLG_16J">#REF!</definedName>
    <definedName name="NLG_16M">#REF!</definedName>
    <definedName name="NLG_16S">#REF!</definedName>
    <definedName name="NLG_17D">#REF!</definedName>
    <definedName name="NLG_17J">#REF!</definedName>
    <definedName name="NLG_17M">#REF!</definedName>
    <definedName name="NLG_17S">#REF!</definedName>
    <definedName name="NLG_18D">#REF!</definedName>
    <definedName name="NLG_18J">#REF!</definedName>
    <definedName name="NLG_18M">#REF!</definedName>
    <definedName name="NLG_18S">#REF!</definedName>
    <definedName name="NLG_19D">#REF!</definedName>
    <definedName name="NLG_19J">#REF!</definedName>
    <definedName name="NLG_19M">#REF!</definedName>
    <definedName name="NLG_19S">#REF!</definedName>
    <definedName name="NLG_20D">#REF!</definedName>
    <definedName name="NLG_20J">#REF!</definedName>
    <definedName name="NLG_20M">#REF!</definedName>
    <definedName name="NLG_20S">#REF!</definedName>
    <definedName name="NLG_21D">#REF!</definedName>
    <definedName name="NLG_21J">#REF!</definedName>
    <definedName name="NLG_21M">#REF!</definedName>
    <definedName name="NLG_21S">#REF!</definedName>
    <definedName name="NLG_22D">#REF!</definedName>
    <definedName name="NLG_22J">#REF!</definedName>
    <definedName name="NLG_22M">#REF!</definedName>
    <definedName name="NLG_22S">#REF!</definedName>
    <definedName name="NLG_23D">#REF!</definedName>
    <definedName name="NLG_23J">#REF!</definedName>
    <definedName name="NLG_23M">#REF!</definedName>
    <definedName name="NLG_23S">#REF!</definedName>
    <definedName name="NLG_24D">#REF!</definedName>
    <definedName name="NLG_24J">#REF!</definedName>
    <definedName name="NLG_24M">#REF!</definedName>
    <definedName name="NLG_24S">#REF!</definedName>
    <definedName name="NLG_25D">#REF!</definedName>
    <definedName name="NLG_25J">#REF!</definedName>
    <definedName name="NLG_25M">#REF!</definedName>
    <definedName name="NLG_25S">#REF!</definedName>
    <definedName name="NLG_87D">#REF!</definedName>
    <definedName name="NLG_87J">#REF!</definedName>
    <definedName name="NLG_87M">#REF!</definedName>
    <definedName name="NLG_87S">#REF!</definedName>
    <definedName name="NLG_88D">#REF!</definedName>
    <definedName name="NLG_88J">#REF!</definedName>
    <definedName name="NLG_88M">#REF!</definedName>
    <definedName name="NLG_88S">#REF!</definedName>
    <definedName name="NLG_89D">#REF!</definedName>
    <definedName name="NLG_89J">#REF!</definedName>
    <definedName name="NLG_89M">#REF!</definedName>
    <definedName name="NLG_89S">#REF!</definedName>
    <definedName name="NLG_90D">#REF!</definedName>
    <definedName name="NLG_90J">#REF!</definedName>
    <definedName name="NLG_90M">#REF!</definedName>
    <definedName name="NLG_90S">#REF!</definedName>
    <definedName name="NLG_91D">#REF!</definedName>
    <definedName name="NLG_91J">#REF!</definedName>
    <definedName name="NLG_91M">#REF!</definedName>
    <definedName name="NLG_91S">#REF!</definedName>
    <definedName name="NLG_92D">#REF!</definedName>
    <definedName name="NLG_92J">#REF!</definedName>
    <definedName name="NLG_92M">#REF!</definedName>
    <definedName name="NLG_92S">#REF!</definedName>
    <definedName name="NLG_93D">#REF!</definedName>
    <definedName name="NLG_93J">#REF!</definedName>
    <definedName name="NLG_93M">#REF!</definedName>
    <definedName name="NLG_93S">#REF!</definedName>
    <definedName name="NLG_94D">#REF!</definedName>
    <definedName name="NLG_94J">#REF!</definedName>
    <definedName name="NLG_94M">#REF!</definedName>
    <definedName name="NLG_94S">#REF!</definedName>
    <definedName name="NLG_95D">#REF!</definedName>
    <definedName name="NLG_95J">#REF!</definedName>
    <definedName name="NLG_95M">#REF!</definedName>
    <definedName name="NLG_95S">#REF!</definedName>
    <definedName name="NLG_96D">#REF!</definedName>
    <definedName name="NLG_96J">#REF!</definedName>
    <definedName name="NLG_96M">#REF!</definedName>
    <definedName name="NLG_96S">#REF!</definedName>
    <definedName name="NLG_97D">#REF!</definedName>
    <definedName name="NLG_97J">#REF!</definedName>
    <definedName name="NLG_97M">#REF!</definedName>
    <definedName name="NLG_97S">#REF!</definedName>
    <definedName name="NLG_98D">#REF!</definedName>
    <definedName name="NLG_98J">#REF!</definedName>
    <definedName name="NLG_98M">#REF!</definedName>
    <definedName name="NLG_98S">#REF!</definedName>
    <definedName name="NLG_99D">#REF!</definedName>
    <definedName name="NLG_99J">#REF!</definedName>
    <definedName name="NLG_99M">#REF!</definedName>
    <definedName name="NLG_99S">#REF!</definedName>
    <definedName name="NLG_LT">#REF!</definedName>
    <definedName name="nmnmm">{#N/A,#N/A,FALSE,"Index";"Stmts_Qtrs",#N/A,FALSE,"Summary";"Stmts_24 mo",#N/A,FALSE,"Summary";"Summary_24",#N/A,FALSE,"Revenue";"Month_24",#N/A,FALSE,"Engineering";"Month_24",#N/A,FALSE,"Marketing";"Month_24",#N/A,FALSE,"G &amp; A";"Month_24",#N/A,FALSE,"Manufacturing"}</definedName>
    <definedName name="nmS2_AdjX">[27]单公司Beta!$D$6</definedName>
    <definedName name="nmS2_Beta">[27]单公司Beta!$B$12</definedName>
    <definedName name="nmS2_BookD">[27]单公司Beta!$D$22</definedName>
    <definedName name="nmS2_BookE">[27]单公司Beta!$E$22</definedName>
    <definedName name="nmS2_ChooseData1" localSheetId="4">OFFSET(nmS2_HisQuoteStart,0,5,nmS2_PointCount,1)</definedName>
    <definedName name="nmS2_ChooseData1">OFFSET(nmS2_HisQuoteStart,0,5,nmS2_PointCount,1)</definedName>
    <definedName name="nmS2_ChooseData2" localSheetId="4">OFFSET(nmS2_HisQuoteStart,0,6,nmS2_PointCount,1)</definedName>
    <definedName name="nmS2_ChooseData2">OFFSET(nmS2_HisQuoteStart,0,6,nmS2_PointCount,1)</definedName>
    <definedName name="nmS2_ChooseDate" localSheetId="4">OFFSET(nmS2_HisQuoteStart,0,0,nmS2_PointCount,1)</definedName>
    <definedName name="nmS2_ChooseDate">OFFSET(nmS2_HisQuoteStart,0,0,nmS2_PointCount,1)</definedName>
    <definedName name="nmS2_EndDate">[27]单公司Beta!$B$8</definedName>
    <definedName name="nmS2_HisQuoteStart">[27]单公司Beta!$A$43</definedName>
    <definedName name="nmS2_MarketD">[27]单公司Beta!$D$26</definedName>
    <definedName name="nmS2_MarketE">[27]单公司Beta!$E$26</definedName>
    <definedName name="nmS2_PointCount">[27]单公司Beta!$B$18</definedName>
    <definedName name="nmS2_TaxRate">[27]单公司Beta!$D$7</definedName>
    <definedName name="nmS2_ULBetaBV">[27]单公司Beta!$B$13</definedName>
    <definedName name="nmS2_ULBetaCustom">[27]单公司Beta!$B$15</definedName>
    <definedName name="nmS2_ULBetaMV">[27]单公司Beta!$B$14</definedName>
    <definedName name="nmS6_IndexMatrix">[49]Cache!$D$1:$E$16</definedName>
    <definedName name="nmS6_IndexName">[49]Cache!$D$1:$D$16</definedName>
    <definedName name="NN_10q_div">#REF!</definedName>
    <definedName name="NN_10q_shares">#REF!</definedName>
    <definedName name="nn_5_yr_est">#REF!</definedName>
    <definedName name="nn_52_wk">#REF!</definedName>
    <definedName name="NN_bk_cap">#REF!</definedName>
    <definedName name="NN_bk_equity">#REF!</definedName>
    <definedName name="NN_bs_conv_debt">#REF!</definedName>
    <definedName name="NN_bs_min_int">#REF!</definedName>
    <definedName name="NN_bs_pref">#REF!</definedName>
    <definedName name="NN_cash">#REF!</definedName>
    <definedName name="NN_code">#REF!</definedName>
    <definedName name="NN_conv_debt_pr">#REF!</definedName>
    <definedName name="NN_conv_pref_pr">#REF!</definedName>
    <definedName name="nn_curr">#REF!</definedName>
    <definedName name="NN_dil_shares">#REF!</definedName>
    <definedName name="nn_eps00">#REF!</definedName>
    <definedName name="nn_eps98">#REF!</definedName>
    <definedName name="nn_eps99">#REF!</definedName>
    <definedName name="NN_equity_mcap">#REF!</definedName>
    <definedName name="NN_fin_date">#REF!</definedName>
    <definedName name="NN_hist_d">#REF!</definedName>
    <definedName name="NN_hst_a">#REF!</definedName>
    <definedName name="NN_hst_cogs">#REF!</definedName>
    <definedName name="NN_hst_ebit">#REF!</definedName>
    <definedName name="NN_hst_ebt">#REF!</definedName>
    <definedName name="NN_hst_eps">#REF!</definedName>
    <definedName name="NN_hst_inc_b_m">#REF!</definedName>
    <definedName name="NN_hst_r_d">#REF!</definedName>
    <definedName name="NN_hst_rev">#REF!</definedName>
    <definedName name="NN_hst_sg_a">#REF!</definedName>
    <definedName name="NN_lev_mcap">#REF!</definedName>
    <definedName name="NN_LQ_ni">#REF!</definedName>
    <definedName name="NN_LQ_rev">#REF!</definedName>
    <definedName name="NN_lt_debt">#REF!</definedName>
    <definedName name="NN_ltm_a">#REF!</definedName>
    <definedName name="NN_ltm_cap_ex">#REF!</definedName>
    <definedName name="NN_ltm_cogs">#REF!</definedName>
    <definedName name="NN_ltm_csh_int">#REF!</definedName>
    <definedName name="NN_ltm_d">#REF!</definedName>
    <definedName name="NN_ltm_ebit">#REF!</definedName>
    <definedName name="NN_ltm_ebt">#REF!</definedName>
    <definedName name="NN_ltm_inc_b_m">#REF!</definedName>
    <definedName name="NN_ltm_int">#REF!</definedName>
    <definedName name="NN_ltm_min_int">#REF!</definedName>
    <definedName name="NN_ltm_pref_div">#REF!</definedName>
    <definedName name="NN_ltm_r_d">#REF!</definedName>
    <definedName name="NN_ltm_rev">#REF!</definedName>
    <definedName name="NN_ltm_sg_a">#REF!</definedName>
    <definedName name="NN_ltm_shares">#REF!</definedName>
    <definedName name="NN_ltm_tax">#REF!</definedName>
    <definedName name="NN_ltm_tax_rate">#REF!</definedName>
    <definedName name="NN_name">#REF!</definedName>
    <definedName name="NN_o_debt_1">#REF!</definedName>
    <definedName name="NN_o_debt_2">#REF!</definedName>
    <definedName name="NN_o_debt_3">#REF!</definedName>
    <definedName name="NN_option_n">#REF!</definedName>
    <definedName name="NN_option_pr">#REF!</definedName>
    <definedName name="NN_PQ_ni">#REF!</definedName>
    <definedName name="NN_PQ_rev">#REF!</definedName>
    <definedName name="nn_pr">#REF!</definedName>
    <definedName name="NN_shares">#REF!</definedName>
    <definedName name="nn_ticker">#REF!</definedName>
    <definedName name="NN_total_dt">#REF!</definedName>
    <definedName name="NN_YQ_ni">#REF!</definedName>
    <definedName name="NN_YQ_rev">#REF!</definedName>
    <definedName name="No._of_shares_in_issue">#REF!</definedName>
    <definedName name="No._Shares">#REF!</definedName>
    <definedName name="No.Shares">#REF!</definedName>
    <definedName name="no_f_years">#REF!</definedName>
    <definedName name="NO_SHARES">#REF!</definedName>
    <definedName name="No_Shares_wgtd_avg">#REF!</definedName>
    <definedName name="NO_YEARS">[15]Summary!#REF!</definedName>
    <definedName name="nod">#REF!</definedName>
    <definedName name="nod_pd">#REF!</definedName>
    <definedName name="NOK_10q_div">#REF!</definedName>
    <definedName name="NOK_10q_shares">#REF!</definedName>
    <definedName name="NOK_5_yr_est">#REF!</definedName>
    <definedName name="NOK_52_wk">#REF!</definedName>
    <definedName name="NOK_bk_cap">#REF!</definedName>
    <definedName name="NOK_bk_equity">#REF!</definedName>
    <definedName name="NOK_bs_conv_debt">#REF!</definedName>
    <definedName name="NOK_bs_min_int">#REF!</definedName>
    <definedName name="NOK_bs_pref">#REF!</definedName>
    <definedName name="NOK_cash">#REF!</definedName>
    <definedName name="NOK_code">#REF!</definedName>
    <definedName name="NOK_conv_debt_pr">#REF!</definedName>
    <definedName name="NOK_conv_pref_pr">#REF!</definedName>
    <definedName name="nok_curr">#REF!</definedName>
    <definedName name="nok_curr1">#REF!</definedName>
    <definedName name="NOK_dil_shares">#REF!</definedName>
    <definedName name="nok_eps00">#REF!</definedName>
    <definedName name="NOK_eps98">#REF!</definedName>
    <definedName name="NOK_eps99">#REF!</definedName>
    <definedName name="NOK_equity_mcap">#REF!</definedName>
    <definedName name="NOK_fin_date">#REF!</definedName>
    <definedName name="NOK_hist_d">#REF!</definedName>
    <definedName name="NOK_hst_a">#REF!</definedName>
    <definedName name="NOK_hst_cogs">#REF!</definedName>
    <definedName name="NOK_hst_ebit">#REF!</definedName>
    <definedName name="NOK_hst_ebt">#REF!</definedName>
    <definedName name="NOK_hst_eps">#REF!</definedName>
    <definedName name="NOK_hst_inc_b_m">#REF!</definedName>
    <definedName name="NOK_hst_r_d">#REF!</definedName>
    <definedName name="NOK_hst_rev">#REF!</definedName>
    <definedName name="NOK_hst_sg_a">#REF!</definedName>
    <definedName name="NOK_lev_mcap">#REF!</definedName>
    <definedName name="NOK_LQ_ni">#REF!</definedName>
    <definedName name="NOK_LQ_rev">#REF!</definedName>
    <definedName name="NOK_lt_debt">#REF!</definedName>
    <definedName name="NOK_ltm_a">#REF!</definedName>
    <definedName name="NOK_ltm_cap_ex">#REF!</definedName>
    <definedName name="NOK_ltm_cogs">#REF!</definedName>
    <definedName name="NOK_ltm_csh_int">#REF!</definedName>
    <definedName name="NOK_ltm_d">#REF!</definedName>
    <definedName name="NOK_ltm_ebit">#REF!</definedName>
    <definedName name="NOK_ltm_ebt">#REF!</definedName>
    <definedName name="NOK_ltm_inc_b_m">#REF!</definedName>
    <definedName name="NOK_ltm_int">#REF!</definedName>
    <definedName name="NOK_ltm_min_int">#REF!</definedName>
    <definedName name="NOK_ltm_pref_div">#REF!</definedName>
    <definedName name="NOK_ltm_r_d">#REF!</definedName>
    <definedName name="NOK_ltm_rev">#REF!</definedName>
    <definedName name="NOK_ltm_sg_a">#REF!</definedName>
    <definedName name="NOK_ltm_shares">#REF!</definedName>
    <definedName name="NOK_ltm_tax">#REF!</definedName>
    <definedName name="NOK_ltm_tax_rate">#REF!</definedName>
    <definedName name="NOK_name">#REF!</definedName>
    <definedName name="NOK_o_debt_1">#REF!</definedName>
    <definedName name="NOK_o_debt_2">#REF!</definedName>
    <definedName name="NOK_o_debt_3">#REF!</definedName>
    <definedName name="NOK_option_n">#REF!</definedName>
    <definedName name="NOK_option_pr">#REF!</definedName>
    <definedName name="NOK_PQ_ni">#REF!</definedName>
    <definedName name="NOK_PQ_rev">#REF!</definedName>
    <definedName name="NOK_pr">#REF!</definedName>
    <definedName name="NOK_shares">#REF!</definedName>
    <definedName name="NOK_total_dt">#REF!</definedName>
    <definedName name="NOK_YQ_ni">#REF!</definedName>
    <definedName name="NOK_YQ_rev">#REF!</definedName>
    <definedName name="NOL">#REF!</definedName>
    <definedName name="nominal_Long_run_growth">#REF!</definedName>
    <definedName name="non_dep_assets">#REF!</definedName>
    <definedName name="Non_operating_costs_and_corporate">#REF!</definedName>
    <definedName name="Non_Recur_ItemsCF">#REF!</definedName>
    <definedName name="Non_Recur_ItemsPL">#REF!</definedName>
    <definedName name="Non_recurring_costs">#REF!</definedName>
    <definedName name="Non_recurring_income">#REF!</definedName>
    <definedName name="Non_silicon_cost">#REF!</definedName>
    <definedName name="Non_usage">#REF!</definedName>
    <definedName name="NONREG">#REF!</definedName>
    <definedName name="NOPAT">#REF!</definedName>
    <definedName name="NOPAT_Consol">#REF!</definedName>
    <definedName name="NOPAT_DCF">#REF!</definedName>
    <definedName name="NOPAT_fore">#REF!</definedName>
    <definedName name="NOPAT_growth_avg">#REF!</definedName>
    <definedName name="NOPAT_margin">#REF!</definedName>
    <definedName name="NOPAT_margin_fore">#REF!</definedName>
    <definedName name="NOPAT_Share">#REF!</definedName>
    <definedName name="NOPBT">#REF!</definedName>
    <definedName name="NOPBT_fore">#REF!</definedName>
    <definedName name="NOPLAT_Analyst_calculation">#REF!</definedName>
    <definedName name="Nordural__Grundartangi">#REF!</definedName>
    <definedName name="Norf">#REF!</definedName>
    <definedName name="Norm_forecast_11_15">#REF!</definedName>
    <definedName name="Norm_forecast_16_25">#REF!</definedName>
    <definedName name="Norm_forecast_4_5">#REF!</definedName>
    <definedName name="Norm_forecast_6_10">#REF!</definedName>
    <definedName name="Normalized_Income_Statement">"IS_Annual"</definedName>
    <definedName name="north">#REF!</definedName>
    <definedName name="North_America">#REF!</definedName>
    <definedName name="North_America_w">#REF!</definedName>
    <definedName name="Novokuznetsk">#REF!</definedName>
    <definedName name="NoYears">#REF!</definedName>
    <definedName name="NP">#REF!</definedName>
    <definedName name="NP_Consol">#REF!</definedName>
    <definedName name="NPAT_core">#REF!</definedName>
    <definedName name="npmargin94">#REF!</definedName>
    <definedName name="npmargin95">#REF!</definedName>
    <definedName name="npmargin95a">#REF!</definedName>
    <definedName name="npmargin96">#REF!</definedName>
    <definedName name="NPT_1">#REF!</definedName>
    <definedName name="NPT_2">#REF!</definedName>
    <definedName name="NPT_P">#REF!</definedName>
    <definedName name="NPV_calc">#REF!</definedName>
    <definedName name="NPV_cash">#REF!</definedName>
    <definedName name="nRegMod" hidden="1">0</definedName>
    <definedName name="NT_10q_div">#REF!</definedName>
    <definedName name="NT_10q_shares">#REF!</definedName>
    <definedName name="nt_5_yr_est">#REF!</definedName>
    <definedName name="nt_52_wk">#REF!</definedName>
    <definedName name="NT_bk_cap">#REF!</definedName>
    <definedName name="NT_bk_equity">#REF!</definedName>
    <definedName name="NT_bs_conv_debt">#REF!</definedName>
    <definedName name="NT_bs_min_int">#REF!</definedName>
    <definedName name="NT_bs_pref">#REF!</definedName>
    <definedName name="NT_cash">#REF!</definedName>
    <definedName name="NT_code">#REF!</definedName>
    <definedName name="NT_conv_debt_pr">#REF!</definedName>
    <definedName name="NT_conv_pref_pr">#REF!</definedName>
    <definedName name="nt_curr">#REF!</definedName>
    <definedName name="NT_dil_shares">#REF!</definedName>
    <definedName name="nt_eps00">#REF!</definedName>
    <definedName name="nt_eps98">#REF!</definedName>
    <definedName name="nt_eps99">#REF!</definedName>
    <definedName name="NT_equity_mcap">#REF!</definedName>
    <definedName name="NT_fin_date">#REF!</definedName>
    <definedName name="NT_hist_d">#REF!</definedName>
    <definedName name="NT_hst_a">#REF!</definedName>
    <definedName name="NT_hst_cogs">#REF!</definedName>
    <definedName name="NT_hst_ebit">#REF!</definedName>
    <definedName name="NT_hst_ebt">#REF!</definedName>
    <definedName name="NT_hst_eps">#REF!</definedName>
    <definedName name="NT_hst_inc_b_m">#REF!</definedName>
    <definedName name="NT_hst_r_d">#REF!</definedName>
    <definedName name="NT_hst_rev">#REF!</definedName>
    <definedName name="NT_hst_sg_a">#REF!</definedName>
    <definedName name="NT_lev_mcap">#REF!</definedName>
    <definedName name="NT_LQ_ni">#REF!</definedName>
    <definedName name="NT_LQ_rev">#REF!</definedName>
    <definedName name="NT_lt_debt">#REF!</definedName>
    <definedName name="NT_ltm_a">#REF!</definedName>
    <definedName name="NT_ltm_cap_ex">#REF!</definedName>
    <definedName name="NT_ltm_cogs">#REF!</definedName>
    <definedName name="NT_ltm_csh_int">#REF!</definedName>
    <definedName name="NT_ltm_d">#REF!</definedName>
    <definedName name="NT_ltm_ebit">#REF!</definedName>
    <definedName name="NT_ltm_ebt">#REF!</definedName>
    <definedName name="NT_ltm_inc_b_m">#REF!</definedName>
    <definedName name="NT_ltm_int">#REF!</definedName>
    <definedName name="NT_ltm_min_int">#REF!</definedName>
    <definedName name="NT_ltm_pref_div">#REF!</definedName>
    <definedName name="NT_ltm_r_d">#REF!</definedName>
    <definedName name="NT_ltm_rev">#REF!</definedName>
    <definedName name="NT_ltm_sg_a">#REF!</definedName>
    <definedName name="NT_ltm_shares">#REF!</definedName>
    <definedName name="NT_ltm_tax">#REF!</definedName>
    <definedName name="NT_ltm_tax_rate">#REF!</definedName>
    <definedName name="NT_name">#REF!</definedName>
    <definedName name="NT_o_debt_1">#REF!</definedName>
    <definedName name="NT_o_debt_2">#REF!</definedName>
    <definedName name="NT_o_debt_3">#REF!</definedName>
    <definedName name="NT_option_n">#REF!</definedName>
    <definedName name="NT_option_pr">#REF!</definedName>
    <definedName name="NT_PQ_ni">#REF!</definedName>
    <definedName name="NT_PQ_rev">#REF!</definedName>
    <definedName name="nt_pr">#REF!</definedName>
    <definedName name="NT_shares">#REF!</definedName>
    <definedName name="nt_ticker">#REF!</definedName>
    <definedName name="NT_total_dt">#REF!</definedName>
    <definedName name="NT_YQ_ni">#REF!</definedName>
    <definedName name="NT_YQ_rev">#REF!</definedName>
    <definedName name="Number_equivalent_shares">#REF!</definedName>
    <definedName name="Number_of_Shares">#REF!</definedName>
    <definedName name="Number_ordinary_shares">#REF!</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_I">#REF!</definedName>
    <definedName name="OCF">#REF!</definedName>
    <definedName name="Off_B_S_Income">#REF!</definedName>
    <definedName name="Off_B_S_Income_DCF">#REF!</definedName>
    <definedName name="Off_B_S_Income_fore">#REF!</definedName>
    <definedName name="Off_B_S_Income_growth_fore">#REF!</definedName>
    <definedName name="official_ARPU">#REF!</definedName>
    <definedName name="offpr">[13]PriceSyn!$O$9</definedName>
    <definedName name="OIL_01D">#REF!</definedName>
    <definedName name="OIL_01J">#REF!</definedName>
    <definedName name="OIL_01M">#REF!</definedName>
    <definedName name="OIL_01S">#REF!</definedName>
    <definedName name="OIL_02D">#REF!</definedName>
    <definedName name="OIL_02J">#REF!</definedName>
    <definedName name="OIL_02M">#REF!</definedName>
    <definedName name="OIL_02S">#REF!</definedName>
    <definedName name="OIL_03D">#REF!</definedName>
    <definedName name="OIL_03J">#REF!</definedName>
    <definedName name="OIL_03M">#REF!</definedName>
    <definedName name="OIL_03S">#REF!</definedName>
    <definedName name="OIL_04D">#REF!</definedName>
    <definedName name="OIL_04J">#REF!</definedName>
    <definedName name="OIL_04M">#REF!</definedName>
    <definedName name="OIL_04S">#REF!</definedName>
    <definedName name="OIL_05D">#REF!</definedName>
    <definedName name="OIL_05J">#REF!</definedName>
    <definedName name="OIL_05M">#REF!</definedName>
    <definedName name="OIL_05S">#REF!</definedName>
    <definedName name="OIL_06D">#REF!</definedName>
    <definedName name="OIL_06J">#REF!</definedName>
    <definedName name="OIL_06M">#REF!</definedName>
    <definedName name="OIL_06S">#REF!</definedName>
    <definedName name="OIL_07D">#REF!</definedName>
    <definedName name="OIL_07J">#REF!</definedName>
    <definedName name="OIL_07M">#REF!</definedName>
    <definedName name="OIL_07S">#REF!</definedName>
    <definedName name="OIL_08D">#REF!</definedName>
    <definedName name="OIL_08J">#REF!</definedName>
    <definedName name="OIL_08M">#REF!</definedName>
    <definedName name="OIL_08S">#REF!</definedName>
    <definedName name="OIL_09D">#REF!</definedName>
    <definedName name="OIL_09J">#REF!</definedName>
    <definedName name="OIL_09M">#REF!</definedName>
    <definedName name="OIL_09S">#REF!</definedName>
    <definedName name="OIL_10D">#REF!</definedName>
    <definedName name="OIL_10J">#REF!</definedName>
    <definedName name="OIL_10M">#REF!</definedName>
    <definedName name="OIL_10S">#REF!</definedName>
    <definedName name="OIL_11D">#REF!</definedName>
    <definedName name="OIL_11J">#REF!</definedName>
    <definedName name="OIL_11M">#REF!</definedName>
    <definedName name="OIL_11S">#REF!</definedName>
    <definedName name="OIL_12D">#REF!</definedName>
    <definedName name="OIL_12J">#REF!</definedName>
    <definedName name="OIL_12M">#REF!</definedName>
    <definedName name="OIL_12S">#REF!</definedName>
    <definedName name="OIL_13D">#REF!</definedName>
    <definedName name="OIL_13J">#REF!</definedName>
    <definedName name="OIL_13M">#REF!</definedName>
    <definedName name="OIL_13S">#REF!</definedName>
    <definedName name="OIL_14D">#REF!</definedName>
    <definedName name="OIL_14J">#REF!</definedName>
    <definedName name="OIL_14M">#REF!</definedName>
    <definedName name="OIL_14S">#REF!</definedName>
    <definedName name="OIL_15D">#REF!</definedName>
    <definedName name="OIL_15J">#REF!</definedName>
    <definedName name="OIL_15M">#REF!</definedName>
    <definedName name="OIL_15S">#REF!</definedName>
    <definedName name="OIL_16D">#REF!</definedName>
    <definedName name="OIL_16J">#REF!</definedName>
    <definedName name="OIL_16M">#REF!</definedName>
    <definedName name="OIL_16S">#REF!</definedName>
    <definedName name="OIL_17D">#REF!</definedName>
    <definedName name="OIL_17J">#REF!</definedName>
    <definedName name="OIL_17M">#REF!</definedName>
    <definedName name="OIL_17S">#REF!</definedName>
    <definedName name="OIL_18D">#REF!</definedName>
    <definedName name="OIL_18J">#REF!</definedName>
    <definedName name="OIL_18M">#REF!</definedName>
    <definedName name="OIL_18S">#REF!</definedName>
    <definedName name="OIL_19D">#REF!</definedName>
    <definedName name="OIL_19J">#REF!</definedName>
    <definedName name="OIL_19M">#REF!</definedName>
    <definedName name="OIL_19S">#REF!</definedName>
    <definedName name="OIL_20D">#REF!</definedName>
    <definedName name="OIL_20J">#REF!</definedName>
    <definedName name="OIL_20M">#REF!</definedName>
    <definedName name="OIL_20S">#REF!</definedName>
    <definedName name="OIL_21D">#REF!</definedName>
    <definedName name="OIL_21J">#REF!</definedName>
    <definedName name="OIL_21M">#REF!</definedName>
    <definedName name="OIL_21S">#REF!</definedName>
    <definedName name="OIL_22D">#REF!</definedName>
    <definedName name="OIL_22J">#REF!</definedName>
    <definedName name="OIL_22M">#REF!</definedName>
    <definedName name="OIL_22S">#REF!</definedName>
    <definedName name="OIL_23D">#REF!</definedName>
    <definedName name="OIL_23J">#REF!</definedName>
    <definedName name="OIL_23M">#REF!</definedName>
    <definedName name="OIL_23S">#REF!</definedName>
    <definedName name="OIL_24D">#REF!</definedName>
    <definedName name="OIL_24J">#REF!</definedName>
    <definedName name="OIL_24M">#REF!</definedName>
    <definedName name="OIL_24S">#REF!</definedName>
    <definedName name="OIL_25D">#REF!</definedName>
    <definedName name="OIL_25J">#REF!</definedName>
    <definedName name="OIL_25M">#REF!</definedName>
    <definedName name="OIL_25S">#REF!</definedName>
    <definedName name="OIL_87D">#REF!</definedName>
    <definedName name="OIL_87J">#REF!</definedName>
    <definedName name="OIL_87M">#REF!</definedName>
    <definedName name="OIL_87S">#REF!</definedName>
    <definedName name="OIL_88D">#REF!</definedName>
    <definedName name="OIL_88J">#REF!</definedName>
    <definedName name="OIL_88M">#REF!</definedName>
    <definedName name="OIL_88S">#REF!</definedName>
    <definedName name="OIL_89D">#REF!</definedName>
    <definedName name="OIL_89J">#REF!</definedName>
    <definedName name="OIL_89M">#REF!</definedName>
    <definedName name="OIL_89S">#REF!</definedName>
    <definedName name="OIL_90D">#REF!</definedName>
    <definedName name="OIL_90J">#REF!</definedName>
    <definedName name="OIL_90M">#REF!</definedName>
    <definedName name="OIL_90S">#REF!</definedName>
    <definedName name="OIL_91D">#REF!</definedName>
    <definedName name="OIL_91J">#REF!</definedName>
    <definedName name="OIL_91M">#REF!</definedName>
    <definedName name="OIL_91S">#REF!</definedName>
    <definedName name="OIL_92D">#REF!</definedName>
    <definedName name="OIL_92J">#REF!</definedName>
    <definedName name="OIL_92M">#REF!</definedName>
    <definedName name="OIL_92S">#REF!</definedName>
    <definedName name="OIL_93D">#REF!</definedName>
    <definedName name="OIL_93J">#REF!</definedName>
    <definedName name="OIL_93M">#REF!</definedName>
    <definedName name="OIL_93S">#REF!</definedName>
    <definedName name="OIL_94D">#REF!</definedName>
    <definedName name="OIL_94J">#REF!</definedName>
    <definedName name="OIL_94M">#REF!</definedName>
    <definedName name="OIL_94S">#REF!</definedName>
    <definedName name="OIL_95D">#REF!</definedName>
    <definedName name="OIL_95J">#REF!</definedName>
    <definedName name="OIL_95M">#REF!</definedName>
    <definedName name="OIL_95S">#REF!</definedName>
    <definedName name="OIL_96D">#REF!</definedName>
    <definedName name="OIL_96J">#REF!</definedName>
    <definedName name="OIL_96M">#REF!</definedName>
    <definedName name="OIL_96S">#REF!</definedName>
    <definedName name="OIL_97D">#REF!</definedName>
    <definedName name="OIL_97J">#REF!</definedName>
    <definedName name="OIL_97M">#REF!</definedName>
    <definedName name="OIL_97S">#REF!</definedName>
    <definedName name="OIL_98D">#REF!</definedName>
    <definedName name="OIL_98J">#REF!</definedName>
    <definedName name="OIL_98M">#REF!</definedName>
    <definedName name="OIL_98S">#REF!</definedName>
    <definedName name="OIL_99D">#REF!</definedName>
    <definedName name="OIL_99J">#REF!</definedName>
    <definedName name="OIL_99M">#REF!</definedName>
    <definedName name="OIL_99S">#REF!</definedName>
    <definedName name="OIL_B_00D">#REF!</definedName>
    <definedName name="OIL_B_00J">#REF!</definedName>
    <definedName name="OIL_B_00M">#REF!</definedName>
    <definedName name="OIL_B_00S">#REF!</definedName>
    <definedName name="OIL_B_01D">#REF!</definedName>
    <definedName name="OIL_B_01J">#REF!</definedName>
    <definedName name="OIL_B_01M">#REF!</definedName>
    <definedName name="OIL_B_01S">#REF!</definedName>
    <definedName name="OIL_B_02D">#REF!</definedName>
    <definedName name="OIL_B_02J">#REF!</definedName>
    <definedName name="OIL_B_02M">#REF!</definedName>
    <definedName name="OIL_B_02S">#REF!</definedName>
    <definedName name="OIL_B_03D">#REF!</definedName>
    <definedName name="OIL_B_03J">#REF!</definedName>
    <definedName name="OIL_B_03M">#REF!</definedName>
    <definedName name="OIL_B_03S">#REF!</definedName>
    <definedName name="OIL_B_04D">#REF!</definedName>
    <definedName name="OIL_B_04J">#REF!</definedName>
    <definedName name="OIL_B_04M">#REF!</definedName>
    <definedName name="OIL_B_04S">#REF!</definedName>
    <definedName name="OIL_B_05D">#REF!</definedName>
    <definedName name="OIL_B_05J">#REF!</definedName>
    <definedName name="OIL_B_05M">#REF!</definedName>
    <definedName name="OIL_B_05S">#REF!</definedName>
    <definedName name="OIL_B_06D">#REF!</definedName>
    <definedName name="OIL_B_06J">#REF!</definedName>
    <definedName name="OIL_B_06M">#REF!</definedName>
    <definedName name="OIL_B_06S">#REF!</definedName>
    <definedName name="OIL_B_07D">#REF!</definedName>
    <definedName name="OIL_B_07J">#REF!</definedName>
    <definedName name="OIL_B_07M">#REF!</definedName>
    <definedName name="OIL_B_07S">#REF!</definedName>
    <definedName name="OIL_B_08D">#REF!</definedName>
    <definedName name="OIL_B_08J">#REF!</definedName>
    <definedName name="OIL_B_08M">#REF!</definedName>
    <definedName name="OIL_B_08S">#REF!</definedName>
    <definedName name="OIL_B_09D">#REF!</definedName>
    <definedName name="OIL_B_09J">#REF!</definedName>
    <definedName name="OIL_B_09M">#REF!</definedName>
    <definedName name="OIL_B_09S">#REF!</definedName>
    <definedName name="OIL_B_10D">#REF!</definedName>
    <definedName name="OIL_B_10J">#REF!</definedName>
    <definedName name="OIL_B_10M">#REF!</definedName>
    <definedName name="OIL_B_10S">#REF!</definedName>
    <definedName name="OIL_B_11D">#REF!</definedName>
    <definedName name="OIL_B_11J">#REF!</definedName>
    <definedName name="OIL_B_11M">#REF!</definedName>
    <definedName name="OIL_B_11S">#REF!</definedName>
    <definedName name="OIL_B_12D">#REF!</definedName>
    <definedName name="OIL_B_12J">#REF!</definedName>
    <definedName name="OIL_B_12M">#REF!</definedName>
    <definedName name="OIL_B_12S">#REF!</definedName>
    <definedName name="OIL_B_13D">#REF!</definedName>
    <definedName name="OIL_B_13J">#REF!</definedName>
    <definedName name="OIL_B_13M">#REF!</definedName>
    <definedName name="OIL_B_13S">#REF!</definedName>
    <definedName name="OIL_B_14D">#REF!</definedName>
    <definedName name="OIL_B_14J">#REF!</definedName>
    <definedName name="OIL_B_14M">#REF!</definedName>
    <definedName name="OIL_B_14S">#REF!</definedName>
    <definedName name="OIL_B_15D">#REF!</definedName>
    <definedName name="OIL_B_15J">#REF!</definedName>
    <definedName name="OIL_B_15M">#REF!</definedName>
    <definedName name="OIL_B_15S">#REF!</definedName>
    <definedName name="OIL_B_16D">#REF!</definedName>
    <definedName name="OIL_B_16J">#REF!</definedName>
    <definedName name="OIL_B_16M">#REF!</definedName>
    <definedName name="OIL_B_16S">#REF!</definedName>
    <definedName name="OIL_B_17D">#REF!</definedName>
    <definedName name="OIL_B_17J">#REF!</definedName>
    <definedName name="OIL_B_17M">#REF!</definedName>
    <definedName name="OIL_B_17S">#REF!</definedName>
    <definedName name="OIL_B_18D">#REF!</definedName>
    <definedName name="OIL_B_18J">#REF!</definedName>
    <definedName name="OIL_B_18M">#REF!</definedName>
    <definedName name="OIL_B_18S">#REF!</definedName>
    <definedName name="OIL_B_19D">#REF!</definedName>
    <definedName name="OIL_B_19J">#REF!</definedName>
    <definedName name="OIL_B_19M">#REF!</definedName>
    <definedName name="OIL_B_19S">#REF!</definedName>
    <definedName name="OIL_B_20D">#REF!</definedName>
    <definedName name="OIL_B_20J">#REF!</definedName>
    <definedName name="OIL_B_20M">#REF!</definedName>
    <definedName name="OIL_B_20S">#REF!</definedName>
    <definedName name="OIL_B_21D">#REF!</definedName>
    <definedName name="OIL_B_21J">#REF!</definedName>
    <definedName name="OIL_B_21M">#REF!</definedName>
    <definedName name="OIL_B_21S">#REF!</definedName>
    <definedName name="OIL_B_22D">#REF!</definedName>
    <definedName name="OIL_B_22J">#REF!</definedName>
    <definedName name="OIL_B_22M">#REF!</definedName>
    <definedName name="OIL_B_22S">#REF!</definedName>
    <definedName name="OIL_B_23D">#REF!</definedName>
    <definedName name="OIL_B_23J">#REF!</definedName>
    <definedName name="OIL_B_23M">#REF!</definedName>
    <definedName name="OIL_B_23S">#REF!</definedName>
    <definedName name="OIL_B_24D">#REF!</definedName>
    <definedName name="OIL_B_24J">#REF!</definedName>
    <definedName name="OIL_B_24M">#REF!</definedName>
    <definedName name="OIL_B_24S">#REF!</definedName>
    <definedName name="OIL_B_25D">#REF!</definedName>
    <definedName name="OIL_B_25J">#REF!</definedName>
    <definedName name="OIL_B_25M">#REF!</definedName>
    <definedName name="OIL_B_25S">#REF!</definedName>
    <definedName name="OIL_B_87D">#REF!</definedName>
    <definedName name="OIL_B_87J">#REF!</definedName>
    <definedName name="OIL_B_87M">#REF!</definedName>
    <definedName name="OIL_B_87S">#REF!</definedName>
    <definedName name="OIL_B_88D">#REF!</definedName>
    <definedName name="OIL_B_88J">#REF!</definedName>
    <definedName name="OIL_B_88M">#REF!</definedName>
    <definedName name="OIL_B_88S">#REF!</definedName>
    <definedName name="OIL_B_89D">#REF!</definedName>
    <definedName name="OIL_B_89J">#REF!</definedName>
    <definedName name="OIL_B_89M">#REF!</definedName>
    <definedName name="OIL_B_89S">#REF!</definedName>
    <definedName name="OIL_B_90D">#REF!</definedName>
    <definedName name="OIL_B_90J">#REF!</definedName>
    <definedName name="OIL_B_90M">#REF!</definedName>
    <definedName name="OIL_B_90S">#REF!</definedName>
    <definedName name="OIL_B_91D">#REF!</definedName>
    <definedName name="OIL_B_91J">#REF!</definedName>
    <definedName name="OIL_B_91M">#REF!</definedName>
    <definedName name="OIL_B_91S">#REF!</definedName>
    <definedName name="OIL_B_92D">#REF!</definedName>
    <definedName name="OIL_B_92J">#REF!</definedName>
    <definedName name="OIL_B_92M">#REF!</definedName>
    <definedName name="OIL_B_92S">#REF!</definedName>
    <definedName name="OIL_B_93D">#REF!</definedName>
    <definedName name="OIL_B_93J">#REF!</definedName>
    <definedName name="OIL_B_93M">#REF!</definedName>
    <definedName name="OIL_B_93S">#REF!</definedName>
    <definedName name="OIL_B_94D">#REF!</definedName>
    <definedName name="OIL_B_94J">#REF!</definedName>
    <definedName name="OIL_B_94M">#REF!</definedName>
    <definedName name="OIL_B_94S">#REF!</definedName>
    <definedName name="OIL_B_95D">#REF!</definedName>
    <definedName name="OIL_B_95J">#REF!</definedName>
    <definedName name="OIL_B_95M">#REF!</definedName>
    <definedName name="OIL_B_95S">#REF!</definedName>
    <definedName name="OIL_B_96D">#REF!</definedName>
    <definedName name="OIL_B_96J">#REF!</definedName>
    <definedName name="OIL_B_96M">#REF!</definedName>
    <definedName name="OIL_B_96S">#REF!</definedName>
    <definedName name="OIL_B_97D">#REF!</definedName>
    <definedName name="OIL_B_97J">#REF!</definedName>
    <definedName name="OIL_B_97M">#REF!</definedName>
    <definedName name="OIL_B_97S">#REF!</definedName>
    <definedName name="OIL_B_98D">#REF!</definedName>
    <definedName name="OIL_B_98J">#REF!</definedName>
    <definedName name="OIL_B_98M">#REF!</definedName>
    <definedName name="OIL_B_98S">#REF!</definedName>
    <definedName name="OIL_B_99D">#REF!</definedName>
    <definedName name="OIL_B_99J">#REF!</definedName>
    <definedName name="OIL_B_99M">#REF!</definedName>
    <definedName name="OIL_B_99S">#REF!</definedName>
    <definedName name="OIL_B_LT">#REF!</definedName>
    <definedName name="Oil_Gas">#REF!</definedName>
    <definedName name="OIL_LT">#REF!</definedName>
    <definedName name="OIL_OUT">#REF!</definedName>
    <definedName name="OIL_PRICE">#REF!</definedName>
    <definedName name="OIL_Spot">#REF!</definedName>
    <definedName name="OIL_T_00D">#REF!</definedName>
    <definedName name="OIL_T_00J">#REF!</definedName>
    <definedName name="OIL_T_00M">#REF!</definedName>
    <definedName name="OIL_T_00S">#REF!</definedName>
    <definedName name="OIL_T_01D">#REF!</definedName>
    <definedName name="OIL_T_01J">#REF!</definedName>
    <definedName name="OIL_T_01M">#REF!</definedName>
    <definedName name="OIL_T_01S">#REF!</definedName>
    <definedName name="OIL_T_02D">#REF!</definedName>
    <definedName name="OIL_T_02J">#REF!</definedName>
    <definedName name="OIL_T_02M">#REF!</definedName>
    <definedName name="OIL_T_02S">#REF!</definedName>
    <definedName name="OIL_T_03D">#REF!</definedName>
    <definedName name="OIL_T_03J">#REF!</definedName>
    <definedName name="OIL_T_03M">#REF!</definedName>
    <definedName name="OIL_T_03S">#REF!</definedName>
    <definedName name="OIL_T_04D">#REF!</definedName>
    <definedName name="OIL_T_04J">#REF!</definedName>
    <definedName name="OIL_T_04M">#REF!</definedName>
    <definedName name="OIL_T_04S">#REF!</definedName>
    <definedName name="OIL_T_05D">#REF!</definedName>
    <definedName name="OIL_T_05J">#REF!</definedName>
    <definedName name="OIL_T_05M">#REF!</definedName>
    <definedName name="OIL_T_05S">#REF!</definedName>
    <definedName name="OIL_T_06D">#REF!</definedName>
    <definedName name="OIL_T_06J">#REF!</definedName>
    <definedName name="OIL_T_06M">#REF!</definedName>
    <definedName name="OIL_T_06S">#REF!</definedName>
    <definedName name="OIL_T_07D">#REF!</definedName>
    <definedName name="OIL_T_07J">#REF!</definedName>
    <definedName name="OIL_T_07M">#REF!</definedName>
    <definedName name="OIL_T_07S">#REF!</definedName>
    <definedName name="OIL_T_08D">#REF!</definedName>
    <definedName name="OIL_T_08J">#REF!</definedName>
    <definedName name="OIL_T_08M">#REF!</definedName>
    <definedName name="OIL_T_08S">#REF!</definedName>
    <definedName name="OIL_T_09D">#REF!</definedName>
    <definedName name="OIL_T_09J">#REF!</definedName>
    <definedName name="OIL_T_09M">#REF!</definedName>
    <definedName name="OIL_T_09S">#REF!</definedName>
    <definedName name="OIL_T_10D">#REF!</definedName>
    <definedName name="OIL_T_10J">#REF!</definedName>
    <definedName name="OIL_T_10M">#REF!</definedName>
    <definedName name="OIL_T_10S">#REF!</definedName>
    <definedName name="OIL_T_11D">#REF!</definedName>
    <definedName name="OIL_T_11J">#REF!</definedName>
    <definedName name="OIL_T_11M">#REF!</definedName>
    <definedName name="OIL_T_11S">#REF!</definedName>
    <definedName name="OIL_T_12D">#REF!</definedName>
    <definedName name="OIL_T_12J">#REF!</definedName>
    <definedName name="OIL_T_12M">#REF!</definedName>
    <definedName name="OIL_T_12S">#REF!</definedName>
    <definedName name="OIL_T_13D">#REF!</definedName>
    <definedName name="OIL_T_13J">#REF!</definedName>
    <definedName name="OIL_T_13M">#REF!</definedName>
    <definedName name="OIL_T_13S">#REF!</definedName>
    <definedName name="OIL_T_14D">#REF!</definedName>
    <definedName name="OIL_T_14J">#REF!</definedName>
    <definedName name="OIL_T_14M">#REF!</definedName>
    <definedName name="OIL_T_14S">#REF!</definedName>
    <definedName name="OIL_T_15D">#REF!</definedName>
    <definedName name="OIL_T_15J">#REF!</definedName>
    <definedName name="OIL_T_15M">#REF!</definedName>
    <definedName name="OIL_T_15S">#REF!</definedName>
    <definedName name="OIL_T_16D">#REF!</definedName>
    <definedName name="OIL_T_16J">#REF!</definedName>
    <definedName name="OIL_T_16M">#REF!</definedName>
    <definedName name="OIL_T_16S">#REF!</definedName>
    <definedName name="OIL_T_17D">#REF!</definedName>
    <definedName name="OIL_T_17J">#REF!</definedName>
    <definedName name="OIL_T_17M">#REF!</definedName>
    <definedName name="OIL_T_17S">#REF!</definedName>
    <definedName name="OIL_T_18D">#REF!</definedName>
    <definedName name="OIL_T_18J">#REF!</definedName>
    <definedName name="OIL_T_18M">#REF!</definedName>
    <definedName name="OIL_T_18S">#REF!</definedName>
    <definedName name="OIL_T_19D">#REF!</definedName>
    <definedName name="OIL_T_19J">#REF!</definedName>
    <definedName name="OIL_T_19M">#REF!</definedName>
    <definedName name="OIL_T_19S">#REF!</definedName>
    <definedName name="OIL_T_20D">#REF!</definedName>
    <definedName name="OIL_T_20J">#REF!</definedName>
    <definedName name="OIL_T_20M">#REF!</definedName>
    <definedName name="OIL_T_20S">#REF!</definedName>
    <definedName name="OIL_T_21D">#REF!</definedName>
    <definedName name="OIL_T_21J">#REF!</definedName>
    <definedName name="OIL_T_21M">#REF!</definedName>
    <definedName name="OIL_T_21S">#REF!</definedName>
    <definedName name="OIL_T_22D">#REF!</definedName>
    <definedName name="OIL_T_22J">#REF!</definedName>
    <definedName name="OIL_T_22M">#REF!</definedName>
    <definedName name="OIL_T_22S">#REF!</definedName>
    <definedName name="OIL_T_23D">#REF!</definedName>
    <definedName name="OIL_T_23J">#REF!</definedName>
    <definedName name="OIL_T_23M">#REF!</definedName>
    <definedName name="OIL_T_23S">#REF!</definedName>
    <definedName name="OIL_T_24D">#REF!</definedName>
    <definedName name="OIL_T_24J">#REF!</definedName>
    <definedName name="OIL_T_24M">#REF!</definedName>
    <definedName name="OIL_T_24S">#REF!</definedName>
    <definedName name="OIL_T_25D">#REF!</definedName>
    <definedName name="OIL_T_25J">#REF!</definedName>
    <definedName name="OIL_T_25M">#REF!</definedName>
    <definedName name="OIL_T_25S">#REF!</definedName>
    <definedName name="OIL_T_87D">#REF!</definedName>
    <definedName name="OIL_T_87J">#REF!</definedName>
    <definedName name="OIL_T_87M">#REF!</definedName>
    <definedName name="OIL_T_87S">#REF!</definedName>
    <definedName name="OIL_T_88D">#REF!</definedName>
    <definedName name="OIL_T_88J">#REF!</definedName>
    <definedName name="OIL_T_88M">#REF!</definedName>
    <definedName name="OIL_T_88S">#REF!</definedName>
    <definedName name="OIL_T_89D">#REF!</definedName>
    <definedName name="OIL_T_89J">#REF!</definedName>
    <definedName name="OIL_T_89M">#REF!</definedName>
    <definedName name="OIL_T_89S">#REF!</definedName>
    <definedName name="OIL_T_90D">#REF!</definedName>
    <definedName name="OIL_T_90J">#REF!</definedName>
    <definedName name="OIL_T_90M">#REF!</definedName>
    <definedName name="OIL_T_90S">#REF!</definedName>
    <definedName name="OIL_T_91D">#REF!</definedName>
    <definedName name="OIL_T_91J">#REF!</definedName>
    <definedName name="OIL_T_91M">#REF!</definedName>
    <definedName name="OIL_T_91S">#REF!</definedName>
    <definedName name="OIL_T_92D">#REF!</definedName>
    <definedName name="OIL_T_92J">#REF!</definedName>
    <definedName name="OIL_T_92M">#REF!</definedName>
    <definedName name="OIL_T_92S">#REF!</definedName>
    <definedName name="OIL_T_93D">#REF!</definedName>
    <definedName name="OIL_T_93J">#REF!</definedName>
    <definedName name="OIL_T_93M">#REF!</definedName>
    <definedName name="OIL_T_93S">#REF!</definedName>
    <definedName name="OIL_T_94D">#REF!</definedName>
    <definedName name="OIL_T_94J">#REF!</definedName>
    <definedName name="OIL_T_94M">#REF!</definedName>
    <definedName name="OIL_T_94S">#REF!</definedName>
    <definedName name="OIL_T_95D">#REF!</definedName>
    <definedName name="OIL_T_95J">#REF!</definedName>
    <definedName name="OIL_T_95M">#REF!</definedName>
    <definedName name="OIL_T_95S">#REF!</definedName>
    <definedName name="OIL_T_96D">#REF!</definedName>
    <definedName name="OIL_T_96J">#REF!</definedName>
    <definedName name="OIL_T_96M">#REF!</definedName>
    <definedName name="OIL_T_96S">#REF!</definedName>
    <definedName name="OIL_T_97D">#REF!</definedName>
    <definedName name="OIL_T_97J">#REF!</definedName>
    <definedName name="OIL_T_97M">#REF!</definedName>
    <definedName name="OIL_T_97S">#REF!</definedName>
    <definedName name="OIL_T_98D">#REF!</definedName>
    <definedName name="OIL_T_98J">#REF!</definedName>
    <definedName name="OIL_T_98M">#REF!</definedName>
    <definedName name="OIL_T_98S">#REF!</definedName>
    <definedName name="OIL_T_99D">#REF!</definedName>
    <definedName name="OIL_T_99J">#REF!</definedName>
    <definedName name="OIL_T_99M">#REF!</definedName>
    <definedName name="OIL_T_99S">#REF!</definedName>
    <definedName name="OIL_T_LT">#REF!</definedName>
    <definedName name="Oilfield_services">#REF!</definedName>
    <definedName name="OK">{#N/A,#N/A,FALSE,"Cover";#N/A,#N/A,FALSE,"LUMI";#N/A,#N/A,FALSE,"COMD";#N/A,#N/A,FALSE,"Valuation";#N/A,#N/A,FALSE,"Assumptions";#N/A,#N/A,FALSE,"Pooling";#N/A,#N/A,FALSE,"BalanceSheet"}</definedName>
    <definedName name="OL_1">#REF!</definedName>
    <definedName name="OL_P">#REF!</definedName>
    <definedName name="old">#REF!</definedName>
    <definedName name="oldstuff">oldstuff</definedName>
    <definedName name="OneOff">[20]NERD!$G$19:$N$19</definedName>
    <definedName name="OP_CF">#REF!</definedName>
    <definedName name="OP_CF_GROWTH_RATE">#REF!</definedName>
    <definedName name="OP_CF_YIELD">#REF!</definedName>
    <definedName name="OpCash">#REF!</definedName>
    <definedName name="opcost93">#REF!</definedName>
    <definedName name="opcost94">#REF!</definedName>
    <definedName name="OpDay_printarea">#N/A</definedName>
    <definedName name="OPER_MARGIN">#REF!</definedName>
    <definedName name="OPER_PROFIT">#REF!</definedName>
    <definedName name="Oper1">#REF!</definedName>
    <definedName name="Operating_expenses">'[4]P&amp;L'!$B$46:$AH$46</definedName>
    <definedName name="operating_income">#REF!</definedName>
    <definedName name="Operating_income_fore">#REF!</definedName>
    <definedName name="Operating_Lease_Expense">#REF!</definedName>
    <definedName name="Operating_Lease_Expense_fore">#REF!</definedName>
    <definedName name="Operating_profit">#REF!</definedName>
    <definedName name="Operating_Sys">#REF!</definedName>
    <definedName name="OperatingMargin">[20]NERD!$G$17:$N$17</definedName>
    <definedName name="Operations">#REF!</definedName>
    <definedName name="opex_customer_retention">#REF!</definedName>
    <definedName name="opex_network">#REF!</definedName>
    <definedName name="opex_other">#REF!</definedName>
    <definedName name="opex_rental">#REF!</definedName>
    <definedName name="opex_salaries">#REF!</definedName>
    <definedName name="opex_sales_marketing">#REF!</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pFCF">#REF!</definedName>
    <definedName name="opinc">#REF!</definedName>
    <definedName name="opmargin">#REF!</definedName>
    <definedName name="opmargin95">#REF!</definedName>
    <definedName name="opmargin95a">#REF!</definedName>
    <definedName name="opmargin96">#REF!</definedName>
    <definedName name="OpNPV">#REF!</definedName>
    <definedName name="OptionAdjustedSpread_bonds_0">#REF!</definedName>
    <definedName name="OptionAdjustedSpread_bonds_1">#REF!</definedName>
    <definedName name="OptionAdjustedSpread_bonds_2">#REF!</definedName>
    <definedName name="OptionAdjustedSpread_bonds_3">#REF!</definedName>
    <definedName name="OptionAdjustedSpread_bonds_4">#REF!</definedName>
    <definedName name="OptionAdjustedSpreadDuration_bonds_0">#REF!</definedName>
    <definedName name="OptionAdjustedSpreadDuration_bonds_1">#REF!</definedName>
    <definedName name="OptionAdjustedSpreadDuration_bonds_2">#REF!</definedName>
    <definedName name="OptionAdjustedSpreadDuration_bonds_3">#REF!</definedName>
    <definedName name="OptionAdjustedSpreadDuration_bonds_4">#REF!</definedName>
    <definedName name="ORA_AssociatesMinorities">#REF!</definedName>
    <definedName name="ORA_UnleveredFCF">#REF!</definedName>
    <definedName name="ORCTF_10q_div">#REF!</definedName>
    <definedName name="ORCTF_10q_shares">#REF!</definedName>
    <definedName name="orctf_5_yr_est">#REF!</definedName>
    <definedName name="orctf_52_wk">#REF!</definedName>
    <definedName name="ORCTF_bk_cap">#REF!</definedName>
    <definedName name="ORCTF_bk_equity">#REF!</definedName>
    <definedName name="ORCTF_bs_conv_debt">#REF!</definedName>
    <definedName name="ORCTF_bs_min_int">#REF!</definedName>
    <definedName name="ORCTF_bs_pref">#REF!</definedName>
    <definedName name="ORCTF_cash">#REF!</definedName>
    <definedName name="ORCTF_code">#REF!</definedName>
    <definedName name="ORCTF_conv_debt_pr">#REF!</definedName>
    <definedName name="ORCTF_conv_pref_pr">#REF!</definedName>
    <definedName name="orctf_curr">#REF!</definedName>
    <definedName name="ORCTF_dil_shares">#REF!</definedName>
    <definedName name="orctf_eps00">#REF!</definedName>
    <definedName name="orctf_eps98">#REF!</definedName>
    <definedName name="orctf_eps99">#REF!</definedName>
    <definedName name="ORCTF_equity_mcap">#REF!</definedName>
    <definedName name="ORCTF_fin_date">#REF!</definedName>
    <definedName name="ORCTF_lev_mcap">#REF!</definedName>
    <definedName name="ORCTF_LQ_ni">#REF!</definedName>
    <definedName name="ORCTF_LQ_rev">#REF!</definedName>
    <definedName name="ORCTF_lt_debt">#REF!</definedName>
    <definedName name="ORCTF_ltm_a">#REF!</definedName>
    <definedName name="ORCTF_ltm_cap_ex">#REF!</definedName>
    <definedName name="ORCTF_ltm_cogs">#REF!</definedName>
    <definedName name="ORCTF_ltm_csh_int">#REF!</definedName>
    <definedName name="ORCTF_ltm_d">#REF!</definedName>
    <definedName name="ORCTF_ltm_ebit">#REF!</definedName>
    <definedName name="ORCTF_ltm_ebt">#REF!</definedName>
    <definedName name="ORCTF_ltm_eps">#REF!</definedName>
    <definedName name="ORCTF_ltm_inc_b_m">#REF!</definedName>
    <definedName name="ORCTF_ltm_int">#REF!</definedName>
    <definedName name="ORCTF_ltm_min_int">#REF!</definedName>
    <definedName name="ORCTF_ltm_pref_div">#REF!</definedName>
    <definedName name="ORCTF_ltm_r_d">#REF!</definedName>
    <definedName name="ORCTF_ltm_rev">#REF!</definedName>
    <definedName name="ORCTF_ltm_sg_a">#REF!</definedName>
    <definedName name="ORCTF_ltm_tax">#REF!</definedName>
    <definedName name="ORCTF_ltm_tax_rate">#REF!</definedName>
    <definedName name="ORCTF_name">#REF!</definedName>
    <definedName name="ORCTF_o_debt_1">#REF!</definedName>
    <definedName name="ORCTF_o_debt_2">#REF!</definedName>
    <definedName name="ORCTF_o_debt_3">#REF!</definedName>
    <definedName name="ORCTF_option_n">#REF!</definedName>
    <definedName name="ORCTF_option_pr">#REF!</definedName>
    <definedName name="ORCTF_PQ_rev">#REF!</definedName>
    <definedName name="orctf_pr">#REF!</definedName>
    <definedName name="ORCTF_shares">#REF!</definedName>
    <definedName name="orctf_ticker">#REF!</definedName>
    <definedName name="ORCTF_total_dt">#REF!</definedName>
    <definedName name="ORCTF_YQ_ni">#REF!</definedName>
    <definedName name="ORCTF_YQ_rev">#REF!</definedName>
    <definedName name="Order_backlog">#REF!</definedName>
    <definedName name="Order_intake">#REF!</definedName>
    <definedName name="Ordinary_shareholders_funds">#REF!</definedName>
    <definedName name="Oth">#REF!</definedName>
    <definedName name="Oth_Amort">#REF!</definedName>
    <definedName name="Other_advances_driver">#REF!</definedName>
    <definedName name="Other_asset_turns">#REF!</definedName>
    <definedName name="Other_asset_turns_fore">#REF!</definedName>
    <definedName name="Other_Assets">#REF!</definedName>
    <definedName name="Other_business_corporate_write_offs">#REF!</definedName>
    <definedName name="other_costs">#REF!</definedName>
    <definedName name="other_curr_asset_driver">#REF!</definedName>
    <definedName name="Other_current_assets">#REF!</definedName>
    <definedName name="Other_current_assets_growth_fore">#REF!</definedName>
    <definedName name="Other_current_liabilities_growth_fore">#REF!</definedName>
    <definedName name="Other_dividends">#REF!</definedName>
    <definedName name="Other_earnings">#REF!</definedName>
    <definedName name="Other_Europe_w">#REF!</definedName>
    <definedName name="Other_Expenses">#REF!</definedName>
    <definedName name="Other_Expenses_fore">#REF!</definedName>
    <definedName name="Other_expenses_gains">#REF!</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#REF!</definedName>
    <definedName name="Other_inc_exp_fore">#REF!</definedName>
    <definedName name="Other_income__expense">'[4]P&amp;L'!$B$56:$AH$56</definedName>
    <definedName name="Other_income_growth_fore">#REF!</definedName>
    <definedName name="Other_Intangibles">#REF!</definedName>
    <definedName name="Other_investments">#REF!</definedName>
    <definedName name="Other_items">#REF!</definedName>
    <definedName name="Other_items2">#REF!</definedName>
    <definedName name="Other_Liabilities">#REF!</definedName>
    <definedName name="Other_liabilities_growth_fore">#REF!</definedName>
    <definedName name="Other_LT_assets">#REF!</definedName>
    <definedName name="Other_non_current_assets">#REF!</definedName>
    <definedName name="Other_operating_profit">#REF!</definedName>
    <definedName name="Other_Pretax">#REF!</definedName>
    <definedName name="Other_Provisions">#REF!</definedName>
    <definedName name="Other_Reserves">#REF!</definedName>
    <definedName name="Other_Segment_Revenues">#REF!</definedName>
    <definedName name="other00">#REF!</definedName>
    <definedName name="other01">#REF!</definedName>
    <definedName name="other93">#REF!</definedName>
    <definedName name="other94">#REF!</definedName>
    <definedName name="other95">#REF!</definedName>
    <definedName name="other96">#REF!</definedName>
    <definedName name="other97">#REF!</definedName>
    <definedName name="other98">#REF!</definedName>
    <definedName name="other99">#REF!</definedName>
    <definedName name="OtherAmericas">#REF!</definedName>
    <definedName name="OtherCA">#REF!</definedName>
    <definedName name="OtherEurope">#REF!</definedName>
    <definedName name="OtherExEquityIncome">0</definedName>
    <definedName name="OtherExGainOnSale">0</definedName>
    <definedName name="OtherExInterestIncome">0</definedName>
    <definedName name="OtherExMinorityInterest">0</definedName>
    <definedName name="OtherExTotal">0</definedName>
    <definedName name="OtherPacificRim">#REF!</definedName>
    <definedName name="OthNonOp">#REF!</definedName>
    <definedName name="Output_area">#REF!</definedName>
    <definedName name="Output1_hook">#REF!</definedName>
    <definedName name="Output2_hook">#REF!</definedName>
    <definedName name="OWN">#REF!</definedName>
    <definedName name="P">#REF!</definedName>
    <definedName name="p_am_good">#REF!</definedName>
    <definedName name="P_CF_VALUE">#REF!</definedName>
    <definedName name="P_CF_VALUE_2001">#REF!</definedName>
    <definedName name="p_cost_of_sales">#REF!</definedName>
    <definedName name="P_E">#REF!</definedName>
    <definedName name="p_ebit">#REF!</definedName>
    <definedName name="p_exep_items">#REF!</definedName>
    <definedName name="p_extr_items">#REF!</definedName>
    <definedName name="p_gross_profit">#REF!</definedName>
    <definedName name="P_Income1">#REF!</definedName>
    <definedName name="P_Income2">#REF!</definedName>
    <definedName name="p_interest">#REF!</definedName>
    <definedName name="p_L">#REF!</definedName>
    <definedName name="p_min_intr">#REF!</definedName>
    <definedName name="p_n_op_prof">#REF!</definedName>
    <definedName name="p_net_prof">#REF!</definedName>
    <definedName name="p_net_sales">#REF!</definedName>
    <definedName name="p_op_prof">#REF!</definedName>
    <definedName name="p_oth_op_inc">#REF!</definedName>
    <definedName name="P_Product">#REF!</definedName>
    <definedName name="p_tax">#REF!</definedName>
    <definedName name="p_tax_percent">#REF!</definedName>
    <definedName name="P_Tear">#REF!</definedName>
    <definedName name="PACIFIC_NET">#REF!,#REF!,#REF!</definedName>
    <definedName name="PacificRim">#REF!</definedName>
    <definedName name="page1">#REF!</definedName>
    <definedName name="page14">#REF!</definedName>
    <definedName name="page15">#REF!</definedName>
    <definedName name="Page16">#REF!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9">#REF!</definedName>
    <definedName name="pai">#REF!</definedName>
    <definedName name="Paid_tax">#REF!</definedName>
    <definedName name="PAIR_10q_div">#REF!</definedName>
    <definedName name="PAIR_10q_shares">#REF!</definedName>
    <definedName name="pair_5_yr_est">#REF!</definedName>
    <definedName name="pair_52_wk">#REF!</definedName>
    <definedName name="PAIR_bk_cap">#REF!</definedName>
    <definedName name="PAIR_bk_equity">#REF!</definedName>
    <definedName name="PAIR_bs_conv_debt">#REF!</definedName>
    <definedName name="PAIR_bs_min_int">#REF!</definedName>
    <definedName name="PAIR_bs_pref">#REF!</definedName>
    <definedName name="PAIR_cash">#REF!</definedName>
    <definedName name="PAIR_code">#REF!</definedName>
    <definedName name="PAIR_conv_debt_pr">#REF!</definedName>
    <definedName name="PAIR_conv_pref_pr">#REF!</definedName>
    <definedName name="pair_curr">#REF!</definedName>
    <definedName name="PAIR_dil_shares">#REF!</definedName>
    <definedName name="pair_eps00">#REF!</definedName>
    <definedName name="pair_eps98">#REF!</definedName>
    <definedName name="pair_eps99">#REF!</definedName>
    <definedName name="PAIR_equity_mcap">#REF!</definedName>
    <definedName name="PAIR_fin_date">#REF!</definedName>
    <definedName name="PAIR_lev_mcap">#REF!</definedName>
    <definedName name="PAIR_LQ_ni">#REF!</definedName>
    <definedName name="PAIR_LQ_rev">#REF!</definedName>
    <definedName name="PAIR_lt_debt">#REF!</definedName>
    <definedName name="PAIR_ltm_a">#REF!</definedName>
    <definedName name="PAIR_ltm_cap_ex">#REF!</definedName>
    <definedName name="PAIR_ltm_cogs">#REF!</definedName>
    <definedName name="PAIR_ltm_csh_int">#REF!</definedName>
    <definedName name="PAIR_ltm_d">#REF!</definedName>
    <definedName name="PAIR_ltm_ebit">#REF!</definedName>
    <definedName name="PAIR_ltm_ebt">#REF!</definedName>
    <definedName name="PAIR_ltm_eps">#REF!</definedName>
    <definedName name="PAIR_ltm_inc_b_m">#REF!</definedName>
    <definedName name="PAIR_ltm_int">#REF!</definedName>
    <definedName name="PAIR_ltm_min_int">#REF!</definedName>
    <definedName name="PAIR_ltm_pref_div">#REF!</definedName>
    <definedName name="PAIR_ltm_r_d">#REF!</definedName>
    <definedName name="PAIR_ltm_rev">#REF!</definedName>
    <definedName name="PAIR_ltm_sg_a">#REF!</definedName>
    <definedName name="PAIR_ltm_tax">#REF!</definedName>
    <definedName name="PAIR_ltm_tax_rate">#REF!</definedName>
    <definedName name="PAIR_name">#REF!</definedName>
    <definedName name="PAIR_o_debt_1">#REF!</definedName>
    <definedName name="PAIR_o_debt_2">#REF!</definedName>
    <definedName name="PAIR_o_debt_3">#REF!</definedName>
    <definedName name="PAIR_option_n">#REF!</definedName>
    <definedName name="PAIR_option_pr">#REF!</definedName>
    <definedName name="PAIR_PQ_rev">#REF!</definedName>
    <definedName name="pair_pr">#REF!</definedName>
    <definedName name="PAIR_shares">#REF!</definedName>
    <definedName name="pair_ticker">#REF!</definedName>
    <definedName name="PAIR_total_dt">#REF!</definedName>
    <definedName name="PAIR_YQ_ni">#REF!</definedName>
    <definedName name="PAIR_YQ_rev">#REF!</definedName>
    <definedName name="PANr_AdjustedEV">#REF!</definedName>
    <definedName name="PANr_AssociatesMinorities">#REF!</definedName>
    <definedName name="PANr_UnleveredFCF">#REF!</definedName>
    <definedName name="ParanamCapacity">#REF!</definedName>
    <definedName name="Partial_year">#REF!</definedName>
    <definedName name="PAT">#REF!</definedName>
    <definedName name="PAT_1Q98">#REF!</definedName>
    <definedName name="PATG">#REF!</definedName>
    <definedName name="path">#REF!</definedName>
    <definedName name="PATS">#REF!</definedName>
    <definedName name="PavlodarCapacity">#REF!</definedName>
    <definedName name="payout_ratio">#REF!</definedName>
    <definedName name="Payout_ratio_on_underlying">#REF!</definedName>
    <definedName name="PB_00D">#REF!</definedName>
    <definedName name="PB_00J">#REF!</definedName>
    <definedName name="PB_00M">#REF!</definedName>
    <definedName name="PB_00S">#REF!</definedName>
    <definedName name="PB_01D">#REF!</definedName>
    <definedName name="PB_01J">#REF!</definedName>
    <definedName name="PB_01M">#REF!</definedName>
    <definedName name="PB_01S">#REF!</definedName>
    <definedName name="PB_02D">#REF!</definedName>
    <definedName name="PB_02J">#REF!</definedName>
    <definedName name="PB_02M">#REF!</definedName>
    <definedName name="PB_02S">#REF!</definedName>
    <definedName name="PB_03D">#REF!</definedName>
    <definedName name="PB_03J">#REF!</definedName>
    <definedName name="PB_03M">#REF!</definedName>
    <definedName name="PB_03S">#REF!</definedName>
    <definedName name="PB_04D">#REF!</definedName>
    <definedName name="PB_04J">#REF!</definedName>
    <definedName name="PB_04M">#REF!</definedName>
    <definedName name="PB_04S">#REF!</definedName>
    <definedName name="PB_05D">#REF!</definedName>
    <definedName name="PB_05J">#REF!</definedName>
    <definedName name="PB_05M">#REF!</definedName>
    <definedName name="PB_05S">#REF!</definedName>
    <definedName name="PB_06D">#REF!</definedName>
    <definedName name="PB_06J">#REF!</definedName>
    <definedName name="PB_06M">#REF!</definedName>
    <definedName name="PB_06S">#REF!</definedName>
    <definedName name="PB_07D">#REF!</definedName>
    <definedName name="PB_07J">#REF!</definedName>
    <definedName name="PB_07M">#REF!</definedName>
    <definedName name="PB_07S">#REF!</definedName>
    <definedName name="PB_08D">#REF!</definedName>
    <definedName name="PB_08J">#REF!</definedName>
    <definedName name="PB_08M">#REF!</definedName>
    <definedName name="PB_08S">#REF!</definedName>
    <definedName name="PB_09D">#REF!</definedName>
    <definedName name="PB_09J">#REF!</definedName>
    <definedName name="PB_09M">#REF!</definedName>
    <definedName name="PB_09S">#REF!</definedName>
    <definedName name="PB_10D">#REF!</definedName>
    <definedName name="PB_10J">#REF!</definedName>
    <definedName name="PB_10M">#REF!</definedName>
    <definedName name="PB_10S">#REF!</definedName>
    <definedName name="PB_11D">#REF!</definedName>
    <definedName name="PB_11J">#REF!</definedName>
    <definedName name="PB_11M">#REF!</definedName>
    <definedName name="PB_11S">#REF!</definedName>
    <definedName name="PB_12D">#REF!</definedName>
    <definedName name="PB_12J">#REF!</definedName>
    <definedName name="PB_12M">#REF!</definedName>
    <definedName name="PB_12S">#REF!</definedName>
    <definedName name="PB_13D">#REF!</definedName>
    <definedName name="PB_13J">#REF!</definedName>
    <definedName name="PB_13M">#REF!</definedName>
    <definedName name="PB_13S">#REF!</definedName>
    <definedName name="PB_14D">#REF!</definedName>
    <definedName name="PB_14J">#REF!</definedName>
    <definedName name="PB_14M">#REF!</definedName>
    <definedName name="PB_14S">#REF!</definedName>
    <definedName name="PB_15D">#REF!</definedName>
    <definedName name="PB_15J">#REF!</definedName>
    <definedName name="PB_15M">#REF!</definedName>
    <definedName name="PB_15S">#REF!</definedName>
    <definedName name="PB_16D">#REF!</definedName>
    <definedName name="PB_16J">#REF!</definedName>
    <definedName name="PB_16M">#REF!</definedName>
    <definedName name="PB_16S">#REF!</definedName>
    <definedName name="PB_17D">#REF!</definedName>
    <definedName name="PB_17J">#REF!</definedName>
    <definedName name="PB_17M">#REF!</definedName>
    <definedName name="PB_17S">#REF!</definedName>
    <definedName name="PB_18D">#REF!</definedName>
    <definedName name="PB_18J">#REF!</definedName>
    <definedName name="PB_18M">#REF!</definedName>
    <definedName name="PB_18S">#REF!</definedName>
    <definedName name="PB_19D">#REF!</definedName>
    <definedName name="PB_19J">#REF!</definedName>
    <definedName name="PB_19M">#REF!</definedName>
    <definedName name="PB_19S">#REF!</definedName>
    <definedName name="PB_20D">#REF!</definedName>
    <definedName name="PB_20J">#REF!</definedName>
    <definedName name="PB_20M">#REF!</definedName>
    <definedName name="PB_20S">#REF!</definedName>
    <definedName name="PB_21D">#REF!</definedName>
    <definedName name="PB_21J">#REF!</definedName>
    <definedName name="PB_21M">#REF!</definedName>
    <definedName name="PB_21S">#REF!</definedName>
    <definedName name="PB_22D">#REF!</definedName>
    <definedName name="PB_22J">#REF!</definedName>
    <definedName name="PB_22M">#REF!</definedName>
    <definedName name="PB_22S">#REF!</definedName>
    <definedName name="PB_23D">#REF!</definedName>
    <definedName name="PB_23J">#REF!</definedName>
    <definedName name="PB_23M">#REF!</definedName>
    <definedName name="PB_23S">#REF!</definedName>
    <definedName name="PB_24D">#REF!</definedName>
    <definedName name="PB_24J">#REF!</definedName>
    <definedName name="PB_24M">#REF!</definedName>
    <definedName name="PB_24S">#REF!</definedName>
    <definedName name="PB_25D">#REF!</definedName>
    <definedName name="PB_25J">#REF!</definedName>
    <definedName name="PB_25M">#REF!</definedName>
    <definedName name="PB_25S">#REF!</definedName>
    <definedName name="PB_87D">#REF!</definedName>
    <definedName name="PB_87J">#REF!</definedName>
    <definedName name="PB_87M">#REF!</definedName>
    <definedName name="PB_87S">#REF!</definedName>
    <definedName name="PB_88D">#REF!</definedName>
    <definedName name="PB_88J">#REF!</definedName>
    <definedName name="PB_88M">#REF!</definedName>
    <definedName name="PB_88S">#REF!</definedName>
    <definedName name="PB_89D">#REF!</definedName>
    <definedName name="PB_89J">#REF!</definedName>
    <definedName name="PB_89M">#REF!</definedName>
    <definedName name="PB_89S">#REF!</definedName>
    <definedName name="PB_90D">#REF!</definedName>
    <definedName name="PB_90J">#REF!</definedName>
    <definedName name="PB_90M">#REF!</definedName>
    <definedName name="PB_90S">#REF!</definedName>
    <definedName name="PB_91D">#REF!</definedName>
    <definedName name="PB_91J">#REF!</definedName>
    <definedName name="PB_91M">#REF!</definedName>
    <definedName name="PB_91S">#REF!</definedName>
    <definedName name="PB_92D">#REF!</definedName>
    <definedName name="PB_92J">#REF!</definedName>
    <definedName name="PB_92M">#REF!</definedName>
    <definedName name="PB_92S">#REF!</definedName>
    <definedName name="PB_93D">#REF!</definedName>
    <definedName name="PB_93J">#REF!</definedName>
    <definedName name="PB_93M">#REF!</definedName>
    <definedName name="PB_93S">#REF!</definedName>
    <definedName name="PB_94D">#REF!</definedName>
    <definedName name="PB_94J">#REF!</definedName>
    <definedName name="PB_94M">#REF!</definedName>
    <definedName name="PB_94S">#REF!</definedName>
    <definedName name="PB_95D">#REF!</definedName>
    <definedName name="PB_95J">#REF!</definedName>
    <definedName name="PB_95M">#REF!</definedName>
    <definedName name="PB_95S">#REF!</definedName>
    <definedName name="PB_96D">#REF!</definedName>
    <definedName name="PB_96J">#REF!</definedName>
    <definedName name="PB_96M">#REF!</definedName>
    <definedName name="PB_96S">#REF!</definedName>
    <definedName name="PB_97D">#REF!</definedName>
    <definedName name="PB_97J">#REF!</definedName>
    <definedName name="PB_97M">#REF!</definedName>
    <definedName name="PB_97S">#REF!</definedName>
    <definedName name="PB_98D">#REF!</definedName>
    <definedName name="PB_98J">#REF!</definedName>
    <definedName name="PB_98M">#REF!</definedName>
    <definedName name="PB_98S">#REF!</definedName>
    <definedName name="PB_99D">#REF!</definedName>
    <definedName name="PB_99J">#REF!</definedName>
    <definedName name="PB_99M">#REF!</definedName>
    <definedName name="PB_99S">#REF!</definedName>
    <definedName name="pb_fee_comm">#REF!</definedName>
    <definedName name="pb_loan_loss_prov">#REF!</definedName>
    <definedName name="PB_LT">#REF!</definedName>
    <definedName name="PB_OUT">#REF!</definedName>
    <definedName name="PB_Spot">#REF!</definedName>
    <definedName name="PB_TC_00C">#REF!</definedName>
    <definedName name="PB_TC_00D">#REF!</definedName>
    <definedName name="PB_TC_00F">#REF!</definedName>
    <definedName name="PB_TC_00J">#REF!</definedName>
    <definedName name="PB_TC_00M">#REF!</definedName>
    <definedName name="PB_TC_00O">#REF!</definedName>
    <definedName name="PB_TC_00S">#REF!</definedName>
    <definedName name="PB_TC_00T">#REF!</definedName>
    <definedName name="PB_TC_01C">#REF!</definedName>
    <definedName name="PB_TC_01D">#REF!</definedName>
    <definedName name="PB_TC_01F">#REF!</definedName>
    <definedName name="PB_TC_01J">#REF!</definedName>
    <definedName name="PB_TC_01M">#REF!</definedName>
    <definedName name="PB_TC_01O">#REF!</definedName>
    <definedName name="PB_TC_01S">#REF!</definedName>
    <definedName name="PB_TC_01T">#REF!</definedName>
    <definedName name="PB_TC_02C">#REF!</definedName>
    <definedName name="PB_TC_02D">#REF!</definedName>
    <definedName name="PB_TC_02F">#REF!</definedName>
    <definedName name="PB_TC_02J">#REF!</definedName>
    <definedName name="PB_TC_02M">#REF!</definedName>
    <definedName name="PB_TC_02O">#REF!</definedName>
    <definedName name="PB_TC_02S">#REF!</definedName>
    <definedName name="PB_TC_02T">#REF!</definedName>
    <definedName name="PB_TC_03C">#REF!</definedName>
    <definedName name="PB_TC_03D">#REF!</definedName>
    <definedName name="PB_TC_03F">#REF!</definedName>
    <definedName name="PB_TC_03J">#REF!</definedName>
    <definedName name="PB_TC_03M">#REF!</definedName>
    <definedName name="PB_TC_03O">#REF!</definedName>
    <definedName name="PB_TC_03S">#REF!</definedName>
    <definedName name="PB_TC_03T">#REF!</definedName>
    <definedName name="PB_TC_04C">#REF!</definedName>
    <definedName name="PB_TC_04D">#REF!</definedName>
    <definedName name="PB_TC_04F">#REF!</definedName>
    <definedName name="PB_TC_04J">#REF!</definedName>
    <definedName name="PB_TC_04M">#REF!</definedName>
    <definedName name="PB_TC_04O">#REF!</definedName>
    <definedName name="PB_TC_04S">#REF!</definedName>
    <definedName name="PB_TC_04T">#REF!</definedName>
    <definedName name="PB_TC_05C">#REF!</definedName>
    <definedName name="PB_TC_05D">#REF!</definedName>
    <definedName name="PB_TC_05F">#REF!</definedName>
    <definedName name="PB_TC_05J">#REF!</definedName>
    <definedName name="PB_TC_05M">#REF!</definedName>
    <definedName name="PB_TC_05O">#REF!</definedName>
    <definedName name="PB_TC_05S">#REF!</definedName>
    <definedName name="PB_TC_05T">#REF!</definedName>
    <definedName name="PB_TC_06C">#REF!</definedName>
    <definedName name="PB_TC_06D">#REF!</definedName>
    <definedName name="PB_TC_06F">#REF!</definedName>
    <definedName name="PB_TC_06J">#REF!</definedName>
    <definedName name="PB_TC_06M">#REF!</definedName>
    <definedName name="PB_TC_06O">#REF!</definedName>
    <definedName name="PB_TC_06S">#REF!</definedName>
    <definedName name="PB_TC_06T">#REF!</definedName>
    <definedName name="PB_TC_07C">#REF!</definedName>
    <definedName name="PB_TC_07D">#REF!</definedName>
    <definedName name="PB_TC_07F">#REF!</definedName>
    <definedName name="PB_TC_07J">#REF!</definedName>
    <definedName name="PB_TC_07M">#REF!</definedName>
    <definedName name="PB_TC_07O">#REF!</definedName>
    <definedName name="PB_TC_07S">#REF!</definedName>
    <definedName name="PB_TC_07T">#REF!</definedName>
    <definedName name="PB_TC_08C">#REF!</definedName>
    <definedName name="PB_TC_08D">#REF!</definedName>
    <definedName name="PB_TC_08F">#REF!</definedName>
    <definedName name="PB_TC_08J">#REF!</definedName>
    <definedName name="PB_TC_08M">#REF!</definedName>
    <definedName name="PB_TC_08O">#REF!</definedName>
    <definedName name="PB_TC_08S">#REF!</definedName>
    <definedName name="PB_TC_08T">#REF!</definedName>
    <definedName name="PB_TC_09C">#REF!</definedName>
    <definedName name="PB_TC_09D">#REF!</definedName>
    <definedName name="PB_TC_09F">#REF!</definedName>
    <definedName name="PB_TC_09J">#REF!</definedName>
    <definedName name="PB_TC_09M">#REF!</definedName>
    <definedName name="PB_TC_09O">#REF!</definedName>
    <definedName name="PB_TC_09S">#REF!</definedName>
    <definedName name="PB_TC_09T">#REF!</definedName>
    <definedName name="PB_TC_10C">#REF!</definedName>
    <definedName name="PB_TC_10D">#REF!</definedName>
    <definedName name="PB_TC_10F">#REF!</definedName>
    <definedName name="PB_TC_10J">#REF!</definedName>
    <definedName name="PB_TC_10M">#REF!</definedName>
    <definedName name="PB_TC_10O">#REF!</definedName>
    <definedName name="PB_TC_10S">#REF!</definedName>
    <definedName name="PB_TC_10T">#REF!</definedName>
    <definedName name="PB_TC_11C">#REF!</definedName>
    <definedName name="PB_TC_11D">#REF!</definedName>
    <definedName name="PB_TC_11F">#REF!</definedName>
    <definedName name="PB_TC_11J">#REF!</definedName>
    <definedName name="PB_TC_11M">#REF!</definedName>
    <definedName name="PB_TC_11O">#REF!</definedName>
    <definedName name="PB_TC_11S">#REF!</definedName>
    <definedName name="PB_TC_11T">#REF!</definedName>
    <definedName name="PB_TC_12C">#REF!</definedName>
    <definedName name="PB_TC_12D">#REF!</definedName>
    <definedName name="PB_TC_12F">#REF!</definedName>
    <definedName name="PB_TC_12J">#REF!</definedName>
    <definedName name="PB_TC_12M">#REF!</definedName>
    <definedName name="PB_TC_12O">#REF!</definedName>
    <definedName name="PB_TC_12S">#REF!</definedName>
    <definedName name="PB_TC_12T">#REF!</definedName>
    <definedName name="PB_TC_13C">#REF!</definedName>
    <definedName name="PB_TC_13D">#REF!</definedName>
    <definedName name="PB_TC_13F">#REF!</definedName>
    <definedName name="PB_TC_13J">#REF!</definedName>
    <definedName name="PB_TC_13M">#REF!</definedName>
    <definedName name="PB_TC_13O">#REF!</definedName>
    <definedName name="PB_TC_13S">#REF!</definedName>
    <definedName name="PB_TC_13T">#REF!</definedName>
    <definedName name="PB_TC_14C">#REF!</definedName>
    <definedName name="PB_TC_14D">#REF!</definedName>
    <definedName name="PB_TC_14F">#REF!</definedName>
    <definedName name="PB_TC_14J">#REF!</definedName>
    <definedName name="PB_TC_14M">#REF!</definedName>
    <definedName name="PB_TC_14O">#REF!</definedName>
    <definedName name="PB_TC_14S">#REF!</definedName>
    <definedName name="PB_TC_14T">#REF!</definedName>
    <definedName name="PB_TC_15C">#REF!</definedName>
    <definedName name="PB_TC_15D">#REF!</definedName>
    <definedName name="PB_TC_15F">#REF!</definedName>
    <definedName name="PB_TC_15J">#REF!</definedName>
    <definedName name="PB_TC_15M">#REF!</definedName>
    <definedName name="PB_TC_15O">#REF!</definedName>
    <definedName name="PB_TC_15S">#REF!</definedName>
    <definedName name="PB_TC_15T">#REF!</definedName>
    <definedName name="PB_TC_16C">#REF!</definedName>
    <definedName name="PB_TC_16D">#REF!</definedName>
    <definedName name="PB_TC_16F">#REF!</definedName>
    <definedName name="PB_TC_16J">#REF!</definedName>
    <definedName name="PB_TC_16M">#REF!</definedName>
    <definedName name="PB_TC_16O">#REF!</definedName>
    <definedName name="PB_TC_16S">#REF!</definedName>
    <definedName name="PB_TC_16T">#REF!</definedName>
    <definedName name="PB_TC_17C">#REF!</definedName>
    <definedName name="PB_TC_17D">#REF!</definedName>
    <definedName name="PB_TC_17F">#REF!</definedName>
    <definedName name="PB_TC_17J">#REF!</definedName>
    <definedName name="PB_TC_17M">#REF!</definedName>
    <definedName name="PB_TC_17O">#REF!</definedName>
    <definedName name="PB_TC_17S">#REF!</definedName>
    <definedName name="PB_TC_17T">#REF!</definedName>
    <definedName name="PB_TC_18C">#REF!</definedName>
    <definedName name="PB_TC_18D">#REF!</definedName>
    <definedName name="PB_TC_18F">#REF!</definedName>
    <definedName name="PB_TC_18J">#REF!</definedName>
    <definedName name="PB_TC_18M">#REF!</definedName>
    <definedName name="PB_TC_18O">#REF!</definedName>
    <definedName name="PB_TC_18S">#REF!</definedName>
    <definedName name="PB_TC_18T">#REF!</definedName>
    <definedName name="PB_TC_19C">#REF!</definedName>
    <definedName name="PB_TC_19D">#REF!</definedName>
    <definedName name="PB_TC_19F">#REF!</definedName>
    <definedName name="PB_TC_19J">#REF!</definedName>
    <definedName name="PB_TC_19M">#REF!</definedName>
    <definedName name="PB_TC_19O">#REF!</definedName>
    <definedName name="PB_TC_19S">#REF!</definedName>
    <definedName name="PB_TC_19T">#REF!</definedName>
    <definedName name="PB_TC_20C">#REF!</definedName>
    <definedName name="PB_TC_20D">#REF!</definedName>
    <definedName name="PB_TC_20F">#REF!</definedName>
    <definedName name="PB_TC_20J">#REF!</definedName>
    <definedName name="PB_TC_20M">#REF!</definedName>
    <definedName name="PB_TC_20O">#REF!</definedName>
    <definedName name="PB_TC_20S">#REF!</definedName>
    <definedName name="PB_TC_20T">#REF!</definedName>
    <definedName name="PB_TC_21C">#REF!</definedName>
    <definedName name="PB_TC_21D">#REF!</definedName>
    <definedName name="PB_TC_21F">#REF!</definedName>
    <definedName name="PB_TC_21J">#REF!</definedName>
    <definedName name="PB_TC_21M">#REF!</definedName>
    <definedName name="PB_TC_21O">#REF!</definedName>
    <definedName name="PB_TC_21S">#REF!</definedName>
    <definedName name="PB_TC_21T">#REF!</definedName>
    <definedName name="PB_TC_22C">#REF!</definedName>
    <definedName name="PB_TC_22D">#REF!</definedName>
    <definedName name="PB_TC_22F">#REF!</definedName>
    <definedName name="PB_TC_22J">#REF!</definedName>
    <definedName name="PB_TC_22M">#REF!</definedName>
    <definedName name="PB_TC_22O">#REF!</definedName>
    <definedName name="PB_TC_22S">#REF!</definedName>
    <definedName name="PB_TC_22T">#REF!</definedName>
    <definedName name="PB_TC_23C">#REF!</definedName>
    <definedName name="PB_TC_23D">#REF!</definedName>
    <definedName name="PB_TC_23F">#REF!</definedName>
    <definedName name="PB_TC_23J">#REF!</definedName>
    <definedName name="PB_TC_23M">#REF!</definedName>
    <definedName name="PB_TC_23O">#REF!</definedName>
    <definedName name="PB_TC_23S">#REF!</definedName>
    <definedName name="PB_TC_23T">#REF!</definedName>
    <definedName name="PB_TC_24C">#REF!</definedName>
    <definedName name="PB_TC_24D">#REF!</definedName>
    <definedName name="PB_TC_24F">#REF!</definedName>
    <definedName name="PB_TC_24J">#REF!</definedName>
    <definedName name="PB_TC_24M">#REF!</definedName>
    <definedName name="PB_TC_24O">#REF!</definedName>
    <definedName name="PB_TC_24S">#REF!</definedName>
    <definedName name="PB_TC_24T">#REF!</definedName>
    <definedName name="PB_TC_25C">#REF!</definedName>
    <definedName name="PB_TC_25D">#REF!</definedName>
    <definedName name="PB_TC_25F">#REF!</definedName>
    <definedName name="PB_TC_25J">#REF!</definedName>
    <definedName name="PB_TC_25M">#REF!</definedName>
    <definedName name="PB_TC_25O">#REF!</definedName>
    <definedName name="PB_TC_25S">#REF!</definedName>
    <definedName name="PB_TC_25T">#REF!</definedName>
    <definedName name="PB_TC_87C">#REF!</definedName>
    <definedName name="PB_TC_87D">#REF!</definedName>
    <definedName name="PB_TC_87J">#REF!</definedName>
    <definedName name="PB_TC_87M">#REF!</definedName>
    <definedName name="PB_TC_87O">#REF!</definedName>
    <definedName name="PB_TC_87S">#REF!</definedName>
    <definedName name="PB_TC_87T">#REF!</definedName>
    <definedName name="PB_TC_88C">#REF!</definedName>
    <definedName name="PB_TC_88D">#REF!</definedName>
    <definedName name="PB_TC_88F">#REF!</definedName>
    <definedName name="PB_TC_88J">#REF!</definedName>
    <definedName name="PB_TC_88M">#REF!</definedName>
    <definedName name="PB_TC_88O">#REF!</definedName>
    <definedName name="PB_TC_88S">#REF!</definedName>
    <definedName name="PB_TC_88T">#REF!</definedName>
    <definedName name="PB_TC_89C">#REF!</definedName>
    <definedName name="PB_TC_89D">#REF!</definedName>
    <definedName name="PB_TC_89F">#REF!</definedName>
    <definedName name="PB_TC_89J">#REF!</definedName>
    <definedName name="PB_TC_89M">#REF!</definedName>
    <definedName name="PB_TC_89O">#REF!</definedName>
    <definedName name="PB_TC_89S">#REF!</definedName>
    <definedName name="PB_TC_89T">#REF!</definedName>
    <definedName name="PB_TC_90C">#REF!</definedName>
    <definedName name="PB_TC_90D">#REF!</definedName>
    <definedName name="PB_TC_90F">#REF!</definedName>
    <definedName name="PB_TC_90J">#REF!</definedName>
    <definedName name="PB_TC_90M">#REF!</definedName>
    <definedName name="PB_TC_90O">#REF!</definedName>
    <definedName name="PB_TC_90S">#REF!</definedName>
    <definedName name="PB_TC_90T">#REF!</definedName>
    <definedName name="PB_TC_91C">#REF!</definedName>
    <definedName name="PB_TC_91D">#REF!</definedName>
    <definedName name="PB_TC_91F">#REF!</definedName>
    <definedName name="PB_TC_91J">#REF!</definedName>
    <definedName name="PB_TC_91M">#REF!</definedName>
    <definedName name="PB_TC_91O">#REF!</definedName>
    <definedName name="PB_TC_91S">#REF!</definedName>
    <definedName name="PB_TC_91T">#REF!</definedName>
    <definedName name="PB_TC_92C">#REF!</definedName>
    <definedName name="PB_TC_92D">#REF!</definedName>
    <definedName name="PB_TC_92F">#REF!</definedName>
    <definedName name="PB_TC_92J">#REF!</definedName>
    <definedName name="PB_TC_92M">#REF!</definedName>
    <definedName name="PB_TC_92O">#REF!</definedName>
    <definedName name="PB_TC_92S">#REF!</definedName>
    <definedName name="PB_TC_92T">#REF!</definedName>
    <definedName name="PB_TC_93C">#REF!</definedName>
    <definedName name="PB_TC_93D">#REF!</definedName>
    <definedName name="PB_TC_93F">#REF!</definedName>
    <definedName name="PB_TC_93J">#REF!</definedName>
    <definedName name="PB_TC_93M">#REF!</definedName>
    <definedName name="PB_TC_93O">#REF!</definedName>
    <definedName name="PB_TC_93S">#REF!</definedName>
    <definedName name="PB_TC_93T">#REF!</definedName>
    <definedName name="PB_TC_94C">#REF!</definedName>
    <definedName name="PB_TC_94D">#REF!</definedName>
    <definedName name="PB_TC_94F">#REF!</definedName>
    <definedName name="PB_TC_94J">#REF!</definedName>
    <definedName name="PB_TC_94M">#REF!</definedName>
    <definedName name="PB_TC_94O">#REF!</definedName>
    <definedName name="PB_TC_94S">#REF!</definedName>
    <definedName name="PB_TC_94T">#REF!</definedName>
    <definedName name="PB_TC_95C">#REF!</definedName>
    <definedName name="PB_TC_95D">#REF!</definedName>
    <definedName name="PB_TC_95F">#REF!</definedName>
    <definedName name="PB_TC_95J">#REF!</definedName>
    <definedName name="PB_TC_95M">#REF!</definedName>
    <definedName name="PB_TC_95O">#REF!</definedName>
    <definedName name="PB_TC_95S">#REF!</definedName>
    <definedName name="PB_TC_95T">#REF!</definedName>
    <definedName name="PB_TC_96C">#REF!</definedName>
    <definedName name="PB_TC_96D">#REF!</definedName>
    <definedName name="PB_TC_96F">#REF!</definedName>
    <definedName name="PB_TC_96J">#REF!</definedName>
    <definedName name="PB_TC_96M">#REF!</definedName>
    <definedName name="PB_TC_96O">#REF!</definedName>
    <definedName name="PB_TC_96S">#REF!</definedName>
    <definedName name="PB_TC_96T">#REF!</definedName>
    <definedName name="PB_TC_97C">#REF!</definedName>
    <definedName name="PB_TC_97D">#REF!</definedName>
    <definedName name="PB_TC_97F">#REF!</definedName>
    <definedName name="PB_TC_97J">#REF!</definedName>
    <definedName name="PB_TC_97M">#REF!</definedName>
    <definedName name="PB_TC_97O">#REF!</definedName>
    <definedName name="PB_TC_97S">#REF!</definedName>
    <definedName name="PB_TC_97T">#REF!</definedName>
    <definedName name="PB_TC_98C">#REF!</definedName>
    <definedName name="PB_TC_98D">#REF!</definedName>
    <definedName name="PB_TC_98F">#REF!</definedName>
    <definedName name="PB_TC_98J">#REF!</definedName>
    <definedName name="PB_TC_98M">#REF!</definedName>
    <definedName name="PB_TC_98O">#REF!</definedName>
    <definedName name="PB_TC_98S">#REF!</definedName>
    <definedName name="PB_TC_98T">#REF!</definedName>
    <definedName name="PB_TC_99C">#REF!</definedName>
    <definedName name="PB_TC_99D">#REF!</definedName>
    <definedName name="PB_TC_99F">#REF!</definedName>
    <definedName name="PB_TC_99J">#REF!</definedName>
    <definedName name="PB_TC_99M">#REF!</definedName>
    <definedName name="PB_TC_99O">#REF!</definedName>
    <definedName name="PB_TC_99S">#REF!</definedName>
    <definedName name="PB_TC_99T">#REF!</definedName>
    <definedName name="pb_tot_inc_banks">#REF!</definedName>
    <definedName name="pb_trad_inc">#REF!</definedName>
    <definedName name="pb_wd_sec">#REF!</definedName>
    <definedName name="PBT">#REF!</definedName>
    <definedName name="pbt.2000">#REF!</definedName>
    <definedName name="pbt.2001">#REF!</definedName>
    <definedName name="pbt.99">#REF!</definedName>
    <definedName name="PBTG">#REF!</definedName>
    <definedName name="PBTS">#REF!</definedName>
    <definedName name="pco">#REF!</definedName>
    <definedName name="PD">#REF!</definedName>
    <definedName name="pd_best">#REF!</definedName>
    <definedName name="pd_down">#REF!</definedName>
    <definedName name="PD_Q">#REF!</definedName>
    <definedName name="PD_RNK_index">#REF!</definedName>
    <definedName name="pd_sd_per">#REF!</definedName>
    <definedName name="PD_UD_index">#REF!</definedName>
    <definedName name="pd_up">#REF!</definedName>
    <definedName name="pd_worst">#REF!</definedName>
    <definedName name="Pdate">35902</definedName>
    <definedName name="pdp">#REF!</definedName>
    <definedName name="PE">#REF!</definedName>
    <definedName name="PE_2004">#REF!</definedName>
    <definedName name="PE_2005">#REF!</definedName>
    <definedName name="PE_2006">#REF!</definedName>
    <definedName name="PE_rel">#REF!</definedName>
    <definedName name="PE00">#REF!</definedName>
    <definedName name="peb">#REF!</definedName>
    <definedName name="pei">#REF!</definedName>
    <definedName name="Pension_provisions">#REF!</definedName>
    <definedName name="PensionProv">#REF!</definedName>
    <definedName name="perc">{"0.85","0.875","0.9","0.925","0.95","0.975","1","1.025","1.05","1.075","1.1","1.125","1.15"}</definedName>
    <definedName name="Percent_change">#REF!</definedName>
    <definedName name="Percent_change2">#REF!</definedName>
    <definedName name="PerformanceDPS">#REF!</definedName>
    <definedName name="PeriodGrowth">[17]绝对估值!$C$5</definedName>
    <definedName name="Perpetual_growth">#REF!</definedName>
    <definedName name="Perpetuity">#REF!</definedName>
    <definedName name="pet">#REF!</definedName>
    <definedName name="PFCF">#REF!</definedName>
    <definedName name="pfddiv94">#REF!</definedName>
    <definedName name="pfddiv95">#REF!</definedName>
    <definedName name="pfddiv96">#REF!</definedName>
    <definedName name="pfddiv97">#REF!</definedName>
    <definedName name="PFPRICE">#REF!</definedName>
    <definedName name="PFPRICE2">#REF!</definedName>
    <definedName name="pfx">#REF!</definedName>
    <definedName name="pga">#REF!</definedName>
    <definedName name="PGEX_5YRGROWTH">#REF!</definedName>
    <definedName name="pgp">#REF!</definedName>
    <definedName name="ph_asean">#REF!</definedName>
    <definedName name="ph_asean5">#REF!</definedName>
    <definedName name="ph_asia">#REF!</definedName>
    <definedName name="Pharma1">#REF!</definedName>
    <definedName name="phone">phone</definedName>
    <definedName name="pi_inv_inc">#REF!</definedName>
    <definedName name="pi_life_prof">#REF!</definedName>
    <definedName name="pi_nl_claims">#REF!</definedName>
    <definedName name="pi_nl_prem_inc">#REF!</definedName>
    <definedName name="pi_nl_prof">#REF!</definedName>
    <definedName name="pi_nl_uw_res">#REF!</definedName>
    <definedName name="pie">#REF!</definedName>
    <definedName name="pii">#REF!</definedName>
    <definedName name="pin">#REF!</definedName>
    <definedName name="Pingguo">#REF!</definedName>
    <definedName name="PingguoCapacity">#REF!</definedName>
    <definedName name="PinjarraCapacity">#REF!</definedName>
    <definedName name="pl">#REF!</definedName>
    <definedName name="PL_00">#REF!</definedName>
    <definedName name="PL_01">#REF!</definedName>
    <definedName name="PL_02">#REF!</definedName>
    <definedName name="PL_03">#REF!</definedName>
    <definedName name="PL_04">#REF!</definedName>
    <definedName name="PL_05">#REF!</definedName>
    <definedName name="PL_06">#REF!</definedName>
    <definedName name="PL_07">#REF!</definedName>
    <definedName name="PL_08">#REF!</definedName>
    <definedName name="PL_09">#REF!</definedName>
    <definedName name="PL_10">#REF!</definedName>
    <definedName name="PL_11">#REF!</definedName>
    <definedName name="PL_12">#REF!</definedName>
    <definedName name="PL_13">#REF!</definedName>
    <definedName name="PL_95">#REF!</definedName>
    <definedName name="PL_96">#REF!</definedName>
    <definedName name="PL_97">#REF!</definedName>
    <definedName name="PL_98">#REF!</definedName>
    <definedName name="PL_99">#REF!</definedName>
    <definedName name="PL_Amort_Gwill">#REF!</definedName>
    <definedName name="PL_ASSOC">#REF!</definedName>
    <definedName name="PL_COGS">#REF!</definedName>
    <definedName name="PL_Costs_SGA">#REF!</definedName>
    <definedName name="PL_DPS_Pref">#REF!</definedName>
    <definedName name="PL_EBIT">#REF!</definedName>
    <definedName name="PL_EBIT_Assoc">#REF!</definedName>
    <definedName name="PL_EPS_Ord">#REF!</definedName>
    <definedName name="PL_Excep_Op_PreTax">#REF!</definedName>
    <definedName name="PL_FADisposal">#REF!</definedName>
    <definedName name="PL_Fin_Inc">#REF!</definedName>
    <definedName name="PL_Int_Exp">#REF!</definedName>
    <definedName name="PL_Int_Inc">#REF!</definedName>
    <definedName name="PL_Min_Int">#REF!</definedName>
    <definedName name="PL_Net_Profit">#REF!</definedName>
    <definedName name="PL_Net_Profit_Pre_Excep">#REF!</definedName>
    <definedName name="PL_PBT_Adjusted">#REF!</definedName>
    <definedName name="PL_Reserves">#REF!</definedName>
    <definedName name="PL_Shares_Ord">#REF!</definedName>
    <definedName name="PL_Shares_Pref">#REF!</definedName>
    <definedName name="PL_Tax">#REF!</definedName>
    <definedName name="PL_Turnover">#REF!</definedName>
    <definedName name="PLA">#REF!</definedName>
    <definedName name="Plant____Eqipment">#REF!</definedName>
    <definedName name="plant_table">#REF!</definedName>
    <definedName name="Plants">#REF!</definedName>
    <definedName name="plep">#REF!</definedName>
    <definedName name="PLFULL">#REF!</definedName>
    <definedName name="PLN">#REF!</definedName>
    <definedName name="PLQ">#REF!</definedName>
    <definedName name="PLR">#REF!</definedName>
    <definedName name="pm">#REF!</definedName>
    <definedName name="PM_Pots">#REF!</definedName>
    <definedName name="pmi">#REF!</definedName>
    <definedName name="pname">[28]Cover!$C$13</definedName>
    <definedName name="PNL_corp_ohead">#REF!</definedName>
    <definedName name="PNL_extraordinary_items">#REF!</definedName>
    <definedName name="PNL_forex">#REF!</definedName>
    <definedName name="PNL_noOP_income">#REF!</definedName>
    <definedName name="PNL_other_income">#REF!</definedName>
    <definedName name="PNL_Other_revs">#REF!</definedName>
    <definedName name="pnp">#REF!</definedName>
    <definedName name="Pocos_de_Caldas">#REF!</definedName>
    <definedName name="Podgorica">#REF!</definedName>
    <definedName name="poi">#REF!</definedName>
    <definedName name="Point_Henry">#REF!</definedName>
    <definedName name="Poly">#REF!</definedName>
    <definedName name="pooling_Premium">25%</definedName>
    <definedName name="pop">#REF!</definedName>
    <definedName name="pops">#REF!</definedName>
    <definedName name="pops02">#REF!</definedName>
    <definedName name="Portland">#REF!</definedName>
    <definedName name="Porto_Vesme">#REF!</definedName>
    <definedName name="PortoVesmeCapacity">#REF!</definedName>
    <definedName name="Post_tax_stock_gains_losses">#REF!</definedName>
    <definedName name="Post_vs_pretax">#REF!</definedName>
    <definedName name="PPE">#REF!</definedName>
    <definedName name="ppe_capex">#REF!</definedName>
    <definedName name="PPE_depreciation">#REF!</definedName>
    <definedName name="PPnE_turns_fore">#REF!</definedName>
    <definedName name="ppr">#REF!</definedName>
    <definedName name="ppt" localSheetId="4">#REF!</definedName>
    <definedName name="PPT" localSheetId="1" hidden="1">{#N/A,#N/A,FALSE,"Chart 2 by Prop Type"}</definedName>
    <definedName name="PPT" hidden="1">{#N/A,#N/A,FALSE,"Chart 2 by Prop Type"}</definedName>
    <definedName name="PRDATA">#REF!</definedName>
    <definedName name="pre">#REF!</definedName>
    <definedName name="PRE_EPS">#REF!</definedName>
    <definedName name="PRE_NP">#REF!</definedName>
    <definedName name="pre_or_net_profits">#REF!</definedName>
    <definedName name="PREF_DIV">#REF!</definedName>
    <definedName name="Preference">#REF!</definedName>
    <definedName name="Preference_Dividends">#REF!</definedName>
    <definedName name="Preference_shares">#REF!</definedName>
    <definedName name="Preferred_stock">#REF!</definedName>
    <definedName name="Preferred_stock_growth_fore">#REF!</definedName>
    <definedName name="PREL86">#REF!</definedName>
    <definedName name="PREL87">#REF!</definedName>
    <definedName name="PREL88">#REF!</definedName>
    <definedName name="PREL89">#REF!</definedName>
    <definedName name="PREL90">#REF!</definedName>
    <definedName name="PREL91">#REF!</definedName>
    <definedName name="PREL92">#REF!</definedName>
    <definedName name="PREL93">#REF!</definedName>
    <definedName name="PREL94">#REF!</definedName>
    <definedName name="PREL95">#REF!</definedName>
    <definedName name="PREL96">#REF!</definedName>
    <definedName name="PREL97">#REF!</definedName>
    <definedName name="PREL98">#REF!</definedName>
    <definedName name="PREL99">#REF!</definedName>
    <definedName name="Premium_disc_to_NAV">#REF!</definedName>
    <definedName name="PRENL86">#REF!</definedName>
    <definedName name="PRENL87">#REF!</definedName>
    <definedName name="PRENL88">#REF!</definedName>
    <definedName name="PRENL89">#REF!</definedName>
    <definedName name="PRENL90">#REF!</definedName>
    <definedName name="PRENL91">#REF!</definedName>
    <definedName name="PRENL92">#REF!</definedName>
    <definedName name="PRENL93">#REF!</definedName>
    <definedName name="PRENL94">#REF!</definedName>
    <definedName name="PRENL95">#REF!</definedName>
    <definedName name="PRENL96">#REF!</definedName>
    <definedName name="PRENL97">#REF!</definedName>
    <definedName name="PRENL98">#REF!</definedName>
    <definedName name="PRENL99">#REF!</definedName>
    <definedName name="Prepaid_expenses">#REF!</definedName>
    <definedName name="Present_Value_Oper_lease">#REF!</definedName>
    <definedName name="PRETAX">#REF!</definedName>
    <definedName name="Pretax_income">#REF!</definedName>
    <definedName name="Pretax_income_fore">#REF!</definedName>
    <definedName name="Pretax_Profit">#REF!</definedName>
    <definedName name="Pretax_Profit_Template">#REF!</definedName>
    <definedName name="pretax91">#REF!</definedName>
    <definedName name="pretax92">#REF!</definedName>
    <definedName name="pretax93">#REF!</definedName>
    <definedName name="pretax94">#REF!</definedName>
    <definedName name="pretax95a">#REF!</definedName>
    <definedName name="pretax95e">#REF!</definedName>
    <definedName name="pretax96">#REF!</definedName>
    <definedName name="PREV_NETCASH">#REF!</definedName>
    <definedName name="prevreclist">#REF!</definedName>
    <definedName name="prevtarget">#REF!</definedName>
    <definedName name="price">#REF!</definedName>
    <definedName name="price_assumpt">#REF!</definedName>
    <definedName name="Price_ce">#REF!</definedName>
    <definedName name="price_date">36098</definedName>
    <definedName name="price_growth00">#REF!</definedName>
    <definedName name="price_growth98">#REF!</definedName>
    <definedName name="price_growth99">#REF!</definedName>
    <definedName name="price_history_table">#REF!</definedName>
    <definedName name="Price_Implied_Cost_of_Equity">#REF!</definedName>
    <definedName name="PRICE_INF_01D">#REF!</definedName>
    <definedName name="PRICE_INF_01J">#REF!</definedName>
    <definedName name="PRICE_INF_01M">#REF!</definedName>
    <definedName name="PRICE_INF_01S">#REF!</definedName>
    <definedName name="PRICE_INF_02D">#REF!</definedName>
    <definedName name="PRICE_INF_02J">#REF!</definedName>
    <definedName name="PRICE_INF_02M">#REF!</definedName>
    <definedName name="PRICE_INF_02S">#REF!</definedName>
    <definedName name="PRICE_INF_03D">#REF!</definedName>
    <definedName name="PRICE_INF_03J">#REF!</definedName>
    <definedName name="PRICE_INF_03M">#REF!</definedName>
    <definedName name="PRICE_INF_03S">#REF!</definedName>
    <definedName name="PRICE_INF_04D">#REF!</definedName>
    <definedName name="PRICE_INF_04J">#REF!</definedName>
    <definedName name="PRICE_INF_04M">#REF!</definedName>
    <definedName name="PRICE_INF_04S">#REF!</definedName>
    <definedName name="PRICE_INF_05D">#REF!</definedName>
    <definedName name="PRICE_INF_05J">#REF!</definedName>
    <definedName name="PRICE_INF_05M">#REF!</definedName>
    <definedName name="PRICE_INF_05S">#REF!</definedName>
    <definedName name="PRICE_INF_06D">#REF!</definedName>
    <definedName name="PRICE_INF_06J">#REF!</definedName>
    <definedName name="PRICE_INF_06M">#REF!</definedName>
    <definedName name="PRICE_INF_06S">#REF!</definedName>
    <definedName name="PRICE_INF_07D">#REF!</definedName>
    <definedName name="PRICE_INF_07J">#REF!</definedName>
    <definedName name="PRICE_INF_07M">#REF!</definedName>
    <definedName name="PRICE_INF_07S">#REF!</definedName>
    <definedName name="PRICE_INF_08D">#REF!</definedName>
    <definedName name="PRICE_INF_08J">#REF!</definedName>
    <definedName name="PRICE_INF_08M">#REF!</definedName>
    <definedName name="PRICE_INF_08S">#REF!</definedName>
    <definedName name="PRICE_INF_09D">#REF!</definedName>
    <definedName name="PRICE_INF_09J">#REF!</definedName>
    <definedName name="PRICE_INF_09M">#REF!</definedName>
    <definedName name="PRICE_INF_09S">#REF!</definedName>
    <definedName name="PRICE_INF_10D">#REF!</definedName>
    <definedName name="PRICE_INF_10J">#REF!</definedName>
    <definedName name="PRICE_INF_10M">#REF!</definedName>
    <definedName name="PRICE_INF_10S">#REF!</definedName>
    <definedName name="PRICE_INF_11D">#REF!</definedName>
    <definedName name="PRICE_INF_11J">#REF!</definedName>
    <definedName name="PRICE_INF_11M">#REF!</definedName>
    <definedName name="PRICE_INF_11S">#REF!</definedName>
    <definedName name="PRICE_INF_12D">#REF!</definedName>
    <definedName name="PRICE_INF_12J">#REF!</definedName>
    <definedName name="PRICE_INF_12M">#REF!</definedName>
    <definedName name="PRICE_INF_12S">#REF!</definedName>
    <definedName name="PRICE_INF_13D">#REF!</definedName>
    <definedName name="PRICE_INF_13J">#REF!</definedName>
    <definedName name="PRICE_INF_13M">#REF!</definedName>
    <definedName name="PRICE_INF_13S">#REF!</definedName>
    <definedName name="PRICE_INF_14D">#REF!</definedName>
    <definedName name="PRICE_INF_14J">#REF!</definedName>
    <definedName name="PRICE_INF_14M">#REF!</definedName>
    <definedName name="PRICE_INF_14S">#REF!</definedName>
    <definedName name="PRICE_INF_15D">#REF!</definedName>
    <definedName name="PRICE_INF_15J">#REF!</definedName>
    <definedName name="PRICE_INF_15M">#REF!</definedName>
    <definedName name="PRICE_INF_15S">#REF!</definedName>
    <definedName name="PRICE_INF_16D">#REF!</definedName>
    <definedName name="PRICE_INF_16J">#REF!</definedName>
    <definedName name="PRICE_INF_16M">#REF!</definedName>
    <definedName name="PRICE_INF_16S">#REF!</definedName>
    <definedName name="PRICE_INF_17D">#REF!</definedName>
    <definedName name="PRICE_INF_17J">#REF!</definedName>
    <definedName name="PRICE_INF_17M">#REF!</definedName>
    <definedName name="PRICE_INF_17S">#REF!</definedName>
    <definedName name="PRICE_INF_18D">#REF!</definedName>
    <definedName name="PRICE_INF_18J">#REF!</definedName>
    <definedName name="PRICE_INF_18M">#REF!</definedName>
    <definedName name="PRICE_INF_18S">#REF!</definedName>
    <definedName name="PRICE_INF_19D">#REF!</definedName>
    <definedName name="PRICE_INF_19J">#REF!</definedName>
    <definedName name="PRICE_INF_19M">#REF!</definedName>
    <definedName name="PRICE_INF_19S">#REF!</definedName>
    <definedName name="PRICE_INF_20D">#REF!</definedName>
    <definedName name="PRICE_INF_20J">#REF!</definedName>
    <definedName name="PRICE_INF_20M">#REF!</definedName>
    <definedName name="PRICE_INF_20S">#REF!</definedName>
    <definedName name="PRICE_INF_21D">#REF!</definedName>
    <definedName name="PRICE_INF_21J">#REF!</definedName>
    <definedName name="PRICE_INF_21M">#REF!</definedName>
    <definedName name="PRICE_INF_21S">#REF!</definedName>
    <definedName name="PRICE_INF_22D">#REF!</definedName>
    <definedName name="PRICE_INF_22J">#REF!</definedName>
    <definedName name="PRICE_INF_22M">#REF!</definedName>
    <definedName name="PRICE_INF_22S">#REF!</definedName>
    <definedName name="PRICE_INF_23D">#REF!</definedName>
    <definedName name="PRICE_INF_23J">#REF!</definedName>
    <definedName name="PRICE_INF_23M">#REF!</definedName>
    <definedName name="PRICE_INF_23S">#REF!</definedName>
    <definedName name="PRICE_INF_24D">#REF!</definedName>
    <definedName name="PRICE_INF_24J">#REF!</definedName>
    <definedName name="PRICE_INF_24M">#REF!</definedName>
    <definedName name="PRICE_INF_24S">#REF!</definedName>
    <definedName name="PRICE_INF_25D">#REF!</definedName>
    <definedName name="PRICE_INF_25J">#REF!</definedName>
    <definedName name="PRICE_INF_25M">#REF!</definedName>
    <definedName name="PRICE_INF_25S">#REF!</definedName>
    <definedName name="PRICE_INF_87D">#REF!</definedName>
    <definedName name="PRICE_INF_87J">#REF!</definedName>
    <definedName name="PRICE_INF_87M">#REF!</definedName>
    <definedName name="PRICE_INF_87S">#REF!</definedName>
    <definedName name="PRICE_INF_88D">#REF!</definedName>
    <definedName name="PRICE_INF_88J">#REF!</definedName>
    <definedName name="PRICE_INF_88M">#REF!</definedName>
    <definedName name="PRICE_INF_88S">#REF!</definedName>
    <definedName name="PRICE_INF_89D">#REF!</definedName>
    <definedName name="PRICE_INF_89J">#REF!</definedName>
    <definedName name="PRICE_INF_89M">#REF!</definedName>
    <definedName name="PRICE_INF_89S">#REF!</definedName>
    <definedName name="PRICE_INF_90D">#REF!</definedName>
    <definedName name="PRICE_INF_90J">#REF!</definedName>
    <definedName name="PRICE_INF_90M">#REF!</definedName>
    <definedName name="PRICE_INF_90S">#REF!</definedName>
    <definedName name="PRICE_INF_91D">#REF!</definedName>
    <definedName name="PRICE_INF_91J">#REF!</definedName>
    <definedName name="PRICE_INF_91M">#REF!</definedName>
    <definedName name="PRICE_INF_91S">#REF!</definedName>
    <definedName name="PRICE_INF_92D">#REF!</definedName>
    <definedName name="PRICE_INF_92J">#REF!</definedName>
    <definedName name="PRICE_INF_92M">#REF!</definedName>
    <definedName name="PRICE_INF_92S">#REF!</definedName>
    <definedName name="PRICE_INF_93D">#REF!</definedName>
    <definedName name="PRICE_INF_93J">#REF!</definedName>
    <definedName name="PRICE_INF_93M">#REF!</definedName>
    <definedName name="PRICE_INF_93S">#REF!</definedName>
    <definedName name="PRICE_INF_94D">#REF!</definedName>
    <definedName name="PRICE_INF_94J">#REF!</definedName>
    <definedName name="PRICE_INF_94M">#REF!</definedName>
    <definedName name="PRICE_INF_94S">#REF!</definedName>
    <definedName name="PRICE_INF_95D">#REF!</definedName>
    <definedName name="PRICE_INF_95J">#REF!</definedName>
    <definedName name="PRICE_INF_95M">#REF!</definedName>
    <definedName name="PRICE_INF_95S">#REF!</definedName>
    <definedName name="PRICE_INF_96D">#REF!</definedName>
    <definedName name="PRICE_INF_96J">#REF!</definedName>
    <definedName name="PRICE_INF_96M">#REF!</definedName>
    <definedName name="PRICE_INF_96S">#REF!</definedName>
    <definedName name="PRICE_INF_97D">#REF!</definedName>
    <definedName name="PRICE_INF_97J">#REF!</definedName>
    <definedName name="PRICE_INF_97M">#REF!</definedName>
    <definedName name="PRICE_INF_97S">#REF!</definedName>
    <definedName name="PRICE_INF_98D">#REF!</definedName>
    <definedName name="PRICE_INF_98J">#REF!</definedName>
    <definedName name="PRICE_INF_98M">#REF!</definedName>
    <definedName name="PRICE_INF_98S">#REF!</definedName>
    <definedName name="PRICE_INF_99D">#REF!</definedName>
    <definedName name="PRICE_INF_99J">#REF!</definedName>
    <definedName name="PRICE_INF_99M">#REF!</definedName>
    <definedName name="PRICE_INF_99S">#REF!</definedName>
    <definedName name="Price_inf_aux1_00D">#REF!</definedName>
    <definedName name="Price_inf_aux1_00J">#REF!</definedName>
    <definedName name="Price_inf_aux1_00M">#REF!</definedName>
    <definedName name="Price_inf_aux1_00S">#REF!</definedName>
    <definedName name="Price_inf_aux1_01D">#REF!</definedName>
    <definedName name="Price_inf_aux1_01J">#REF!</definedName>
    <definedName name="Price_inf_aux1_01M">#REF!</definedName>
    <definedName name="Price_inf_aux1_01S">#REF!</definedName>
    <definedName name="Price_inf_aux1_02D">#REF!</definedName>
    <definedName name="Price_inf_aux1_02J">#REF!</definedName>
    <definedName name="Price_inf_aux1_02M">#REF!</definedName>
    <definedName name="Price_inf_aux1_02S">#REF!</definedName>
    <definedName name="Price_inf_aux1_03D">#REF!</definedName>
    <definedName name="Price_inf_aux1_03J">#REF!</definedName>
    <definedName name="Price_inf_aux1_03M">#REF!</definedName>
    <definedName name="Price_inf_aux1_03S">#REF!</definedName>
    <definedName name="Price_inf_aux1_04D">#REF!</definedName>
    <definedName name="Price_inf_aux1_04J">#REF!</definedName>
    <definedName name="Price_inf_aux1_04M">#REF!</definedName>
    <definedName name="Price_inf_aux1_04S">#REF!</definedName>
    <definedName name="Price_inf_aux1_05D">#REF!</definedName>
    <definedName name="Price_inf_aux1_05J">#REF!</definedName>
    <definedName name="Price_inf_aux1_05M">#REF!</definedName>
    <definedName name="Price_inf_aux1_05S">#REF!</definedName>
    <definedName name="Price_inf_aux1_06D">#REF!</definedName>
    <definedName name="Price_inf_aux1_06J">#REF!</definedName>
    <definedName name="Price_inf_aux1_06M">#REF!</definedName>
    <definedName name="Price_inf_aux1_06S">#REF!</definedName>
    <definedName name="Price_inf_aux1_07D">#REF!</definedName>
    <definedName name="Price_inf_aux1_07J">#REF!</definedName>
    <definedName name="Price_inf_aux1_07M">#REF!</definedName>
    <definedName name="Price_inf_aux1_07S">#REF!</definedName>
    <definedName name="Price_inf_aux1_08D">#REF!</definedName>
    <definedName name="Price_inf_aux1_08J">#REF!</definedName>
    <definedName name="Price_inf_aux1_08M">#REF!</definedName>
    <definedName name="Price_inf_aux1_08S">#REF!</definedName>
    <definedName name="Price_inf_aux1_09D">#REF!</definedName>
    <definedName name="Price_inf_aux1_09J">#REF!</definedName>
    <definedName name="Price_inf_aux1_09M">#REF!</definedName>
    <definedName name="Price_inf_aux1_09S">#REF!</definedName>
    <definedName name="Price_inf_aux1_10D">#REF!</definedName>
    <definedName name="Price_inf_aux1_10J">#REF!</definedName>
    <definedName name="Price_inf_aux1_10M">#REF!</definedName>
    <definedName name="Price_inf_aux1_10S">#REF!</definedName>
    <definedName name="Price_inf_aux1_11D">#REF!</definedName>
    <definedName name="Price_inf_aux1_11J">#REF!</definedName>
    <definedName name="Price_inf_aux1_11M">#REF!</definedName>
    <definedName name="Price_inf_aux1_11S">#REF!</definedName>
    <definedName name="Price_inf_aux1_12D">#REF!</definedName>
    <definedName name="Price_inf_aux1_12J">#REF!</definedName>
    <definedName name="Price_inf_aux1_12M">#REF!</definedName>
    <definedName name="Price_inf_aux1_12S">#REF!</definedName>
    <definedName name="Price_inf_aux1_13D">#REF!</definedName>
    <definedName name="Price_inf_aux1_13J">#REF!</definedName>
    <definedName name="Price_inf_aux1_13M">#REF!</definedName>
    <definedName name="Price_inf_aux1_13S">#REF!</definedName>
    <definedName name="Price_inf_aux1_14D">#REF!</definedName>
    <definedName name="Price_inf_aux1_14J">#REF!</definedName>
    <definedName name="Price_inf_aux1_14M">#REF!</definedName>
    <definedName name="Price_inf_aux1_14S">#REF!</definedName>
    <definedName name="Price_inf_aux1_15D">#REF!</definedName>
    <definedName name="Price_inf_aux1_15J">#REF!</definedName>
    <definedName name="Price_inf_aux1_15M">#REF!</definedName>
    <definedName name="Price_inf_aux1_15S">#REF!</definedName>
    <definedName name="Price_inf_aux1_16D">#REF!</definedName>
    <definedName name="Price_inf_aux1_16J">#REF!</definedName>
    <definedName name="Price_inf_aux1_16M">#REF!</definedName>
    <definedName name="Price_inf_aux1_16S">#REF!</definedName>
    <definedName name="Price_inf_aux1_17D">#REF!</definedName>
    <definedName name="Price_inf_aux1_17J">#REF!</definedName>
    <definedName name="Price_inf_aux1_17M">#REF!</definedName>
    <definedName name="Price_inf_aux1_17S">#REF!</definedName>
    <definedName name="Price_inf_aux1_18D">#REF!</definedName>
    <definedName name="Price_inf_aux1_18J">#REF!</definedName>
    <definedName name="Price_inf_aux1_18M">#REF!</definedName>
    <definedName name="Price_inf_aux1_18S">#REF!</definedName>
    <definedName name="Price_inf_aux1_19D">#REF!</definedName>
    <definedName name="Price_inf_aux1_19J">#REF!</definedName>
    <definedName name="Price_inf_aux1_19M">#REF!</definedName>
    <definedName name="Price_inf_aux1_19S">#REF!</definedName>
    <definedName name="Price_inf_aux1_20D">#REF!</definedName>
    <definedName name="Price_inf_aux1_20J">#REF!</definedName>
    <definedName name="Price_inf_aux1_20M">#REF!</definedName>
    <definedName name="Price_inf_aux1_20S">#REF!</definedName>
    <definedName name="Price_inf_aux1_21D">#REF!</definedName>
    <definedName name="Price_inf_aux1_21J">#REF!</definedName>
    <definedName name="Price_inf_aux1_21M">#REF!</definedName>
    <definedName name="Price_inf_aux1_21S">#REF!</definedName>
    <definedName name="Price_inf_aux1_22D">#REF!</definedName>
    <definedName name="Price_inf_aux1_22J">#REF!</definedName>
    <definedName name="Price_inf_aux1_22M">#REF!</definedName>
    <definedName name="Price_inf_aux1_22S">#REF!</definedName>
    <definedName name="Price_inf_aux1_23D">#REF!</definedName>
    <definedName name="Price_inf_aux1_23J">#REF!</definedName>
    <definedName name="Price_inf_aux1_23M">#REF!</definedName>
    <definedName name="Price_inf_aux1_23S">#REF!</definedName>
    <definedName name="Price_inf_aux1_24D">#REF!</definedName>
    <definedName name="Price_inf_aux1_24J">#REF!</definedName>
    <definedName name="Price_inf_aux1_24M">#REF!</definedName>
    <definedName name="Price_inf_aux1_24S">#REF!</definedName>
    <definedName name="Price_inf_aux1_25D">#REF!</definedName>
    <definedName name="Price_inf_aux1_25J">#REF!</definedName>
    <definedName name="Price_inf_aux1_25M">#REF!</definedName>
    <definedName name="Price_inf_aux1_25S">#REF!</definedName>
    <definedName name="Price_inf_aux1_87D">#REF!</definedName>
    <definedName name="Price_inf_aux1_87J">#REF!</definedName>
    <definedName name="Price_inf_aux1_87M">#REF!</definedName>
    <definedName name="Price_inf_aux1_87S">#REF!</definedName>
    <definedName name="Price_inf_aux1_88D">#REF!</definedName>
    <definedName name="Price_inf_aux1_88J">#REF!</definedName>
    <definedName name="Price_inf_aux1_88M">#REF!</definedName>
    <definedName name="Price_inf_aux1_88S">#REF!</definedName>
    <definedName name="Price_inf_aux1_89D">#REF!</definedName>
    <definedName name="Price_inf_aux1_89J">#REF!</definedName>
    <definedName name="Price_inf_aux1_89M">#REF!</definedName>
    <definedName name="Price_inf_aux1_89S">#REF!</definedName>
    <definedName name="Price_inf_aux1_90D">#REF!</definedName>
    <definedName name="Price_inf_aux1_90J">#REF!</definedName>
    <definedName name="Price_inf_aux1_90M">#REF!</definedName>
    <definedName name="Price_inf_aux1_90S">#REF!</definedName>
    <definedName name="Price_inf_aux1_91D">#REF!</definedName>
    <definedName name="Price_inf_aux1_91J">#REF!</definedName>
    <definedName name="Price_inf_aux1_91M">#REF!</definedName>
    <definedName name="Price_inf_aux1_91S">#REF!</definedName>
    <definedName name="Price_inf_aux1_92D">#REF!</definedName>
    <definedName name="Price_inf_aux1_92J">#REF!</definedName>
    <definedName name="Price_inf_aux1_92M">#REF!</definedName>
    <definedName name="Price_inf_aux1_92S">#REF!</definedName>
    <definedName name="Price_inf_aux1_93D">#REF!</definedName>
    <definedName name="Price_inf_aux1_93J">#REF!</definedName>
    <definedName name="Price_inf_aux1_93M">#REF!</definedName>
    <definedName name="Price_inf_aux1_93S">#REF!</definedName>
    <definedName name="Price_inf_aux1_94D">#REF!</definedName>
    <definedName name="Price_inf_aux1_94J">#REF!</definedName>
    <definedName name="Price_inf_aux1_94M">#REF!</definedName>
    <definedName name="Price_inf_aux1_94S">#REF!</definedName>
    <definedName name="Price_inf_aux1_95D">#REF!</definedName>
    <definedName name="Price_inf_aux1_95J">#REF!</definedName>
    <definedName name="Price_inf_aux1_95M">#REF!</definedName>
    <definedName name="Price_inf_aux1_95S">#REF!</definedName>
    <definedName name="Price_inf_aux1_96D">#REF!</definedName>
    <definedName name="Price_inf_aux1_96J">#REF!</definedName>
    <definedName name="Price_inf_aux1_96M">#REF!</definedName>
    <definedName name="Price_inf_aux1_96S">#REF!</definedName>
    <definedName name="Price_inf_aux1_97D">#REF!</definedName>
    <definedName name="Price_inf_aux1_97J">#REF!</definedName>
    <definedName name="Price_inf_aux1_97M">#REF!</definedName>
    <definedName name="Price_inf_aux1_97S">#REF!</definedName>
    <definedName name="Price_inf_aux1_98D">#REF!</definedName>
    <definedName name="Price_inf_aux1_98J">#REF!</definedName>
    <definedName name="Price_inf_aux1_98M">#REF!</definedName>
    <definedName name="Price_inf_aux1_98S">#REF!</definedName>
    <definedName name="Price_inf_aux1_99D">#REF!</definedName>
    <definedName name="Price_inf_aux1_99J">#REF!</definedName>
    <definedName name="Price_inf_aux1_99M">#REF!</definedName>
    <definedName name="Price_inf_aux1_99S">#REF!</definedName>
    <definedName name="PRICE_INF_LT">#REF!</definedName>
    <definedName name="Price_plus_debt_cash_flow">#REF!</definedName>
    <definedName name="price_ratio">#REF!</definedName>
    <definedName name="Price_Scenario">#REF!</definedName>
    <definedName name="price_target_12m">#REF!</definedName>
    <definedName name="price_target_date">#REF!</definedName>
    <definedName name="Price_to_cash">#REF!</definedName>
    <definedName name="Price1">#REF!</definedName>
    <definedName name="Price2">#REF!</definedName>
    <definedName name="Price3">#REF!</definedName>
    <definedName name="Price4">#REF!</definedName>
    <definedName name="Price5">#REF!</definedName>
    <definedName name="Price6">#REF!</definedName>
    <definedName name="Pricedebtcashflow">#REF!</definedName>
    <definedName name="PriceRef">#REF!</definedName>
    <definedName name="PriceSec">#REF!</definedName>
    <definedName name="PricingClosingPrice_bonds_0">#REF!</definedName>
    <definedName name="PricingClosingPrice_bonds_1">#REF!</definedName>
    <definedName name="PricingClosingPrice_bonds_2">#REF!</definedName>
    <definedName name="PricingClosingPrice_bonds_3">#REF!</definedName>
    <definedName name="PricingClosingPrice_bonds_4">#REF!</definedName>
    <definedName name="PricingClosingYield_bonds_0">#REF!</definedName>
    <definedName name="PricingClosingYield_bonds_1">#REF!</definedName>
    <definedName name="PricingClosingYield_bonds_2">#REF!</definedName>
    <definedName name="PricingClosingYield_bonds_3">#REF!</definedName>
    <definedName name="PricingClosingYield_bonds_4">#REF!</definedName>
    <definedName name="PRIMTH">2</definedName>
    <definedName name="_xlnm.Print_Area" localSheetId="4">'PL-CF-BS'!$B$1:$O$178</definedName>
    <definedName name="_xlnm.Print_Area">#REF!</definedName>
    <definedName name="Print_Area_MI">#REF!</definedName>
    <definedName name="_xlnm.Print_Titles" localSheetId="4">'PL-CF-BS'!$1:$4</definedName>
    <definedName name="_xlnm.Print_Titles">#REF!</definedName>
    <definedName name="Print17_18">#REF!</definedName>
    <definedName name="PrintZone">[19]Layout!$A$1:$T$86,[19]Layout!$U$87:$AN$176</definedName>
    <definedName name="PRIVOL">4</definedName>
    <definedName name="PRIWEEK">2</definedName>
    <definedName name="prms_52_wk">#REF!</definedName>
    <definedName name="PRMS_bk_cap">#REF!</definedName>
    <definedName name="PRMS_bk_equity">#REF!</definedName>
    <definedName name="PRMS_bs_conv_debt">#REF!</definedName>
    <definedName name="PRMS_bs_min_int">#REF!</definedName>
    <definedName name="PRMS_bs_pref">#REF!</definedName>
    <definedName name="PRMS_cash">#REF!</definedName>
    <definedName name="PRMS_code">#REF!</definedName>
    <definedName name="PRMS_conv_debt_pr">#REF!</definedName>
    <definedName name="PRMS_conv_pref_pr">#REF!</definedName>
    <definedName name="prms_curr">#REF!</definedName>
    <definedName name="PRMS_dil_shares">#REF!</definedName>
    <definedName name="prms_eps00">#REF!</definedName>
    <definedName name="prms_eps98">#REF!</definedName>
    <definedName name="prms_eps99">#REF!</definedName>
    <definedName name="PRMS_equity_mcap">#REF!</definedName>
    <definedName name="PRMS_fin_date">#REF!</definedName>
    <definedName name="PRMS_lev_mcap">#REF!</definedName>
    <definedName name="PRMS_LQ_ni">#REF!</definedName>
    <definedName name="PRMS_LQ_rev">#REF!</definedName>
    <definedName name="PRMS_lt_debt">#REF!</definedName>
    <definedName name="PRMS_ltm_a">#REF!</definedName>
    <definedName name="PRMS_ltm_cap_ex">#REF!</definedName>
    <definedName name="PRMS_ltm_cogs">#REF!</definedName>
    <definedName name="PRMS_ltm_csh_int">#REF!</definedName>
    <definedName name="PRMS_ltm_d">#REF!</definedName>
    <definedName name="PRMS_ltm_ebit">#REF!</definedName>
    <definedName name="PRMS_ltm_ebt">#REF!</definedName>
    <definedName name="PRMS_ltm_inc_b_m">#REF!</definedName>
    <definedName name="PRMS_ltm_int">#REF!</definedName>
    <definedName name="PRMS_ltm_min_int">#REF!</definedName>
    <definedName name="PRMS_ltm_pref_div">#REF!</definedName>
    <definedName name="PRMS_ltm_r_d">#REF!</definedName>
    <definedName name="PRMS_ltm_rev">#REF!</definedName>
    <definedName name="PRMS_ltm_sg_a">#REF!</definedName>
    <definedName name="PRMS_ltm_shares">#REF!</definedName>
    <definedName name="PRMS_ltm_tax">#REF!</definedName>
    <definedName name="PRMS_ltm_tax_rate">#REF!</definedName>
    <definedName name="PRMS_name">#REF!</definedName>
    <definedName name="PRMS_o_debt_1">#REF!</definedName>
    <definedName name="PRMS_o_debt_2">#REF!</definedName>
    <definedName name="PRMS_o_debt_3">#REF!</definedName>
    <definedName name="PRMS_option_n">#REF!</definedName>
    <definedName name="PRMS_option_pr">#REF!</definedName>
    <definedName name="PRMS_PQ_ni">#REF!</definedName>
    <definedName name="PRMS_PQ_rev">#REF!</definedName>
    <definedName name="prms_pr">#REF!</definedName>
    <definedName name="PRMS_shares">#REF!</definedName>
    <definedName name="prms_ticker">#REF!</definedName>
    <definedName name="PRMS_total_dt">#REF!</definedName>
    <definedName name="PRMS_YQ_ni">#REF!</definedName>
    <definedName name="PRMS_YQ_rev">#REF!</definedName>
    <definedName name="prod94">#REF!</definedName>
    <definedName name="prod95">#REF!</definedName>
    <definedName name="prod96">#REF!</definedName>
    <definedName name="prod97">#REF!</definedName>
    <definedName name="Product">#REF!</definedName>
    <definedName name="production">#REF!</definedName>
    <definedName name="PRODUCTIONBOE">#REF!</definedName>
    <definedName name="PRODUCTIONPERCENT">#REF!</definedName>
    <definedName name="prodval93">#REF!</definedName>
    <definedName name="prodval94">#REF!</definedName>
    <definedName name="prodval95">#REF!</definedName>
    <definedName name="prof">#REF!</definedName>
    <definedName name="Profit_aft_net_finance">#REF!</definedName>
    <definedName name="Profit_after_Tax">#REF!</definedName>
    <definedName name="profit_qtcwfy" localSheetId="4">[27]利润表!#REF!</definedName>
    <definedName name="profit_qtcwfy">[27]利润表!#REF!</definedName>
    <definedName name="Profit_y">#REF!</definedName>
    <definedName name="profit1">#REF!</definedName>
    <definedName name="profitability">#REF!</definedName>
    <definedName name="PROINC1292">#REF!</definedName>
    <definedName name="proj">[50]user!$B$2</definedName>
    <definedName name="Proj_Fin">#REF!</definedName>
    <definedName name="project">#REF!</definedName>
    <definedName name="ProjectName">{"Client Name or Project Name"}</definedName>
    <definedName name="prop.2000">#REF!</definedName>
    <definedName name="prop.2001">#REF!</definedName>
    <definedName name="prop.99">#REF!</definedName>
    <definedName name="Properties_under_development">#REF!</definedName>
    <definedName name="Property__plant_and_equipment">#REF!</definedName>
    <definedName name="PRTL_5YRGROWTH">#REF!</definedName>
    <definedName name="pse">#REF!</definedName>
    <definedName name="PT_01D">#REF!</definedName>
    <definedName name="PT_01J">#REF!</definedName>
    <definedName name="PT_01M">#REF!</definedName>
    <definedName name="PT_01S">#REF!</definedName>
    <definedName name="PT_02D">#REF!</definedName>
    <definedName name="PT_02J">#REF!</definedName>
    <definedName name="PT_02M">#REF!</definedName>
    <definedName name="PT_02S">#REF!</definedName>
    <definedName name="PT_03D">#REF!</definedName>
    <definedName name="PT_03J">#REF!</definedName>
    <definedName name="PT_03M">#REF!</definedName>
    <definedName name="PT_03S">#REF!</definedName>
    <definedName name="PT_04D">#REF!</definedName>
    <definedName name="PT_04J">#REF!</definedName>
    <definedName name="PT_04M">#REF!</definedName>
    <definedName name="PT_04S">#REF!</definedName>
    <definedName name="PT_05D">#REF!</definedName>
    <definedName name="PT_05J">#REF!</definedName>
    <definedName name="PT_05M">#REF!</definedName>
    <definedName name="PT_05S">#REF!</definedName>
    <definedName name="PT_06D">#REF!</definedName>
    <definedName name="PT_06J">#REF!</definedName>
    <definedName name="PT_06M">#REF!</definedName>
    <definedName name="PT_06S">#REF!</definedName>
    <definedName name="PT_07D">#REF!</definedName>
    <definedName name="PT_07J">#REF!</definedName>
    <definedName name="PT_07M">#REF!</definedName>
    <definedName name="PT_07S">#REF!</definedName>
    <definedName name="PT_08D">#REF!</definedName>
    <definedName name="PT_08J">#REF!</definedName>
    <definedName name="PT_08M">#REF!</definedName>
    <definedName name="PT_08S">#REF!</definedName>
    <definedName name="PT_09D">#REF!</definedName>
    <definedName name="PT_09J">#REF!</definedName>
    <definedName name="PT_09M">#REF!</definedName>
    <definedName name="PT_09S">#REF!</definedName>
    <definedName name="PT_10D">#REF!</definedName>
    <definedName name="PT_10J">#REF!</definedName>
    <definedName name="PT_10M">#REF!</definedName>
    <definedName name="PT_10S">#REF!</definedName>
    <definedName name="PT_11D">#REF!</definedName>
    <definedName name="PT_11J">#REF!</definedName>
    <definedName name="PT_11M">#REF!</definedName>
    <definedName name="PT_11S">#REF!</definedName>
    <definedName name="PT_12D">#REF!</definedName>
    <definedName name="PT_12J">#REF!</definedName>
    <definedName name="PT_12M">#REF!</definedName>
    <definedName name="PT_12S">#REF!</definedName>
    <definedName name="PT_13D">#REF!</definedName>
    <definedName name="PT_13J">#REF!</definedName>
    <definedName name="PT_13M">#REF!</definedName>
    <definedName name="PT_13S">#REF!</definedName>
    <definedName name="PT_14D">#REF!</definedName>
    <definedName name="PT_14J">#REF!</definedName>
    <definedName name="PT_14M">#REF!</definedName>
    <definedName name="PT_14S">#REF!</definedName>
    <definedName name="PT_15D">#REF!</definedName>
    <definedName name="PT_15J">#REF!</definedName>
    <definedName name="PT_15M">#REF!</definedName>
    <definedName name="PT_15S">#REF!</definedName>
    <definedName name="PT_16D">#REF!</definedName>
    <definedName name="PT_16J">#REF!</definedName>
    <definedName name="PT_16M">#REF!</definedName>
    <definedName name="PT_16S">#REF!</definedName>
    <definedName name="PT_17D">#REF!</definedName>
    <definedName name="PT_17J">#REF!</definedName>
    <definedName name="PT_17M">#REF!</definedName>
    <definedName name="PT_17S">#REF!</definedName>
    <definedName name="PT_18D">#REF!</definedName>
    <definedName name="PT_18J">#REF!</definedName>
    <definedName name="PT_18M">#REF!</definedName>
    <definedName name="PT_18S">#REF!</definedName>
    <definedName name="PT_19D">#REF!</definedName>
    <definedName name="PT_19J">#REF!</definedName>
    <definedName name="PT_19M">#REF!</definedName>
    <definedName name="PT_19S">#REF!</definedName>
    <definedName name="PT_20D">#REF!</definedName>
    <definedName name="PT_20J">#REF!</definedName>
    <definedName name="PT_20M">#REF!</definedName>
    <definedName name="PT_20S">#REF!</definedName>
    <definedName name="PT_21D">#REF!</definedName>
    <definedName name="PT_21J">#REF!</definedName>
    <definedName name="PT_21M">#REF!</definedName>
    <definedName name="PT_21S">#REF!</definedName>
    <definedName name="PT_22D">#REF!</definedName>
    <definedName name="PT_22J">#REF!</definedName>
    <definedName name="PT_22M">#REF!</definedName>
    <definedName name="PT_22S">#REF!</definedName>
    <definedName name="PT_23D">#REF!</definedName>
    <definedName name="PT_23J">#REF!</definedName>
    <definedName name="PT_23M">#REF!</definedName>
    <definedName name="PT_23S">#REF!</definedName>
    <definedName name="PT_24D">#REF!</definedName>
    <definedName name="PT_24J">#REF!</definedName>
    <definedName name="PT_24M">#REF!</definedName>
    <definedName name="PT_24S">#REF!</definedName>
    <definedName name="PT_25D">#REF!</definedName>
    <definedName name="PT_25J">#REF!</definedName>
    <definedName name="PT_25M">#REF!</definedName>
    <definedName name="PT_25S">#REF!</definedName>
    <definedName name="PT_87D">#REF!</definedName>
    <definedName name="PT_87J">#REF!</definedName>
    <definedName name="PT_87M">#REF!</definedName>
    <definedName name="PT_87S">#REF!</definedName>
    <definedName name="PT_88D">#REF!</definedName>
    <definedName name="PT_88J">#REF!</definedName>
    <definedName name="PT_88M">#REF!</definedName>
    <definedName name="PT_88S">#REF!</definedName>
    <definedName name="PT_89D">#REF!</definedName>
    <definedName name="PT_89J">#REF!</definedName>
    <definedName name="PT_89M">#REF!</definedName>
    <definedName name="PT_89S">#REF!</definedName>
    <definedName name="PT_90D">#REF!</definedName>
    <definedName name="PT_90J">#REF!</definedName>
    <definedName name="PT_90M">#REF!</definedName>
    <definedName name="PT_90S">#REF!</definedName>
    <definedName name="PT_91D">#REF!</definedName>
    <definedName name="PT_91J">#REF!</definedName>
    <definedName name="PT_91M">#REF!</definedName>
    <definedName name="PT_91S">#REF!</definedName>
    <definedName name="PT_92D">#REF!</definedName>
    <definedName name="PT_92J">#REF!</definedName>
    <definedName name="PT_92M">#REF!</definedName>
    <definedName name="PT_92S">#REF!</definedName>
    <definedName name="PT_93D">#REF!</definedName>
    <definedName name="PT_93J">#REF!</definedName>
    <definedName name="PT_93M">#REF!</definedName>
    <definedName name="PT_93S">#REF!</definedName>
    <definedName name="PT_94D">#REF!</definedName>
    <definedName name="PT_94J">#REF!</definedName>
    <definedName name="PT_94M">#REF!</definedName>
    <definedName name="PT_94S">#REF!</definedName>
    <definedName name="PT_95D">#REF!</definedName>
    <definedName name="PT_95J">#REF!</definedName>
    <definedName name="PT_95M">#REF!</definedName>
    <definedName name="PT_95S">#REF!</definedName>
    <definedName name="PT_96D">#REF!</definedName>
    <definedName name="PT_96J">#REF!</definedName>
    <definedName name="PT_96M">#REF!</definedName>
    <definedName name="PT_96S">#REF!</definedName>
    <definedName name="PT_97D">#REF!</definedName>
    <definedName name="PT_97J">#REF!</definedName>
    <definedName name="PT_97M">#REF!</definedName>
    <definedName name="PT_97S">#REF!</definedName>
    <definedName name="PT_98D">#REF!</definedName>
    <definedName name="PT_98J">#REF!</definedName>
    <definedName name="PT_98M">#REF!</definedName>
    <definedName name="PT_98S">#REF!</definedName>
    <definedName name="PT_99D">#REF!</definedName>
    <definedName name="PT_99J">#REF!</definedName>
    <definedName name="PT_99M">#REF!</definedName>
    <definedName name="PT_99S">#REF!</definedName>
    <definedName name="pt_lt">#REF!</definedName>
    <definedName name="PT_OUT">#REF!</definedName>
    <definedName name="PT_Spot">#REF!</definedName>
    <definedName name="pta">#REF!</definedName>
    <definedName name="PTI">"Chart 18"</definedName>
    <definedName name="pto">#REF!</definedName>
    <definedName name="PUB_FileID" hidden="1">"L10003363.xls"</definedName>
    <definedName name="PUB_UserID" hidden="1">"MAYERX"</definedName>
    <definedName name="Publication">#REF!</definedName>
    <definedName name="Purchase_Premium_A">25%</definedName>
    <definedName name="Purchase_Premium_B">0.25</definedName>
    <definedName name="Purchases">#REF!</definedName>
    <definedName name="PV_CFPS">#REF!</definedName>
    <definedName name="PV_DPS">#REF!</definedName>
    <definedName name="PV_EPS">#REF!</definedName>
    <definedName name="PV_NP">#REF!</definedName>
    <definedName name="PV_PRETAX">#REF!</definedName>
    <definedName name="PV_terminal">#REF!</definedName>
    <definedName name="PVC_Margin">OFFSET(#REF!,0,0,COUNT(#REF!:#REF!),1)</definedName>
    <definedName name="PVC_Margin_US">OFFSET(#REF!,0,0,COUNT(#REF!:#REF!),1)</definedName>
    <definedName name="pvc_vcm">OFFSET(#REF!,0,0,COUNT(#REF!:#REF!),1)</definedName>
    <definedName name="q_1995">#REF!</definedName>
    <definedName name="q_1996">#REF!</definedName>
    <definedName name="q_access_lines">#REF!</definedName>
    <definedName name="Q_CON">#REF!,#REF!,#REF!,#REF!,#REF!,#REF!</definedName>
    <definedName name="Q_CON_CUM">#REF!,#REF!,#REF!,#REF!,#REF!,#REF!</definedName>
    <definedName name="Q_detail">#REF!,#REF!,#REF!,#REF!,#REF!,#REF!,#REF!</definedName>
    <definedName name="Q_NOM">#REF!,#REF!,#REF!,#REF!,#REF!,#REF!,#REF!,#REF!</definedName>
    <definedName name="Q_NOM_CUM">#REF!,#REF!,#REF!,#REF!,#REF!,#REF!</definedName>
    <definedName name="q_vge">#REF!</definedName>
    <definedName name="q_wireless_subs">#REF!</definedName>
    <definedName name="Q1.2000.06">#REF!</definedName>
    <definedName name="Q1.2001.06">#REF!</definedName>
    <definedName name="Q1.2002.06">#REF!</definedName>
    <definedName name="Q1.2003.06">#REF!</definedName>
    <definedName name="Q1_86">#REF!</definedName>
    <definedName name="Q1_87">#REF!</definedName>
    <definedName name="Q1_88">#REF!</definedName>
    <definedName name="Q1_89">#REF!</definedName>
    <definedName name="Q1_90">#REF!</definedName>
    <definedName name="Q1_91">#REF!</definedName>
    <definedName name="Q1_92">#REF!</definedName>
    <definedName name="q1_93">#REF!</definedName>
    <definedName name="q1_94">#REF!</definedName>
    <definedName name="q1_95">#REF!</definedName>
    <definedName name="q1_96">#REF!</definedName>
    <definedName name="q1_98">#REF!</definedName>
    <definedName name="q1_99">#REF!</definedName>
    <definedName name="q197_rev">#REF!</definedName>
    <definedName name="q198_ni">#REF!</definedName>
    <definedName name="q198_rev">#REF!</definedName>
    <definedName name="q198_shares">#REF!</definedName>
    <definedName name="q199_ni">#REF!</definedName>
    <definedName name="q199_rev">#REF!</definedName>
    <definedName name="q199_shares">#REF!</definedName>
    <definedName name="Q2.2000.09">#REF!</definedName>
    <definedName name="Q2.2001.09">#REF!</definedName>
    <definedName name="Q2.2002.09">#REF!</definedName>
    <definedName name="Q2.2003.09">#REF!</definedName>
    <definedName name="q2_04">#REF!</definedName>
    <definedName name="Q2_86">#REF!</definedName>
    <definedName name="Q2_87">#REF!</definedName>
    <definedName name="Q2_88">#REF!</definedName>
    <definedName name="Q2_89">#REF!</definedName>
    <definedName name="Q2_90">#REF!</definedName>
    <definedName name="Q2_91">#REF!</definedName>
    <definedName name="Q2_92">#REF!</definedName>
    <definedName name="q2_93">#REF!</definedName>
    <definedName name="q2_94">#REF!</definedName>
    <definedName name="q2_95">#REF!</definedName>
    <definedName name="q2_96">#REF!</definedName>
    <definedName name="q2_98">#REF!</definedName>
    <definedName name="q2_99">#REF!</definedName>
    <definedName name="Q2355476773">#REF!</definedName>
    <definedName name="q297_rev">#REF!</definedName>
    <definedName name="q298_ni">#REF!</definedName>
    <definedName name="q298_rev">#REF!</definedName>
    <definedName name="q298_shares">#REF!</definedName>
    <definedName name="q299_ni">#REF!</definedName>
    <definedName name="q299_rev">#REF!</definedName>
    <definedName name="q299_shares">#REF!</definedName>
    <definedName name="Q3.2000.12">#REF!</definedName>
    <definedName name="Q3.2001.12">#REF!</definedName>
    <definedName name="Q3.2002.12">#REF!</definedName>
    <definedName name="Q3.2003.12">#REF!</definedName>
    <definedName name="q3_04">#REF!</definedName>
    <definedName name="Q3_86">#REF!</definedName>
    <definedName name="Q3_87">#REF!</definedName>
    <definedName name="Q3_88">#REF!</definedName>
    <definedName name="Q3_89">#REF!</definedName>
    <definedName name="Q3_90">#REF!</definedName>
    <definedName name="Q3_91">#REF!</definedName>
    <definedName name="Q3_92">#REF!</definedName>
    <definedName name="q3_93">#REF!</definedName>
    <definedName name="q3_94">#REF!</definedName>
    <definedName name="q3_95">#REF!</definedName>
    <definedName name="q3_96">#REF!</definedName>
    <definedName name="q3_98">#REF!</definedName>
    <definedName name="q3_98.">#REF!</definedName>
    <definedName name="q3_99">#REF!</definedName>
    <definedName name="q397_rev">#REF!</definedName>
    <definedName name="q398_ni">#REF!</definedName>
    <definedName name="q398_rev">#REF!</definedName>
    <definedName name="q398_shares">#REF!</definedName>
    <definedName name="q399_ni">#REF!</definedName>
    <definedName name="q399_rev">#REF!</definedName>
    <definedName name="q399_shares">#REF!</definedName>
    <definedName name="Q4.2000.03">#REF!</definedName>
    <definedName name="Q4.2001.03">#REF!</definedName>
    <definedName name="Q4.2002.03">#REF!</definedName>
    <definedName name="q4_04">#REF!</definedName>
    <definedName name="Q4_86">#REF!</definedName>
    <definedName name="Q4_87">#REF!</definedName>
    <definedName name="Q4_88">#REF!</definedName>
    <definedName name="Q4_89">#REF!</definedName>
    <definedName name="Q4_90">#REF!</definedName>
    <definedName name="Q4_91">#REF!</definedName>
    <definedName name="Q4_92">#REF!</definedName>
    <definedName name="q4_93">#REF!</definedName>
    <definedName name="q4_94">#REF!</definedName>
    <definedName name="q4_95">#REF!</definedName>
    <definedName name="q4_96">#REF!</definedName>
    <definedName name="q4_98">#REF!</definedName>
    <definedName name="q4_99">#REF!</definedName>
    <definedName name="q497_rev">#REF!</definedName>
    <definedName name="q498_ni">#REF!</definedName>
    <definedName name="q498_rev">#REF!</definedName>
    <definedName name="q498_shares">#REF!</definedName>
    <definedName name="q499_ni">#REF!</definedName>
    <definedName name="q499_rev">#REF!</definedName>
    <definedName name="q499_shares">#REF!</definedName>
    <definedName name="QCOM_10q_shares">#REF!</definedName>
    <definedName name="qcom_5_yr_est">#REF!</definedName>
    <definedName name="qcom_52_wk">#REF!</definedName>
    <definedName name="QCOM_bk_cap">#REF!</definedName>
    <definedName name="QCOM_bk_equity">#REF!</definedName>
    <definedName name="QCOM_bs_conv_debt">#REF!</definedName>
    <definedName name="QCOM_bs_min_int">#REF!</definedName>
    <definedName name="QCOM_bs_pref">#REF!</definedName>
    <definedName name="QCOM_cash">#REF!</definedName>
    <definedName name="QCOM_code">#REF!</definedName>
    <definedName name="QCOM_conv_debt_pr">#REF!</definedName>
    <definedName name="QCOM_conv_pref_pr">#REF!</definedName>
    <definedName name="qcom_curr">#REF!</definedName>
    <definedName name="QCOM_dil_shares">#REF!</definedName>
    <definedName name="qcom_eps00">#REF!</definedName>
    <definedName name="qcom_eps98">#REF!</definedName>
    <definedName name="qcom_eps99">#REF!</definedName>
    <definedName name="QCOM_equity_mcap">#REF!</definedName>
    <definedName name="QCOM_fin_date">#REF!</definedName>
    <definedName name="QCOM_hist_d">#REF!</definedName>
    <definedName name="QCOM_hst_a">#REF!</definedName>
    <definedName name="QCOM_hst_cogs">#REF!</definedName>
    <definedName name="QCOM_hst_ebit">#REF!</definedName>
    <definedName name="QCOM_hst_ebt">#REF!</definedName>
    <definedName name="QCOM_hst_eps">#REF!</definedName>
    <definedName name="QCOM_hst_inc_b_m">#REF!</definedName>
    <definedName name="QCOM_hst_r_d">#REF!</definedName>
    <definedName name="QCOM_hst_rev">#REF!</definedName>
    <definedName name="QCOM_hst_sg_a">#REF!</definedName>
    <definedName name="QCOM_lev_mcap">#REF!</definedName>
    <definedName name="QCOM_LQ_ni">#REF!</definedName>
    <definedName name="QCOM_LQ_rev">#REF!</definedName>
    <definedName name="QCOM_lt_debt">#REF!</definedName>
    <definedName name="QCOM_ltm_a">#REF!</definedName>
    <definedName name="QCOM_ltm_cap_ex">#REF!</definedName>
    <definedName name="QCOM_ltm_cg_a">#REF!</definedName>
    <definedName name="QCOM_ltm_cogs">#REF!</definedName>
    <definedName name="QCOM_ltm_csh_int">#REF!</definedName>
    <definedName name="QCOM_ltm_d">#REF!</definedName>
    <definedName name="QCOM_ltm_ebit">#REF!</definedName>
    <definedName name="QCOM_ltm_ebt">#REF!</definedName>
    <definedName name="QCOM_ltm_inc_b_m">#REF!</definedName>
    <definedName name="QCOM_ltm_int">#REF!</definedName>
    <definedName name="QCOM_ltm_min_int">#REF!</definedName>
    <definedName name="QCOM_ltm_pref_div">#REF!</definedName>
    <definedName name="QCOM_ltm_r_d">#REF!</definedName>
    <definedName name="QCOM_ltm_rev">#REF!</definedName>
    <definedName name="QCOM_ltm_sg_a">#REF!</definedName>
    <definedName name="QCOM_ltm_shares">#REF!</definedName>
    <definedName name="QCOM_ltm_tax">#REF!</definedName>
    <definedName name="QCOM_ltm_tax_rate">#REF!</definedName>
    <definedName name="QCOM_name">#REF!</definedName>
    <definedName name="QCOM_o_debt_1">#REF!</definedName>
    <definedName name="QCOM_o_debt_2">#REF!</definedName>
    <definedName name="QCOM_o_debt_3">#REF!</definedName>
    <definedName name="QCOM_option_n">#REF!</definedName>
    <definedName name="QCOM_option_pr">#REF!</definedName>
    <definedName name="QCOM_PQ_ni">#REF!</definedName>
    <definedName name="QCOM_PQ_rev">#REF!</definedName>
    <definedName name="qcom_pr">#REF!</definedName>
    <definedName name="QCOM_shares">#REF!</definedName>
    <definedName name="qcom_ticker">#REF!</definedName>
    <definedName name="QCOM_total_dt">#REF!</definedName>
    <definedName name="QCOM_YQ_ni">#REF!</definedName>
    <definedName name="QCOM_YQ_rev">#REF!</definedName>
    <definedName name="qcompany">#REF!</definedName>
    <definedName name="qdata">#REF!</definedName>
    <definedName name="Qdays">#REF!</definedName>
    <definedName name="qem_comment">#REF!</definedName>
    <definedName name="Qinghai">#REF!</definedName>
    <definedName name="Qingtonxia">#REF!</definedName>
    <definedName name="QNI_NPV">#REF!</definedName>
    <definedName name="qpl">#REF!</definedName>
    <definedName name="qpl_pg1">#REF!</definedName>
    <definedName name="qpl_pg2">#REF!</definedName>
    <definedName name="qq">#REF!</definedName>
    <definedName name="qqqq" localSheetId="4" hidden="1">{#N/A,#N/A,FALSE,"Chart 2 by Prop Type"}</definedName>
    <definedName name="qqqq" localSheetId="1" hidden="1">{#N/A,#N/A,FALSE,"Chart 2 by Prop Type"}</definedName>
    <definedName name="qqqq" hidden="1">{#N/A,#N/A,FALSE,"Chart 2 by Prop Type"}</definedName>
    <definedName name="qryEstimateSet">#REF!</definedName>
    <definedName name="qryTicker">#REF!</definedName>
    <definedName name="Qtr">#REF!</definedName>
    <definedName name="qtrSEGMENT93">#REF!</definedName>
    <definedName name="qtrSEGMENT94">#REF!</definedName>
    <definedName name="quar11">[6]Financials!$AA$318:$BB$361</definedName>
    <definedName name="quar12">[6]Financials!$AA$389:$BB$457</definedName>
    <definedName name="quar13">[6]Financials!$AA$461:$BB$509</definedName>
    <definedName name="quar14">[6]Financials!$AA$514:$BB$537</definedName>
    <definedName name="quar15">[6]Financials!$AA$542:$BB$558</definedName>
    <definedName name="quar6">[6]Financials!$AA$6:$BB$64</definedName>
    <definedName name="quar7">[6]Financials!$AA$68:$BB$103</definedName>
    <definedName name="quar8">[6]Financials!$AA$230:$BB$315</definedName>
    <definedName name="Quarter">[43]Data!$J$2</definedName>
    <definedName name="QUARTERS">#REF!</definedName>
    <definedName name="QuartilesHeader">#REF!</definedName>
    <definedName name="Quoted_investments">#REF!</definedName>
    <definedName name="r_bvps">#REF!</definedName>
    <definedName name="r_calendar_is_actual">#REF!</definedName>
    <definedName name="r_ceps">#REF!</definedName>
    <definedName name="R_D">#REF!</definedName>
    <definedName name="R_D_amort_years">#REF!</definedName>
    <definedName name="R_D_Amortization">#REF!</definedName>
    <definedName name="R_D_expense">#REF!</definedName>
    <definedName name="r_eps_calendar">#REF!</definedName>
    <definedName name="r_eps_fiscal">#REF!</definedName>
    <definedName name="r_eps_us_gaap">#REF!</definedName>
    <definedName name="r_fiscal_is_actual">#REF!</definedName>
    <definedName name="r_roe">#REF!</definedName>
    <definedName name="r_sales_per_share">#REF!</definedName>
    <definedName name="RA_Country_Pie_Data">OFFSET(#REF!,0,0,COUNTA(#REF!)-COUNTBLANK(#REF!))</definedName>
    <definedName name="RA_Country_Pie_Legend">OFFSET(#REF!,0,0,COUNTA(#REF!)-COUNTBLANK(#REF!))</definedName>
    <definedName name="rad">#REF!</definedName>
    <definedName name="RandM">#REF!</definedName>
    <definedName name="Range_Names">#REF!</definedName>
    <definedName name="RANGE1">#REF!</definedName>
    <definedName name="Range1Top">[51]MarketDMA!$B$1</definedName>
    <definedName name="Range2">[51]MarketDMA!$E$1:$E$71</definedName>
    <definedName name="Range2Top">[51]MarketDMA!$E$1</definedName>
    <definedName name="Range3">[51]MarketDMA!$H$1:$H$72</definedName>
    <definedName name="Range3Top">[51]MarketDMA!$H$1</definedName>
    <definedName name="RAT">#REF!</definedName>
    <definedName name="rate">#REF!</definedName>
    <definedName name="RATES">#REF!</definedName>
    <definedName name="RATES2">#REF!</definedName>
    <definedName name="RATIOFULL">#REF!</definedName>
    <definedName name="Ravenswood">#REF!</definedName>
    <definedName name="Raw_Annuals">#REF!</definedName>
    <definedName name="Raw_percent">#REF!</definedName>
    <definedName name="Raw_Quarters">#REF!</definedName>
    <definedName name="RBAK_10q_div">#REF!</definedName>
    <definedName name="RBAK_10q_shares">#REF!</definedName>
    <definedName name="RBAK_5_yr_est">#REF!</definedName>
    <definedName name="RBAK_52_wk">#REF!</definedName>
    <definedName name="RBAK_bk_cap">#REF!</definedName>
    <definedName name="RBAK_bk_equity">#REF!</definedName>
    <definedName name="RBAK_bs_conv_debt">#REF!</definedName>
    <definedName name="RBAK_bs_min_int">#REF!</definedName>
    <definedName name="RBAK_bs_pref">#REF!</definedName>
    <definedName name="RBAK_cash">#REF!</definedName>
    <definedName name="RBAK_conv_debt_pr">#REF!</definedName>
    <definedName name="RBAK_conv_pref_pr">#REF!</definedName>
    <definedName name="RBAK_curr">#REF!</definedName>
    <definedName name="RBAK_dil_shares">#REF!</definedName>
    <definedName name="RBAK_eps00">#REF!</definedName>
    <definedName name="RBAK_eps98">#REF!</definedName>
    <definedName name="RBAK_eps99">#REF!</definedName>
    <definedName name="RBAK_equity_mcap">#REF!</definedName>
    <definedName name="RBAK_fin_date">#REF!</definedName>
    <definedName name="RBAK_hist_d">#REF!</definedName>
    <definedName name="RBAK_hst_a">#REF!</definedName>
    <definedName name="RBAK_hst_cogs">#REF!</definedName>
    <definedName name="RBAK_hst_ebit">#REF!</definedName>
    <definedName name="RBAK_hst_ebt">#REF!</definedName>
    <definedName name="RBAK_hst_eps">#REF!</definedName>
    <definedName name="RBAK_hst_inc_b_m">#REF!</definedName>
    <definedName name="RBAK_hst_r_d">#REF!</definedName>
    <definedName name="RBAK_hst_rev">#REF!</definedName>
    <definedName name="RBAK_hst_sg_a">#REF!</definedName>
    <definedName name="RBAK_lev_mcap">#REF!</definedName>
    <definedName name="RBAK_LQ_ni">#REF!</definedName>
    <definedName name="RBAK_LQ_rev">#REF!</definedName>
    <definedName name="RBAK_lt_debt">#REF!</definedName>
    <definedName name="RBAK_ltm_a">#REF!</definedName>
    <definedName name="RBAK_ltm_cap_ex">#REF!</definedName>
    <definedName name="RBAK_ltm_cogs">#REF!</definedName>
    <definedName name="RBAK_ltm_csh_int">#REF!</definedName>
    <definedName name="RBAK_ltm_d">#REF!</definedName>
    <definedName name="RBAK_ltm_ebit">#REF!</definedName>
    <definedName name="RBAK_ltm_ebt">#REF!</definedName>
    <definedName name="RBAK_ltm_inc_b_m">#REF!</definedName>
    <definedName name="RBAK_ltm_int">#REF!</definedName>
    <definedName name="RBAK_ltm_min_int">#REF!</definedName>
    <definedName name="RBAK_ltm_pref_div">#REF!</definedName>
    <definedName name="RBAK_ltm_r_d">#REF!</definedName>
    <definedName name="RBAK_ltm_rev">#REF!</definedName>
    <definedName name="RBAK_ltm_sg_a">#REF!</definedName>
    <definedName name="RBAK_ltm_shares">#REF!</definedName>
    <definedName name="RBAK_ltm_tax">#REF!</definedName>
    <definedName name="RBAK_ltm_tax_rate">#REF!</definedName>
    <definedName name="RBAK_name">#REF!</definedName>
    <definedName name="RBAK_o_debt_1">#REF!</definedName>
    <definedName name="RBAK_o_debt_2">#REF!</definedName>
    <definedName name="RBAK_o_debt_3">#REF!</definedName>
    <definedName name="RBAK_option_n">#REF!</definedName>
    <definedName name="RBAK_option_pr">#REF!</definedName>
    <definedName name="RBAK_pq_ni">#REF!</definedName>
    <definedName name="RBAK_pq_rev">#REF!</definedName>
    <definedName name="RBAK_pr">#REF!</definedName>
    <definedName name="RBAK_shares">#REF!</definedName>
    <definedName name="RBAK_ticker">#REF!</definedName>
    <definedName name="RBAK_total_dt">#REF!</definedName>
    <definedName name="RBAK_YQ_ni">#REF!</definedName>
    <definedName name="RBAK_YQ_rev">#REF!</definedName>
    <definedName name="RBM_NPV">#REF!</definedName>
    <definedName name="rce">#REF!</definedName>
    <definedName name="rcr">#REF!</definedName>
    <definedName name="RD">#REF!</definedName>
    <definedName name="rde">#REF!</definedName>
    <definedName name="RDR">#REF!</definedName>
    <definedName name="Real_earnings">#REF!</definedName>
    <definedName name="Real_earnings_yield">#REF!</definedName>
    <definedName name="rec">#REF!</definedName>
    <definedName name="Rec.Asset_Debt">0</definedName>
    <definedName name="rec_id">#REF!</definedName>
    <definedName name="rec_start_date">#REF!</definedName>
    <definedName name="recap">#REF!</definedName>
    <definedName name="Receivables">#REF!</definedName>
    <definedName name="Recomm">#REF!</definedName>
    <definedName name="recommendation">#REF!</definedName>
    <definedName name="Record">#REF!</definedName>
    <definedName name="redux">1</definedName>
    <definedName name="Refining_Marketing">#REF!</definedName>
    <definedName name="Refining_marketing_and_trading">#REF!</definedName>
    <definedName name="RefVal_F">#REF!</definedName>
    <definedName name="region">#REF!</definedName>
    <definedName name="Rel_PE_to_Rel_Grwth">#REF!</definedName>
    <definedName name="Relative_Range">INDIRECT("'Index Map'!$I$"&amp;#REF!&amp;":$I$"&amp;#REF!)</definedName>
    <definedName name="Repackaged_subordinated_notes">#REF!</definedName>
    <definedName name="RepairedName0025" hidden="1">"iQShowAnnual"</definedName>
    <definedName name="RepairedName0032" hidden="1">"iQShowAnnual"</definedName>
    <definedName name="ReplaceBlanksWith">0</definedName>
    <definedName name="Report">#REF!</definedName>
    <definedName name="Reported_net_income">#REF!</definedName>
    <definedName name="REPORTED_PRETAX_PROFIT">#REF!</definedName>
    <definedName name="RepType">[17]首页!$C$11</definedName>
    <definedName name="Res_Res_Analysis_Type">#REF!</definedName>
    <definedName name="Reserve_replacement_cost">#REF!</definedName>
    <definedName name="Reserve_Resource">#REF!</definedName>
    <definedName name="reserves">#REF!</definedName>
    <definedName name="RESERVESMMBOE">#REF!</definedName>
    <definedName name="RESERVESPERCENT">#REF!</definedName>
    <definedName name="Restricted_equity">#REF!</definedName>
    <definedName name="Restructuring">#REF!</definedName>
    <definedName name="Restructuring_charges">#REF!</definedName>
    <definedName name="Restructuring_charges_growth_fore">#REF!</definedName>
    <definedName name="Retail_services">'[4]P&amp;L'!$B$36:$AH$36</definedName>
    <definedName name="Retained_Earnings">#REF!</definedName>
    <definedName name="RETURN">#REF!</definedName>
    <definedName name="Return_on_average_capital_employed">#REF!</definedName>
    <definedName name="Return_on_average_shareholders_funds">#REF!</definedName>
    <definedName name="Return_On_Capital_Employed">#REF!</definedName>
    <definedName name="ReturnOnAssets">[20]NERD!$G$22:$N$22</definedName>
    <definedName name="ReturnOnEquity">[20]NERD!$G$24:$N$24</definedName>
    <definedName name="RETURNS">#REF!</definedName>
    <definedName name="rev">#REF!</definedName>
    <definedName name="rev_92">#REF!</definedName>
    <definedName name="rev_93">#REF!</definedName>
    <definedName name="rev_94">#REF!</definedName>
    <definedName name="rev_95">#REF!</definedName>
    <definedName name="rev_g">#REF!</definedName>
    <definedName name="rev_mix">#REF!</definedName>
    <definedName name="Revenue_2">#REF!</definedName>
    <definedName name="Revenues">'[4]P&amp;L'!$B$23:$AH$23</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evision">#REF!</definedName>
    <definedName name="REVQ191">#REF!</definedName>
    <definedName name="REVQ192">#REF!</definedName>
    <definedName name="REVQ193">#REF!</definedName>
    <definedName name="REVQ194">#REF!</definedName>
    <definedName name="REVQ195">#REF!</definedName>
    <definedName name="REVQ196">#REF!</definedName>
    <definedName name="REVQ197">#REF!</definedName>
    <definedName name="REVQ291">#REF!</definedName>
    <definedName name="REVQ292">#REF!</definedName>
    <definedName name="REVQ293">#REF!</definedName>
    <definedName name="REVQ294">#REF!</definedName>
    <definedName name="REVQ295">#REF!</definedName>
    <definedName name="REVQ296">#REF!</definedName>
    <definedName name="REVQ297">#REF!</definedName>
    <definedName name="REVQ391">#REF!</definedName>
    <definedName name="REVQ392">#REF!</definedName>
    <definedName name="REVQ393">#REF!</definedName>
    <definedName name="REVQ394">#REF!</definedName>
    <definedName name="REVQ395">#REF!</definedName>
    <definedName name="REVQ396">#REF!</definedName>
    <definedName name="REVQ397">#REF!</definedName>
    <definedName name="REVQ490">#REF!</definedName>
    <definedName name="REVQ491">#REF!</definedName>
    <definedName name="REVQ492">#REF!</definedName>
    <definedName name="REVQ493">#REF!</definedName>
    <definedName name="REVQ494">#REF!</definedName>
    <definedName name="REVQ495">#REF!</definedName>
    <definedName name="REVQ496">#REF!</definedName>
    <definedName name="REVQ497">#REF!</definedName>
    <definedName name="Revs_3G">#REF!</definedName>
    <definedName name="revs_airtime">#REF!</definedName>
    <definedName name="revs_cellular_total">#REF!</definedName>
    <definedName name="Revs_data">#REF!</definedName>
    <definedName name="revs_gprs">#REF!</definedName>
    <definedName name="revs_internet">#REF!</definedName>
    <definedName name="revs_other">#REF!</definedName>
    <definedName name="revs_prepaid">#REF!</definedName>
    <definedName name="Reynolds_Massena">#REF!</definedName>
    <definedName name="rfa">#REF!</definedName>
    <definedName name="RFRATE">#REF!</definedName>
    <definedName name="rfs">#REF!</definedName>
    <definedName name="RHKDWNRHD">#REF!</definedName>
    <definedName name="RIC">#REF!</definedName>
    <definedName name="right_border">#REF!</definedName>
    <definedName name="RIOALGOM_NPV">#REF!</definedName>
    <definedName name="risk_free_rate">#REF!</definedName>
    <definedName name="RiskFree_Calc">#REF!</definedName>
    <definedName name="RiskFree_Default">#REF!</definedName>
    <definedName name="RiskFree_User">#REF!</definedName>
    <definedName name="rlt_5_yr_est">#REF!</definedName>
    <definedName name="rlt_52_wk">#REF!</definedName>
    <definedName name="rlt_curr">#REF!</definedName>
    <definedName name="rlt_eps00">#REF!</definedName>
    <definedName name="rlt_eps98">#REF!</definedName>
    <definedName name="rlt_eps99">#REF!</definedName>
    <definedName name="rlt_pr">#REF!</definedName>
    <definedName name="rlt_ticker">#REF!</definedName>
    <definedName name="RM">#REF!</definedName>
    <definedName name="RMB2HKD">1/#REF!</definedName>
    <definedName name="RnD_expense_growth_fore">#REF!</definedName>
    <definedName name="RnD_expenses_fore">#REF!</definedName>
    <definedName name="rnf">#REF!</definedName>
    <definedName name="rng_Datapoints">#REF!</definedName>
    <definedName name="rng_FuelTypes">#REF!</definedName>
    <definedName name="rng_Import.Entitlements_CountryCodeID">OFFSET(#REF!,0,0,#REF!)</definedName>
    <definedName name="rng_Import.Entitlements_Entitlement">OFFSET(#REF!,0,0,#REF!)</definedName>
    <definedName name="rng_LCOEHistoryIDs">#REF!</definedName>
    <definedName name="rng_PlayExamined">#REF!</definedName>
    <definedName name="rng_Product">#REF!</definedName>
    <definedName name="rng_ProductList">#REF!</definedName>
    <definedName name="rng_ProductSelection">#REF!</definedName>
    <definedName name="rng_Ref_ActivityCode.BNEFSector">OFFSET(#REF!,0,0,#REF!)</definedName>
    <definedName name="rng_Ref_ActivityCode.EUTLCode">OFFSET(#REF!,0,0,#REF!)</definedName>
    <definedName name="rng_Ref_BNEFCompName.AccountHolder">OFFSET(#REF!,0,0,#REF!)</definedName>
    <definedName name="rng_Ref_BNEFCompName.Estimate">OFFSET(#REF!,0,0,#REF!)</definedName>
    <definedName name="rng_Ref_Classes.NonDispatcheableRank">#REF!</definedName>
    <definedName name="rng_Ref_ComplianceCodeOffset">#REF!</definedName>
    <definedName name="rng_Ref_Lists.AssetTypes">OFFSET(#REF!,0,0,#REF!)</definedName>
    <definedName name="rng_Ref_PyInfo.BatteryName">#REF!</definedName>
    <definedName name="rng_Ref_Regions.Name">#REF!</definedName>
    <definedName name="rng_Ref_Regions.RegionGroup">#REF!</definedName>
    <definedName name="rng_Ref_Services.Service">#REF!</definedName>
    <definedName name="rng_Ref_Ticker.CompanyName">OFFSET(#REF!,0,0,#REF!)</definedName>
    <definedName name="rng_Ref_Ticker.Ticker">OFFSET(#REF!,0,0,#REF!)</definedName>
    <definedName name="rng_regions">#REF!</definedName>
    <definedName name="rng_SectorMatching_CountryCodeID">OFFSET(#REF!,0,0,#REF!)</definedName>
    <definedName name="rng_SectorMatching_NovDDclassif">OFFSET(#REF!,0,0,#REF!)</definedName>
    <definedName name="rng_TypeCurveMonths">#REF!</definedName>
    <definedName name="rng_VBA_Formats">OFFSET(#REF!,0,0,#REF!)</definedName>
    <definedName name="rng_VBA_HeaderContents">#REF!</definedName>
    <definedName name="rng_VBA_LineStyles">OFFSET(#REF!,0,0,#REF!)</definedName>
    <definedName name="rng_VBA_Names">OFFSET(#REF!,0,0,#REF!)</definedName>
    <definedName name="rng_ViewSettings_SelectedRegion">#REF!</definedName>
    <definedName name="rng_VS_SelectedRegion">#REF!</definedName>
    <definedName name="rng_WTReg_Current.Rank">#REF!</definedName>
    <definedName name="rng1982YDecFFR00126">#REF!,#REF!</definedName>
    <definedName name="rng1983YDecFFR00127">#REF!,#REF!,#REF!</definedName>
    <definedName name="rng1984YDecFFR00128">#REF!,#REF!</definedName>
    <definedName name="rng1985YDecFFR00129">#REF!,#REF!</definedName>
    <definedName name="rng1986YDecFFR00130">#REF!,#REF!</definedName>
    <definedName name="rng1987YDecFFR00131">#REF!,#REF!</definedName>
    <definedName name="rng1988YDecFFR00132">#REF!,#REF!</definedName>
    <definedName name="rng1988YDecPES00059">#REF!,#REF!,#REF!,#REF!,#REF!,#REF!,#REF!,#REF!,#REF!,#REF!</definedName>
    <definedName name="rng1988YDecPES00077">#REF!,#REF!,#REF!,#REF!,#REF!,#REF!</definedName>
    <definedName name="rng1988YDecPES00089">#REF!,#REF!,#REF!,#REF!,#REF!,#REF!,#REF!,#REF!</definedName>
    <definedName name="rng1988YDecPES00125">#REF!,#REF!,#REF!,#REF!</definedName>
    <definedName name="rng1988YDecPES00143">#REF!,#REF!,#REF!,#REF!</definedName>
    <definedName name="rng1988YDecPES00161">#REF!,#REF!,#REF!,#REF!</definedName>
    <definedName name="rng1988YDecPES00204">#REF!,#REF!,#REF!,#REF!,#REF!,#REF!</definedName>
    <definedName name="rng1988YDecPES00205">#REF!,#REF!,#REF!</definedName>
    <definedName name="rng1988YDecPES00206">#REF!,#REF!,#REF!,#REF!,#REF!,#REF!</definedName>
    <definedName name="rng1988YDecPES00207">#REF!,#REF!,#REF!</definedName>
    <definedName name="rng1988YDecPES00273">#REF!,#REF!</definedName>
    <definedName name="rng1988YDecPES00274">#REF!,#REF!,#REF!,#REF!,#REF!</definedName>
    <definedName name="rng1988YDecPES00275">#REF!,#REF!</definedName>
    <definedName name="rng1989YDecFFR00001">#REF!,#REF!,#REF!,#REF!,#REF!,#REF!</definedName>
    <definedName name="rng1989YDecFFR00014">#REF!,#REF!</definedName>
    <definedName name="rng1989YDecFFR00027">#REF!,#REF!,#REF!,#REF!,#REF!</definedName>
    <definedName name="rng1989YDecFFR00039">#REF!,#REF!,#REF!</definedName>
    <definedName name="rng1989YDecFFR00057">#REF!,#REF!,#REF!,#REF!,#REF!,#REF!</definedName>
    <definedName name="rng1989YDecFFR00066">#REF!,#REF!,#REF!,#REF!,#REF!,#REF!,#REF!</definedName>
    <definedName name="rng1989YDecFFR00101">#REF!,#REF!,#REF!,#REF!,#REF!,#REF!,#REF!,#REF!,#REF!,#REF!,#REF!</definedName>
    <definedName name="rng1989YDecFFR00133">#REF!,#REF!,#REF!,#REF!,#REF!,#REF!,#REF!,#REF!</definedName>
    <definedName name="rng1989YDecFFR00146">#REF!,#REF!,#REF!,#REF!,#REF!</definedName>
    <definedName name="rng1989YDecFFR00159">#REF!,#REF!,#REF!,#REF!,#REF!</definedName>
    <definedName name="rng1989YDecFFR00171">#REF!,#REF!,#REF!,#REF!,#REF!,#REF!,#REF!,#REF!,#REF!</definedName>
    <definedName name="rng1989YDecFFR00193">#REF!,#REF!,#REF!,#REF!</definedName>
    <definedName name="rng1989YDecFFR00209">#REF!,#REF!,#REF!,#REF!</definedName>
    <definedName name="rng1989YDecFFR00221">#REF!,#REF!,#REF!,#REF!,#REF!,#REF!,#REF!,#REF!</definedName>
    <definedName name="rng1989YDecFFR00222">#REF!,#REF!</definedName>
    <definedName name="rng1989YDecPES00011">#REF!,#REF!,#REF!,#REF!,#REF!,#REF!,#REF!,#REF!,#REF!,#REF!,#REF!,#REF!,#REF!</definedName>
    <definedName name="rng1989YDecPES00042">#REF!,#REF!,#REF!,#REF!,#REF!,#REF!,#REF!,#REF!</definedName>
    <definedName name="rng1989YDecPES00060">#REF!,#REF!,#REF!,#REF!,#REF!,#REF!,#REF!,#REF!,#REF!</definedName>
    <definedName name="rng1989YDecPES00078">#REF!,#REF!,#REF!,#REF!,#REF!,#REF!</definedName>
    <definedName name="rng1989YDecPES00090">#REF!,#REF!,#REF!,#REF!,#REF!,#REF!,#REF!,#REF!,#REF!,#REF!</definedName>
    <definedName name="rng1989YDecPES00126">#REF!,#REF!,#REF!,#REF!</definedName>
    <definedName name="rng1989YDecPES00144">#REF!,#REF!,#REF!,#REF!</definedName>
    <definedName name="rng1989YDecPES00162">#REF!,#REF!,#REF!,#REF!</definedName>
    <definedName name="rng1989YDecPES00208">#REF!,#REF!,#REF!,#REF!,#REF!,#REF!</definedName>
    <definedName name="rng1989YDecPES00209">#REF!,#REF!,#REF!</definedName>
    <definedName name="rng1989YDecPES00210">#REF!,#REF!,#REF!,#REF!,#REF!</definedName>
    <definedName name="rng1989YDecPES00211">#REF!,#REF!,#REF!,#REF!</definedName>
    <definedName name="rng1989YDecPES00276">#REF!,#REF!</definedName>
    <definedName name="rng1989YDecPES00277">#REF!,#REF!,#REF!,#REF!,#REF!</definedName>
    <definedName name="rng1989YDecPES00278">#REF!,#REF!</definedName>
    <definedName name="rng1989YDecPES00284">#REF!,#REF!,#REF!,#REF!,#REF!,#REF!,#REF!,#REF!,#REF!,#REF!,#REF!,#REF!</definedName>
    <definedName name="rng1990YDecFFR00002">#REF!,#REF!,#REF!,#REF!,#REF!,#REF!</definedName>
    <definedName name="rng1990YDecFFR00015">#REF!,#REF!</definedName>
    <definedName name="rng1990YDecFFR00028">#REF!,#REF!,#REF!,#REF!,#REF!,#REF!</definedName>
    <definedName name="rng1990YDecFFR00040">#REF!,#REF!,#REF!,#REF!</definedName>
    <definedName name="rng1990YDecFFR00058">#REF!,#REF!,#REF!,#REF!,#REF!,#REF!</definedName>
    <definedName name="rng1990YDecFFR00067">#REF!,#REF!,#REF!,#REF!,#REF!,#REF!,#REF!</definedName>
    <definedName name="rng1990YDecFFR00102">#REF!,#REF!,#REF!,#REF!,#REF!,#REF!,#REF!,#REF!,#REF!,#REF!,#REF!,#REF!</definedName>
    <definedName name="rng1990YDecFFR00117">#REF!,#REF!</definedName>
    <definedName name="rng1990YDecFFR00134">#REF!,#REF!,#REF!,#REF!,#REF!,#REF!,#REF!,#REF!,#REF!,#REF!,#REF!</definedName>
    <definedName name="rng1990YDecFFR00147">#REF!,#REF!,#REF!,#REF!,#REF!</definedName>
    <definedName name="rng1990YDecFFR00160">#REF!,#REF!,#REF!,#REF!,#REF!</definedName>
    <definedName name="rng1990YDecFFR00172">#REF!,#REF!,#REF!,#REF!,#REF!</definedName>
    <definedName name="rng1990YDecFFR00194">#REF!,#REF!,#REF!,#REF!</definedName>
    <definedName name="rng1990YDecFFR00210">#REF!,#REF!,#REF!,#REF!,#REF!</definedName>
    <definedName name="rng1990YDecFFR00224">#REF!,#REF!,#REF!,#REF!,#REF!,#REF!,#REF!,#REF!,#REF!</definedName>
    <definedName name="rng1990YDecPES00043">#REF!,#REF!,#REF!,#REF!,#REF!,#REF!,#REF!,#REF!</definedName>
    <definedName name="rng1990YDecPES00061">#REF!,#REF!,#REF!,#REF!,#REF!,#REF!,#REF!,#REF!,#REF!,#REF!</definedName>
    <definedName name="rng1990YDecPES00079">#REF!,#REF!,#REF!,#REF!,#REF!,#REF!,#REF!</definedName>
    <definedName name="rng1990YDecPES00091">#REF!,#REF!,#REF!,#REF!,#REF!,#REF!,#REF!,#REF!</definedName>
    <definedName name="rng1990YDecPES00127">#REF!,#REF!,#REF!,#REF!</definedName>
    <definedName name="rng1990YDecPES00145">#REF!,#REF!,#REF!,#REF!</definedName>
    <definedName name="rng1990YDecPES00163">#REF!,#REF!,#REF!,#REF!</definedName>
    <definedName name="rng1990YDecPES00213">#REF!,#REF!,#REF!,#REF!,#REF!,#REF!</definedName>
    <definedName name="rng1990YDecPES00214">#REF!,#REF!,#REF!</definedName>
    <definedName name="rng1990YDecPES00215">#REF!,#REF!,#REF!,#REF!,#REF!,#REF!</definedName>
    <definedName name="rng1990YDecPES00216">#REF!,#REF!,#REF!,#REF!,#REF!</definedName>
    <definedName name="rng1990YDecPES00217">#REF!,#REF!,#REF!,#REF!,#REF!</definedName>
    <definedName name="rng1990YDecPES00218">#REF!,#REF!,#REF!,#REF!,#REF!,#REF!</definedName>
    <definedName name="rng1990YDecPES00219">#REF!,#REF!,#REF!,#REF!,#REF!,#REF!,#REF!,#REF!</definedName>
    <definedName name="rng1990YDecPES00221">#REF!,#REF!,#REF!,#REF!,#REF!</definedName>
    <definedName name="rng1990YDecPES00223">#REF!,#REF!,#REF!,#REF!,#REF!</definedName>
    <definedName name="rng1990YDecPES00224">#REF!,#REF!</definedName>
    <definedName name="rng1991YDecFFR00003">#REF!,#REF!,#REF!,#REF!,#REF!,#REF!,#REF!,#REF!,#REF!</definedName>
    <definedName name="rng1991YDecFFR00016">#REF!,#REF!,#REF!</definedName>
    <definedName name="rng1991YDecFFR00029">#REF!,#REF!,#REF!,#REF!,#REF!,#REF!</definedName>
    <definedName name="rng1991YDecFFR00041">#REF!,#REF!,#REF!,#REF!</definedName>
    <definedName name="rng1991YDecFFR00059">#REF!,#REF!,#REF!,#REF!,#REF!,#REF!</definedName>
    <definedName name="rng1991YDecFFR00068">#REF!,#REF!,#REF!,#REF!,#REF!,#REF!,#REF!</definedName>
    <definedName name="rng1991YDecFFR00103">#REF!,#REF!,#REF!,#REF!,#REF!,#REF!,#REF!,#REF!,#REF!,#REF!,#REF!</definedName>
    <definedName name="rng1991YDecFFR00135">#REF!,#REF!,#REF!,#REF!,#REF!,#REF!,#REF!,#REF!,#REF!</definedName>
    <definedName name="rng1991YDecFFR00148">#REF!,#REF!,#REF!,#REF!,#REF!</definedName>
    <definedName name="rng1991YDecFFR00161">#REF!,#REF!,#REF!,#REF!,#REF!</definedName>
    <definedName name="rng1991YDecFFR00173">#REF!,#REF!,#REF!,#REF!,#REF!</definedName>
    <definedName name="rng1991YDecFFR00195">#REF!,#REF!,#REF!,#REF!</definedName>
    <definedName name="rng1991YDecFFR00211">#REF!,#REF!,#REF!,#REF!,#REF!</definedName>
    <definedName name="rng1991YDecFFR00225">#REF!,#REF!,#REF!,#REF!,#REF!,#REF!,#REF!,#REF!,#REF!</definedName>
    <definedName name="rng1991YDecPES00014">#REF!,#REF!,#REF!,#REF!,#REF!,#REF!,#REF!,#REF!</definedName>
    <definedName name="rng1991YDecPES00044">#REF!,#REF!,#REF!,#REF!,#REF!,#REF!,#REF!</definedName>
    <definedName name="rng1991YDecPES00062">#REF!,#REF!,#REF!,#REF!,#REF!,#REF!,#REF!,#REF!,#REF!,#REF!</definedName>
    <definedName name="rng1991YDecPES00080">#REF!,#REF!,#REF!,#REF!,#REF!,#REF!,#REF!</definedName>
    <definedName name="rng1991YDecPES00092">#REF!,#REF!,#REF!,#REF!,#REF!,#REF!,#REF!,#REF!</definedName>
    <definedName name="rng1991YDecPES00128">#REF!,#REF!,#REF!,#REF!</definedName>
    <definedName name="rng1991YDecPES00146">#REF!,#REF!,#REF!,#REF!</definedName>
    <definedName name="rng1991YDecPES00164">#REF!,#REF!,#REF!,#REF!</definedName>
    <definedName name="rng1991YDecPES00225">#REF!,#REF!,#REF!,#REF!,#REF!,#REF!,#REF!</definedName>
    <definedName name="rng1991YDecPES00226">#REF!,#REF!,#REF!,#REF!,#REF!</definedName>
    <definedName name="rng1991YDecPES00228">#REF!,#REF!,#REF!,#REF!,#REF!</definedName>
    <definedName name="rng1991YDecPES00229">#REF!,#REF!,#REF!,#REF!,#REF!</definedName>
    <definedName name="rng1991YDecPES00254">#REF!,#REF!,#REF!,#REF!,#REF!,#REF!</definedName>
    <definedName name="rng1991YDecPES00255">#REF!,#REF!,#REF!,#REF!</definedName>
    <definedName name="rng1992YDecFFR00004">#REF!,#REF!,#REF!,#REF!,#REF!,#REF!</definedName>
    <definedName name="rng1992YDecFFR00017">#REF!,#REF!,#REF!</definedName>
    <definedName name="rng1992YDecFFR00030">#REF!,#REF!,#REF!,#REF!,#REF!,#REF!</definedName>
    <definedName name="rng1992YDecFFR00042">#REF!,#REF!,#REF!,#REF!</definedName>
    <definedName name="rng1992YDecFFR00060">#REF!,#REF!,#REF!,#REF!,#REF!,#REF!</definedName>
    <definedName name="rng1992YDecFFR00069">#REF!,#REF!,#REF!,#REF!,#REF!,#REF!,#REF!</definedName>
    <definedName name="rng1992YDecFFR00104">#REF!,#REF!,#REF!,#REF!,#REF!,#REF!,#REF!,#REF!,#REF!,#REF!,#REF!</definedName>
    <definedName name="rng1992YDecFFR00136">#REF!,#REF!,#REF!,#REF!,#REF!,#REF!,#REF!,#REF!,#REF!</definedName>
    <definedName name="rng1992YDecFFR00149">#REF!,#REF!,#REF!,#REF!,#REF!</definedName>
    <definedName name="rng1992YDecFFR00162">#REF!,#REF!,#REF!,#REF!,#REF!</definedName>
    <definedName name="rng1992YDecFFR00174">#REF!,#REF!,#REF!,#REF!,#REF!</definedName>
    <definedName name="rng1992YDecFFR00196">#REF!,#REF!,#REF!,#REF!</definedName>
    <definedName name="rng1992YDecFFR00212">#REF!,#REF!,#REF!,#REF!,#REF!,#REF!</definedName>
    <definedName name="rng1992YDecFFR00226">#REF!,#REF!,#REF!,#REF!,#REF!,#REF!,#REF!,#REF!</definedName>
    <definedName name="rng1992YDecLIR00004">#REF!,#REF!,#REF!,#REF!,#REF!,#REF!</definedName>
    <definedName name="rng1992YDecLIR00015">#REF!,#REF!,#REF!,#REF!,#REF!,#REF!</definedName>
    <definedName name="rng1992YDecLIR00021">#REF!,#REF!,#REF!,#REF!,#REF!,#REF!</definedName>
    <definedName name="rng1992YDecLIR00030">#REF!,#REF!,#REF!,#REF!,#REF!,#REF!,#REF!</definedName>
    <definedName name="rng1992YDecLIR00040">#REF!,#REF!,#REF!,#REF!,#REF!,#REF!</definedName>
    <definedName name="rng1992YDecLIR00046">#REF!,#REF!,#REF!,#REF!</definedName>
    <definedName name="rng1992YDecLIR00055">#REF!,#REF!,#REF!,#REF!,#REF!,#REF!,#REF!</definedName>
    <definedName name="rng1992YDecLIR00062">#REF!,#REF!,#REF!,#REF!,#REF!,#REF!</definedName>
    <definedName name="rng1992YDecLIR00075">#REF!,#REF!</definedName>
    <definedName name="rng1992YDecLIR00082">#REF!,#REF!,#REF!,#REF!,#REF!,#REF!,#REF!,#REF!</definedName>
    <definedName name="rng1992YDecLIR00101">#REF!,#REF!,#REF!</definedName>
    <definedName name="rng1992YDecLIR00108">#REF!,#REF!,#REF!,#REF!,#REF!</definedName>
    <definedName name="rng1992YDecLIR00115">#REF!,#REF!,#REF!,#REF!</definedName>
    <definedName name="rng1992YDecLIR00122">#REF!,#REF!,#REF!,#REF!,#REF!</definedName>
    <definedName name="rng1992YDecLIR00129">#REF!,#REF!,#REF!,#REF!,#REF!</definedName>
    <definedName name="rng1992YDecLIR00136">#REF!,#REF!,#REF!,#REF!,#REF!</definedName>
    <definedName name="rng1992YDecLIR00152">#REF!,#REF!,#REF!,#REF!,#REF!</definedName>
    <definedName name="rng1992YDecLIR00159">#REF!,#REF!</definedName>
    <definedName name="rng1992YDecPES00063">#REF!,#REF!,#REF!,#REF!,#REF!,#REF!,#REF!,#REF!,#REF!</definedName>
    <definedName name="rng1992YDecPES00081">#REF!,#REF!,#REF!,#REF!,#REF!,#REF!,#REF!</definedName>
    <definedName name="rng1992YDecPES00093">#REF!,#REF!,#REF!,#REF!,#REF!,#REF!,#REF!,#REF!</definedName>
    <definedName name="rng1992YDecPES00111">#REF!,#REF!,#REF!,#REF!,#REF!,#REF!,#REF!,#REF!,#REF!,#REF!,#REF!,#REF!</definedName>
    <definedName name="rng1992YDecPES00129">#REF!,#REF!,#REF!,#REF!</definedName>
    <definedName name="rng1992YDecPES00147">#REF!,#REF!,#REF!,#REF!</definedName>
    <definedName name="rng1992YDecPES00165">#REF!,#REF!,#REF!,#REF!,#REF!</definedName>
    <definedName name="rng1992YDecPES00230">#REF!,#REF!,#REF!,#REF!,#REF!,#REF!,#REF!</definedName>
    <definedName name="rng1992YDecPES00231">#REF!,#REF!,#REF!,#REF!,#REF!,#REF!</definedName>
    <definedName name="rng1992YDecPES00232">#REF!,#REF!,#REF!,#REF!</definedName>
    <definedName name="rng1992YDecPES00233">#REF!,#REF!,#REF!,#REF!,#REF!</definedName>
    <definedName name="rng1993YDecFFR00005">#REF!,#REF!,#REF!,#REF!,#REF!,#REF!</definedName>
    <definedName name="rng1993YDecFFR00018">#REF!,#REF!,#REF!,#REF!</definedName>
    <definedName name="rng1993YDecFFR00031">#REF!,#REF!,#REF!,#REF!,#REF!,#REF!,#REF!,#REF!</definedName>
    <definedName name="rng1993YDecFFR00043">#REF!,#REF!,#REF!,#REF!</definedName>
    <definedName name="rng1993YDecFFR00061">#REF!,#REF!,#REF!,#REF!,#REF!,#REF!</definedName>
    <definedName name="rng1993YDecFFR00070">#REF!,#REF!,#REF!,#REF!,#REF!,#REF!,#REF!</definedName>
    <definedName name="rng1993YDecFFR00105">#REF!,#REF!,#REF!,#REF!,#REF!,#REF!,#REF!,#REF!,#REF!,#REF!,#REF!,#REF!</definedName>
    <definedName name="rng1993YDecFFR00137">#REF!,#REF!,#REF!,#REF!,#REF!,#REF!,#REF!,#REF!,#REF!</definedName>
    <definedName name="rng1993YDecFFR00150">#REF!,#REF!,#REF!,#REF!,#REF!</definedName>
    <definedName name="rng1993YDecFFR00163">#REF!,#REF!,#REF!,#REF!,#REF!</definedName>
    <definedName name="rng1993YDecFFR00175">#REF!,#REF!,#REF!,#REF!,#REF!</definedName>
    <definedName name="rng1993YDecFFR00197">#REF!,#REF!,#REF!,#REF!</definedName>
    <definedName name="rng1993YDecFFR00213">#REF!,#REF!,#REF!,#REF!,#REF!</definedName>
    <definedName name="rng1993YDecFFR00227">#REF!,#REF!,#REF!,#REF!,#REF!,#REF!,#REF!,#REF!,#REF!</definedName>
    <definedName name="rng1993YDecLIR00005">#REF!,#REF!,#REF!,#REF!,#REF!</definedName>
    <definedName name="rng1993YDecLIR00016">#REF!,#REF!,#REF!,#REF!,#REF!,#REF!</definedName>
    <definedName name="rng1993YDecLIR00022">#REF!,#REF!,#REF!,#REF!,#REF!,#REF!</definedName>
    <definedName name="rng1993YDecLIR00031">#REF!,#REF!,#REF!,#REF!,#REF!,#REF!,#REF!</definedName>
    <definedName name="rng1993YDecLIR00041">#REF!,#REF!,#REF!,#REF!,#REF!</definedName>
    <definedName name="rng1993YDecLIR00047">#REF!,#REF!,#REF!,#REF!</definedName>
    <definedName name="rng1993YDecLIR00056">#REF!,#REF!,#REF!,#REF!,#REF!,#REF!,#REF!</definedName>
    <definedName name="rng1993YDecLIR00063">#REF!,#REF!,#REF!,#REF!,#REF!,#REF!</definedName>
    <definedName name="rng1993YDecLIR00076">#REF!,#REF!</definedName>
    <definedName name="rng1993YDecLIR00083">#REF!,#REF!,#REF!,#REF!,#REF!,#REF!,#REF!,#REF!</definedName>
    <definedName name="rng1993YDecLIR00102">#REF!,#REF!,#REF!,#REF!,#REF!,#REF!,#REF!</definedName>
    <definedName name="rng1993YDecLIR00109">#REF!,#REF!,#REF!,#REF!,#REF!</definedName>
    <definedName name="rng1993YDecLIR00116">#REF!,#REF!,#REF!,#REF!</definedName>
    <definedName name="rng1993YDecLIR00123">#REF!,#REF!,#REF!,#REF!,#REF!</definedName>
    <definedName name="rng1993YDecLIR00130">#REF!,#REF!,#REF!,#REF!,#REF!</definedName>
    <definedName name="rng1993YDecLIR00137">#REF!,#REF!,#REF!,#REF!,#REF!</definedName>
    <definedName name="rng1993YDecLIR00160">#REF!,#REF!</definedName>
    <definedName name="rng1993YDecLIR00175">#REF!,#REF!,#REF!,#REF!,#REF!</definedName>
    <definedName name="rng1993YDecPES00016">#REF!,#REF!,#REF!,#REF!,#REF!,#REF!,#REF!,#REF!,#REF!,#REF!,#REF!,#REF!,#REF!</definedName>
    <definedName name="rng1993YDecPES00046">#REF!,#REF!,#REF!,#REF!,#REF!,#REF!,#REF!</definedName>
    <definedName name="rng1993YDecPES00064">#REF!,#REF!,#REF!,#REF!,#REF!,#REF!,#REF!,#REF!,#REF!</definedName>
    <definedName name="rng1993YDecPES00082">#REF!,#REF!,#REF!,#REF!,#REF!,#REF!,#REF!</definedName>
    <definedName name="rng1993YDecPES00094">#REF!,#REF!,#REF!,#REF!,#REF!,#REF!,#REF!,#REF!</definedName>
    <definedName name="rng1993YDecPES00130">#REF!,#REF!,#REF!,#REF!</definedName>
    <definedName name="rng1993YDecPES00148">#REF!,#REF!,#REF!,#REF!</definedName>
    <definedName name="rng1993YDecPES00166">#REF!,#REF!,#REF!,#REF!</definedName>
    <definedName name="rng1993YDecPES00234">#REF!,#REF!,#REF!,#REF!,#REF!</definedName>
    <definedName name="rng1993YDecPES00235">#REF!,#REF!,#REF!,#REF!</definedName>
    <definedName name="rng1993YDecPES00236">#REF!,#REF!,#REF!,#REF!,#REF!,#REF!</definedName>
    <definedName name="rng1993YDecPES00237">#REF!,#REF!,#REF!,#REF!,#REF!,#REF!,#REF!</definedName>
    <definedName name="rng1993YDecPES00257">#REF!,#REF!,#REF!,#REF!,#REF!,#REF!</definedName>
    <definedName name="rng1994YDecFFR00006">#REF!,#REF!,#REF!,#REF!,#REF!,#REF!</definedName>
    <definedName name="rng1994YDecFFR00019">#REF!,#REF!,#REF!,#REF!</definedName>
    <definedName name="rng1994YDecFFR00032">#REF!,#REF!,#REF!,#REF!,#REF!,#REF!</definedName>
    <definedName name="rng1994YDecFFR00044">#REF!,#REF!,#REF!,#REF!</definedName>
    <definedName name="rng1994YDecFFR00062">#REF!,#REF!,#REF!,#REF!,#REF!,#REF!</definedName>
    <definedName name="rng1994YDecFFR00071">#REF!,#REF!,#REF!,#REF!,#REF!,#REF!,#REF!</definedName>
    <definedName name="rng1994YDecFFR00106">#REF!,#REF!,#REF!,#REF!,#REF!,#REF!,#REF!,#REF!</definedName>
    <definedName name="rng1994YDecFFR00107">#REF!,#REF!,#REF!,#REF!,#REF!,#REF!</definedName>
    <definedName name="rng1994YDecFFR00138">#REF!,#REF!,#REF!,#REF!,#REF!,#REF!,#REF!,#REF!,#REF!</definedName>
    <definedName name="rng1994YDecFFR00151">#REF!,#REF!,#REF!,#REF!,#REF!</definedName>
    <definedName name="rng1994YDecFFR00164">#REF!,#REF!,#REF!,#REF!,#REF!</definedName>
    <definedName name="rng1994YDecFFR00176">#REF!,#REF!,#REF!,#REF!,#REF!</definedName>
    <definedName name="rng1994YDecFFR00198">#REF!,#REF!,#REF!,#REF!</definedName>
    <definedName name="rng1994YDecFFR00214">#REF!,#REF!,#REF!,#REF!,#REF!,#REF!</definedName>
    <definedName name="rng1994YDecFFR00228">#REF!,#REF!,#REF!,#REF!,#REF!,#REF!,#REF!,#REF!,#REF!</definedName>
    <definedName name="rng1994YDecLIR00006">#REF!,#REF!,#REF!,#REF!,#REF!</definedName>
    <definedName name="rng1994YDecLIR00017">#REF!,#REF!,#REF!,#REF!,#REF!,#REF!</definedName>
    <definedName name="rng1994YDecLIR00023">#REF!,#REF!,#REF!,#REF!,#REF!</definedName>
    <definedName name="rng1994YDecLIR00032">#REF!,#REF!,#REF!,#REF!,#REF!,#REF!,#REF!</definedName>
    <definedName name="rng1994YDecLIR00042">#REF!,#REF!,#REF!,#REF!,#REF!</definedName>
    <definedName name="rng1994YDecLIR00048">#REF!,#REF!,#REF!,#REF!</definedName>
    <definedName name="rng1994YDecLIR00057">#REF!,#REF!,#REF!,#REF!,#REF!,#REF!</definedName>
    <definedName name="rng1994YDecLIR00064">#REF!,#REF!,#REF!,#REF!,#REF!,#REF!</definedName>
    <definedName name="rng1994YDecLIR00077">#REF!,#REF!</definedName>
    <definedName name="rng1994YDecLIR00084">#REF!,#REF!,#REF!,#REF!,#REF!,#REF!,#REF!,#REF!</definedName>
    <definedName name="rng1994YDecLIR00103">#REF!,#REF!,#REF!,#REF!,#REF!,#REF!,#REF!,#REF!</definedName>
    <definedName name="rng1994YDecLIR00110">#REF!,#REF!,#REF!,#REF!,#REF!</definedName>
    <definedName name="rng1994YDecLIR00117">#REF!,#REF!,#REF!,#REF!</definedName>
    <definedName name="rng1994YDecLIR00124">#REF!,#REF!,#REF!,#REF!,#REF!</definedName>
    <definedName name="rng1994YDecLIR00131">#REF!,#REF!,#REF!,#REF!,#REF!</definedName>
    <definedName name="rng1994YDecLIR00138">#REF!,#REF!,#REF!,#REF!,#REF!</definedName>
    <definedName name="rng1994YDecLIR00143">#REF!,#REF!</definedName>
    <definedName name="rng1994YDecLIR00146">#REF!,#REF!</definedName>
    <definedName name="rng1994YDecLIR00161">#REF!,#REF!</definedName>
    <definedName name="rng1994YDecLIR00176">#REF!,#REF!,#REF!,#REF!,#REF!</definedName>
    <definedName name="rng1994YDecPES00083">#REF!,#REF!,#REF!,#REF!,#REF!,#REF!,#REF!</definedName>
    <definedName name="rng1994YDecPES00095">#REF!,#REF!,#REF!,#REF!,#REF!,#REF!,#REF!,#REF!,#REF!</definedName>
    <definedName name="rng1994YDecPES00113">#REF!,#REF!,#REF!,#REF!,#REF!</definedName>
    <definedName name="rng1994YDecPES00131">#REF!,#REF!,#REF!,#REF!</definedName>
    <definedName name="rng1994YDecPES00149">#REF!,#REF!,#REF!,#REF!</definedName>
    <definedName name="rng1994YDecPES00167">#REF!,#REF!,#REF!,#REF!</definedName>
    <definedName name="rng1994YDecPES00238">#REF!,#REF!,#REF!,#REF!,#REF!,#REF!</definedName>
    <definedName name="rng1994YDecPES00239">#REF!,#REF!,#REF!,#REF!,#REF!,#REF!,#REF!</definedName>
    <definedName name="rng1994YDecPES00240">#REF!,#REF!,#REF!,#REF!</definedName>
    <definedName name="rng1994YDecPES00241">#REF!,#REF!,#REF!,#REF!,#REF!</definedName>
    <definedName name="rng1994YDecPES00258">#REF!,#REF!,#REF!,#REF!,#REF!,#REF!</definedName>
    <definedName name="rng1995YDecFFR00007">#REF!,#REF!,#REF!,#REF!,#REF!,#REF!,#REF!</definedName>
    <definedName name="rng1995YDecFFR00020">#REF!,#REF!,#REF!,#REF!,#REF!</definedName>
    <definedName name="rng1995YDecFFR00033">#REF!,#REF!,#REF!,#REF!,#REF!,#REF!</definedName>
    <definedName name="rng1995YDecFFR00045">#REF!,#REF!,#REF!,#REF!</definedName>
    <definedName name="rng1995YDecFFR00063">#REF!,#REF!,#REF!,#REF!,#REF!,#REF!</definedName>
    <definedName name="rng1995YDecFFR00072">#REF!,#REF!,#REF!,#REF!,#REF!,#REF!,#REF!</definedName>
    <definedName name="rng1995YDecFFR00108">#REF!,#REF!,#REF!,#REF!,#REF!,#REF!,#REF!,#REF!</definedName>
    <definedName name="rng1995YDecFFR00109">#REF!,#REF!,#REF!,#REF!,#REF!,#REF!</definedName>
    <definedName name="rng1995YDecFFR00139">#REF!,#REF!,#REF!,#REF!,#REF!,#REF!,#REF!,#REF!,#REF!</definedName>
    <definedName name="rng1995YDecFFR00152">#REF!,#REF!,#REF!,#REF!,#REF!</definedName>
    <definedName name="rng1995YDecFFR00165">#REF!,#REF!,#REF!,#REF!</definedName>
    <definedName name="rng1995YDecFFR00177">#REF!,#REF!,#REF!,#REF!,#REF!</definedName>
    <definedName name="rng1995YDecFFR00199">#REF!,#REF!,#REF!,#REF!</definedName>
    <definedName name="rng1995YDecFFR00215">#REF!,#REF!,#REF!,#REF!</definedName>
    <definedName name="rng1995YDecFFR00229">#REF!,#REF!,#REF!,#REF!,#REF!,#REF!,#REF!,#REF!,#REF!</definedName>
    <definedName name="rng1995YDecLIR00007">#REF!,#REF!,#REF!,#REF!,#REF!</definedName>
    <definedName name="rng1995YDecLIR00018">#REF!,#REF!,#REF!,#REF!,#REF!,#REF!</definedName>
    <definedName name="rng1995YDecLIR00024">#REF!,#REF!,#REF!,#REF!,#REF!</definedName>
    <definedName name="rng1995YDecLIR00033">#REF!,#REF!,#REF!,#REF!,#REF!,#REF!,#REF!,#REF!</definedName>
    <definedName name="rng1995YDecLIR00043">#REF!,#REF!,#REF!,#REF!,#REF!</definedName>
    <definedName name="rng1995YDecLIR00052">#REF!,#REF!,#REF!,#REF!,#REF!</definedName>
    <definedName name="rng1995YDecLIR00058">#REF!,#REF!,#REF!,#REF!,#REF!,#REF!</definedName>
    <definedName name="rng1995YDecLIR00065">#REF!,#REF!,#REF!,#REF!,#REF!,#REF!</definedName>
    <definedName name="rng1995YDecLIR00078">#REF!,#REF!</definedName>
    <definedName name="rng1995YDecLIR00085">#REF!,#REF!,#REF!,#REF!,#REF!,#REF!,#REF!,#REF!</definedName>
    <definedName name="rng1995YDecLIR00095">#REF!,#REF!,#REF!,#REF!,#REF!</definedName>
    <definedName name="rng1995YDecLIR00104">#REF!,#REF!,#REF!,#REF!,#REF!,#REF!,#REF!</definedName>
    <definedName name="rng1995YDecLIR00111">#REF!,#REF!,#REF!,#REF!,#REF!</definedName>
    <definedName name="rng1995YDecLIR00118">#REF!,#REF!,#REF!,#REF!</definedName>
    <definedName name="rng1995YDecLIR00125">#REF!,#REF!,#REF!,#REF!,#REF!</definedName>
    <definedName name="rng1995YDecLIR00132">#REF!,#REF!,#REF!,#REF!,#REF!</definedName>
    <definedName name="rng1995YDecLIR00139">#REF!,#REF!,#REF!,#REF!,#REF!</definedName>
    <definedName name="rng1995YDecLIR00144">#REF!,#REF!</definedName>
    <definedName name="rng1995YDecLIR00147">#REF!,#REF!</definedName>
    <definedName name="rng1995YDecLIR00150">#REF!,#REF!</definedName>
    <definedName name="rng1995YDecLIR00162">#REF!,#REF!</definedName>
    <definedName name="rng1995YDecPES00018">#REF!,#REF!,#REF!,#REF!,#REF!,#REF!,#REF!,#REF!,#REF!,#REF!,#REF!,#REF!,#REF!</definedName>
    <definedName name="rng1995YDecPES00048">#REF!,#REF!,#REF!,#REF!,#REF!,#REF!,#REF!</definedName>
    <definedName name="rng1995YDecPES00066">#REF!,#REF!,#REF!,#REF!,#REF!,#REF!,#REF!,#REF!,#REF!,#REF!,#REF!</definedName>
    <definedName name="rng1995YDecPES00084">#REF!,#REF!,#REF!,#REF!,#REF!,#REF!,#REF!,#REF!</definedName>
    <definedName name="rng1995YDecPES00096">#REF!,#REF!,#REF!,#REF!,#REF!,#REF!,#REF!</definedName>
    <definedName name="rng1995YDecPES00114">#REF!,#REF!,#REF!,#REF!</definedName>
    <definedName name="rng1995YDecPES00132">#REF!,#REF!,#REF!,#REF!</definedName>
    <definedName name="rng1995YDecPES00150">#REF!,#REF!,#REF!,#REF!</definedName>
    <definedName name="rng1995YDecPES00168">#REF!,#REF!,#REF!,#REF!</definedName>
    <definedName name="rng1995YDecPES00242">#REF!,#REF!,#REF!,#REF!,#REF!</definedName>
    <definedName name="rng1995YDecPES00243">#REF!,#REF!,#REF!,#REF!</definedName>
    <definedName name="rng1995YDecPES00244">#REF!,#REF!,#REF!,#REF!,#REF!,#REF!</definedName>
    <definedName name="rng1995YDecPES00245">#REF!,#REF!,#REF!,#REF!,#REF!,#REF!,#REF!</definedName>
    <definedName name="rng1995YDecPES00259">#REF!,#REF!,#REF!,#REF!,#REF!,#REF!</definedName>
    <definedName name="rng1996HJunFFR00235">#REF!,#REF!,#REF!,#REF!,#REF!,#REF!,#REF!,#REF!</definedName>
    <definedName name="rng1996HJunFFR00240">#REF!,#REF!,#REF!</definedName>
    <definedName name="rng1996YDecFFR00008">#REF!,#REF!,#REF!,#REF!,#REF!,#REF!</definedName>
    <definedName name="rng1996YDecFFR00021">#REF!,#REF!,#REF!,#REF!</definedName>
    <definedName name="rng1996YDecFFR00034">#REF!,#REF!,#REF!,#REF!,#REF!,#REF!</definedName>
    <definedName name="rng1996YDecFFR00046">#REF!,#REF!,#REF!,#REF!,#REF!</definedName>
    <definedName name="rng1996YDecFFR00064">#REF!,#REF!,#REF!,#REF!,#REF!,#REF!</definedName>
    <definedName name="rng1996YDecFFR00073">#REF!,#REF!,#REF!,#REF!,#REF!,#REF!,#REF!</definedName>
    <definedName name="rng1996YDecFFR00166">#REF!,#REF!,#REF!,#REF!,#REF!</definedName>
    <definedName name="rng1996YDecFFR00178">#REF!,#REF!,#REF!,#REF!,#REF!</definedName>
    <definedName name="rng1996YDecFFR00200">#REF!,#REF!,#REF!,#REF!,#REF!</definedName>
    <definedName name="rng1996YDecFFR00216">#REF!,#REF!,#REF!,#REF!</definedName>
    <definedName name="rng1996YDecFFR00230">#REF!,#REF!,#REF!,#REF!,#REF!,#REF!,#REF!,#REF!</definedName>
    <definedName name="rng1996YDecLIR00008">#REF!,#REF!,#REF!,#REF!,#REF!</definedName>
    <definedName name="rng1996YDecLIR00019">#REF!,#REF!,#REF!,#REF!,#REF!,#REF!</definedName>
    <definedName name="rng1996YDecLIR00025">#REF!,#REF!,#REF!,#REF!,#REF!</definedName>
    <definedName name="rng1996YDecLIR00034">#REF!,#REF!,#REF!,#REF!,#REF!,#REF!,#REF!,#REF!</definedName>
    <definedName name="rng1996YDecLIR00044">#REF!,#REF!,#REF!,#REF!</definedName>
    <definedName name="rng1996YDecLIR00053">#REF!,#REF!,#REF!,#REF!,#REF!</definedName>
    <definedName name="rng1996YDecLIR00059">#REF!,#REF!,#REF!,#REF!,#REF!,#REF!</definedName>
    <definedName name="rng1996YDecLIR00066">#REF!,#REF!,#REF!,#REF!,#REF!,#REF!</definedName>
    <definedName name="rng1996YDecLIR00079">#REF!,#REF!</definedName>
    <definedName name="rng1996YDecLIR00086">#REF!,#REF!,#REF!,#REF!,#REF!,#REF!,#REF!,#REF!</definedName>
    <definedName name="rng1996YDecLIR00096">#REF!,#REF!,#REF!,#REF!,#REF!</definedName>
    <definedName name="rng1996YDecLIR00105">#REF!,#REF!,#REF!,#REF!,#REF!,#REF!,#REF!</definedName>
    <definedName name="rng1996YDecLIR00112">#REF!,#REF!,#REF!,#REF!,#REF!</definedName>
    <definedName name="rng1996YDecLIR00119">#REF!,#REF!,#REF!,#REF!</definedName>
    <definedName name="rng1996YDecLIR00126">#REF!,#REF!,#REF!,#REF!,#REF!</definedName>
    <definedName name="rng1996YDecLIR00133">#REF!,#REF!,#REF!,#REF!,#REF!</definedName>
    <definedName name="rng1996YDecLIR00140">#REF!,#REF!,#REF!,#REF!,#REF!</definedName>
    <definedName name="rng1996YDecLIR00145">#REF!,#REF!</definedName>
    <definedName name="rng1996YDecLIR00148">#REF!,#REF!</definedName>
    <definedName name="rng1996YDecLIR00151">#REF!,#REF!,#REF!</definedName>
    <definedName name="rng1996YDecLIR00163">#REF!,#REF!</definedName>
    <definedName name="rng1996YDecPES00019">#REF!,#REF!,#REF!,#REF!,#REF!,#REF!,#REF!,#REF!,#REF!,#REF!,#REF!,#REF!,#REF!</definedName>
    <definedName name="rng1996YDecPES00049">#REF!,#REF!,#REF!,#REF!,#REF!,#REF!,#REF!</definedName>
    <definedName name="rng1996YDecPES00067">#REF!,#REF!,#REF!,#REF!,#REF!,#REF!,#REF!,#REF!,#REF!,#REF!,#REF!</definedName>
    <definedName name="rng1996YDecPES00085">#REF!,#REF!,#REF!,#REF!,#REF!,#REF!,#REF!,#REF!</definedName>
    <definedName name="rng1996YDecPES00097">#REF!,#REF!,#REF!,#REF!,#REF!,#REF!,#REF!</definedName>
    <definedName name="rng1996YDecPES00115">#REF!,#REF!,#REF!,#REF!,#REF!</definedName>
    <definedName name="rng1996YDecPES00133">#REF!,#REF!,#REF!,#REF!</definedName>
    <definedName name="rng1996YDecPES00151">#REF!,#REF!,#REF!,#REF!</definedName>
    <definedName name="rng1996YDecPES00169">#REF!,#REF!,#REF!,#REF!</definedName>
    <definedName name="rng1996YDecPES00246">#REF!,#REF!,#REF!,#REF!,#REF!,#REF!,#REF!,#REF!,#REF!</definedName>
    <definedName name="rng1996YDecPES00247">#REF!,#REF!,#REF!,#REF!,#REF!,#REF!</definedName>
    <definedName name="rng1996YDecPES00248">#REF!,#REF!,#REF!,#REF!</definedName>
    <definedName name="rng1996YDecPES00249">#REF!,#REF!,#REF!,#REF!,#REF!,#REF!,#REF!,#REF!,#REF!</definedName>
    <definedName name="rng1996YDecPES00260">#REF!,#REF!,#REF!,#REF!,#REF!,#REF!</definedName>
    <definedName name="rng1997HJunFFR00236">#REF!,#REF!,#REF!,#REF!,#REF!,#REF!,#REF!,#REF!</definedName>
    <definedName name="rng1997HJunFFR00239">#REF!,#REF!,#REF!</definedName>
    <definedName name="rng1997YDecFFR00009">#REF!,#REF!,#REF!,#REF!,#REF!</definedName>
    <definedName name="rng1997YDecFFR00022">#REF!,#REF!,#REF!</definedName>
    <definedName name="rng1997YDecFFR00035">#REF!,#REF!,#REF!,#REF!,#REF!,#REF!</definedName>
    <definedName name="rng1997YDecFFR00047">#REF!,#REF!,#REF!,#REF!,#REF!</definedName>
    <definedName name="rng1997YDecFFR00065">#REF!,#REF!,#REF!,#REF!,#REF!,#REF!</definedName>
    <definedName name="rng1997YDecFFR00074">#REF!,#REF!,#REF!,#REF!,#REF!,#REF!,#REF!</definedName>
    <definedName name="rng1997YDecFFR00111">#REF!,#REF!,#REF!,#REF!,#REF!,#REF!,#REF!,#REF!,#REF!,#REF!,#REF!,#REF!,#REF!,#REF!</definedName>
    <definedName name="rng1997YDecFFR00141">#REF!,#REF!,#REF!,#REF!,#REF!,#REF!,#REF!,#REF!,#REF!,#REF!</definedName>
    <definedName name="rng1997YDecFFR00154">#REF!,#REF!,#REF!,#REF!,#REF!,#REF!</definedName>
    <definedName name="rng1997YDecFFR00167">#REF!,#REF!,#REF!,#REF!,#REF!</definedName>
    <definedName name="rng1997YDecFFR00179">#REF!,#REF!,#REF!,#REF!,#REF!</definedName>
    <definedName name="rng1997YDecFFR00201">#REF!,#REF!,#REF!,#REF!</definedName>
    <definedName name="rng1997YDecFFR00217">#REF!,#REF!,#REF!,#REF!</definedName>
    <definedName name="rng1997YDecFFR00231">#REF!,#REF!,#REF!,#REF!,#REF!,#REF!,#REF!,#REF!,#REF!,#REF!</definedName>
    <definedName name="rng1997YDecLIR00009">#REF!,#REF!,#REF!,#REF!,#REF!</definedName>
    <definedName name="rng1997YDecLIR00020">#REF!,#REF!,#REF!,#REF!,#REF!,#REF!</definedName>
    <definedName name="rng1997YDecLIR00026">#REF!,#REF!,#REF!,#REF!,#REF!</definedName>
    <definedName name="rng1997YDecLIR00035">#REF!,#REF!,#REF!,#REF!,#REF!,#REF!,#REF!,#REF!</definedName>
    <definedName name="rng1997YDecLIR00045">#REF!,#REF!,#REF!,#REF!</definedName>
    <definedName name="rng1997YDecLIR00054">#REF!,#REF!,#REF!,#REF!</definedName>
    <definedName name="rng1997YDecLIR00060">#REF!,#REF!,#REF!,#REF!,#REF!,#REF!</definedName>
    <definedName name="rng1997YDecLIR00067">#REF!,#REF!,#REF!,#REF!,#REF!</definedName>
    <definedName name="rng1997YDecLIR00080">#REF!,#REF!</definedName>
    <definedName name="rng1997YDecLIR00087">#REF!,#REF!,#REF!,#REF!,#REF!,#REF!,#REF!,#REF!</definedName>
    <definedName name="rng1997YDecLIR00097">#REF!,#REF!,#REF!,#REF!,#REF!</definedName>
    <definedName name="rng1997YDecLIR00106">#REF!,#REF!,#REF!,#REF!,#REF!,#REF!,#REF!</definedName>
    <definedName name="rng1997YDecLIR00113">#REF!,#REF!,#REF!,#REF!,#REF!</definedName>
    <definedName name="rng1997YDecLIR00120">#REF!,#REF!,#REF!,#REF!</definedName>
    <definedName name="rng1997YDecLIR00127">#REF!,#REF!,#REF!,#REF!,#REF!</definedName>
    <definedName name="rng1997YDecLIR00134">#REF!,#REF!,#REF!,#REF!,#REF!</definedName>
    <definedName name="rng1997YDecLIR00141">#REF!,#REF!,#REF!,#REF!,#REF!</definedName>
    <definedName name="rng1997YDecLIR00164">#REF!,#REF!</definedName>
    <definedName name="rng1997YDecPES00020">#REF!,#REF!,#REF!,#REF!,#REF!,#REF!,#REF!,#REF!,#REF!,#REF!,#REF!,#REF!,#REF!</definedName>
    <definedName name="rng1997YDecPES00050">#REF!,#REF!,#REF!,#REF!,#REF!,#REF!,#REF!,#REF!,#REF!</definedName>
    <definedName name="rng1997YDecPES00068">#REF!,#REF!,#REF!,#REF!,#REF!,#REF!,#REF!,#REF!,#REF!,#REF!,#REF!</definedName>
    <definedName name="rng1997YDecPES00086">#REF!,#REF!,#REF!,#REF!,#REF!,#REF!,#REF!</definedName>
    <definedName name="rng1997YDecPES00098">#REF!,#REF!,#REF!,#REF!,#REF!,#REF!,#REF!</definedName>
    <definedName name="rng1997YDecPES00116">#REF!,#REF!,#REF!,#REF!</definedName>
    <definedName name="rng1997YDecPES00134">#REF!,#REF!,#REF!,#REF!</definedName>
    <definedName name="rng1997YDecPES00152">#REF!,#REF!,#REF!,#REF!</definedName>
    <definedName name="rng1997YDecPES00170">#REF!,#REF!,#REF!,#REF!</definedName>
    <definedName name="rng1997YDecPES00250">#REF!,#REF!,#REF!,#REF!,#REF!</definedName>
    <definedName name="rng1997YDecPES00251">#REF!,#REF!,#REF!,#REF!</definedName>
    <definedName name="rng1997YDecPES00252">#REF!,#REF!,#REF!,#REF!,#REF!,#REF!,#REF!</definedName>
    <definedName name="rng1997YDecPES00253">#REF!,#REF!,#REF!,#REF!,#REF!,#REF!,#REF!</definedName>
    <definedName name="rng1997YDecPES00261">#REF!,#REF!,#REF!,#REF!,#REF!,#REF!</definedName>
    <definedName name="rng1998HJunFFR00237">#REF!,#REF!,#REF!,#REF!,#REF!,#REF!,#REF!,#REF!</definedName>
    <definedName name="rng1998HJunFFR00238">#REF!,#REF!,#REF!</definedName>
    <definedName name="rng1998YDecFFR00010">#REF!,#REF!,#REF!,#REF!</definedName>
    <definedName name="rng1998YDecFFR00023">#REF!,#REF!,#REF!</definedName>
    <definedName name="rng1998YDecFFR00036">#REF!,#REF!,#REF!,#REF!</definedName>
    <definedName name="rng1998YDecFFR00112">#REF!,#REF!,#REF!,#REF!</definedName>
    <definedName name="rng1998YDecFFR00142">#REF!,#REF!,#REF!,#REF!,#REF!</definedName>
    <definedName name="rng1998YDecFFR00155">#REF!,#REF!</definedName>
    <definedName name="rng1998YDecFFR00168">#REF!,#REF!</definedName>
    <definedName name="rng1998YDecFFR00180">#REF!,#REF!</definedName>
    <definedName name="rng1998YDecFFR00232">#REF!,#REF!,#REF!,#REF!,#REF!,#REF!</definedName>
    <definedName name="rng1998YDecLIR00027">#REF!,#REF!,#REF!,#REF!</definedName>
    <definedName name="rng1998YDecLIR00036">#REF!,#REF!,#REF!</definedName>
    <definedName name="rng1998YDecLIR00061">#REF!,#REF!,#REF!,#REF!</definedName>
    <definedName name="rng1998YDecLIR00068">#REF!,#REF!,#REF!</definedName>
    <definedName name="rng1998YDecLIR00088">#REF!,#REF!</definedName>
    <definedName name="rng1998YDecLIR00114">#REF!,#REF!</definedName>
    <definedName name="rng1998YDecLIR00121">#REF!,#REF!</definedName>
    <definedName name="rng1998YDecLIR00128">#REF!,#REF!</definedName>
    <definedName name="rng1998YDecLIR00135">#REF!,#REF!,#REF!</definedName>
    <definedName name="rng1998YDecLIR00142">#REF!,#REF!</definedName>
    <definedName name="rng1998YDecPES00033">#REF!,#REF!,#REF!,#REF!,#REF!,#REF!,#REF!,#REF!,#REF!,#REF!,#REF!,#REF!</definedName>
    <definedName name="rng1998YDecPES00051">#REF!,#REF!,#REF!</definedName>
    <definedName name="rng1998YDecPES00069">#REF!,#REF!,#REF!,#REF!,#REF!,#REF!,#REF!</definedName>
    <definedName name="rng1998YDecPES00087">#REF!,#REF!</definedName>
    <definedName name="rng1998YDecPES00099">#REF!,#REF!,#REF!,#REF!</definedName>
    <definedName name="rng1998YDecPES00117">#REF!,#REF!,#REF!,#REF!,#REF!,#REF!</definedName>
    <definedName name="rng1998YDecPES00135">#REF!,#REF!</definedName>
    <definedName name="rng1998YDecPES00153">#REF!,#REF!</definedName>
    <definedName name="rng1998YDecPES00171">#REF!,#REF!</definedName>
    <definedName name="rng1999YDecFFR00011">#REF!,#REF!,#REF!,#REF!</definedName>
    <definedName name="rng1999YDecFFR00024">#REF!,#REF!,#REF!</definedName>
    <definedName name="rng1999YDecFFR00037">#REF!,#REF!,#REF!,#REF!</definedName>
    <definedName name="rng1999YDecFFR00113">#REF!,#REF!,#REF!,#REF!</definedName>
    <definedName name="rng1999YDecFFR00143">#REF!,#REF!,#REF!,#REF!,#REF!</definedName>
    <definedName name="rng1999YDecFFR00156">#REF!,#REF!</definedName>
    <definedName name="rng1999YDecFFR00169">#REF!,#REF!</definedName>
    <definedName name="rng1999YDecFFR00181">#REF!,#REF!</definedName>
    <definedName name="rng1999YDecFFR00233">#REF!,#REF!,#REF!,#REF!,#REF!,#REF!</definedName>
    <definedName name="rng1999YDecLIR00089">#REF!,#REF!</definedName>
    <definedName name="rng1999YDecPES00034">#REF!,#REF!,#REF!,#REF!,#REF!,#REF!,#REF!,#REF!,#REF!,#REF!,#REF!</definedName>
    <definedName name="rng1999YDecPES00052">#REF!,#REF!,#REF!</definedName>
    <definedName name="rng1999YDecPES00070">#REF!,#REF!,#REF!,#REF!,#REF!,#REF!</definedName>
    <definedName name="rng1999YDecPES00100">#REF!,#REF!,#REF!,#REF!</definedName>
    <definedName name="rng1999YDecPES00118">#REF!,#REF!,#REF!,#REF!,#REF!,#REF!</definedName>
    <definedName name="rng1999YDecPES00136">#REF!,#REF!</definedName>
    <definedName name="rng1999YDecPES00154">#REF!,#REF!</definedName>
    <definedName name="rng1999YDecPES00172">#REF!,#REF!</definedName>
    <definedName name="rng2000YDecFFR00012">#REF!,#REF!,#REF!,#REF!</definedName>
    <definedName name="rng2000YDecFFR00025">#REF!,#REF!,#REF!</definedName>
    <definedName name="rng2000YDecFFR00038">#REF!,#REF!,#REF!,#REF!</definedName>
    <definedName name="rng2000YDecFFR00114">#REF!,#REF!,#REF!,#REF!</definedName>
    <definedName name="rng2000YDecFFR00144">#REF!,#REF!,#REF!,#REF!</definedName>
    <definedName name="rng2000YDecFFR00157">#REF!,#REF!</definedName>
    <definedName name="rng2000YDecFFR00170">#REF!,#REF!</definedName>
    <definedName name="rng2000YDecFFR00182">#REF!,#REF!</definedName>
    <definedName name="rng2000YDecLIR00090">#REF!,#REF!</definedName>
    <definedName name="rng2000YDecPES00035">#REF!,#REF!,#REF!,#REF!,#REF!,#REF!,#REF!,#REF!,#REF!</definedName>
    <definedName name="rng2000YDecPES00053">#REF!,#REF!,#REF!</definedName>
    <definedName name="rng2000YDecPES00071">#REF!,#REF!,#REF!,#REF!,#REF!,#REF!</definedName>
    <definedName name="rng2000YDecPES00101">#REF!,#REF!,#REF!</definedName>
    <definedName name="rng2000YDecPES00119">#REF!,#REF!,#REF!,#REF!,#REF!,#REF!,#REF!</definedName>
    <definedName name="rng2000YDecPES00137">#REF!,#REF!</definedName>
    <definedName name="rng2000YDecPES00155">#REF!,#REF!</definedName>
    <definedName name="rng2000YDecPES00173">#REF!,#REF!</definedName>
    <definedName name="rng2001YDecFFR00013">#REF!,#REF!,#REF!,#REF!</definedName>
    <definedName name="rng2001YDecFFR00026">#REF!,#REF!,#REF!</definedName>
    <definedName name="rng2001YDecFFR00115">#REF!,#REF!,#REF!,#REF!</definedName>
    <definedName name="rng2001YDecFFR00145">#REF!,#REF!,#REF!,#REF!</definedName>
    <definedName name="rng2001YDecFFR00158">#REF!,#REF!,#REF!</definedName>
    <definedName name="rng2001YDecLIR00091">#REF!,#REF!</definedName>
    <definedName name="rng2001YDecPES00036">#REF!,#REF!,#REF!,#REF!,#REF!,#REF!,#REF!,#REF!,#REF!,#REF!</definedName>
    <definedName name="rng2001YDecPES00054">#REF!,#REF!,#REF!</definedName>
    <definedName name="rng2001YDecPES00072">#REF!,#REF!,#REF!,#REF!,#REF!,#REF!</definedName>
    <definedName name="rng2001YDecPES00102">#REF!,#REF!,#REF!</definedName>
    <definedName name="rng2001YDecPES00120">#REF!,#REF!,#REF!,#REF!,#REF!,#REF!,#REF!</definedName>
    <definedName name="rng2001YDecPES00138">#REF!,#REF!</definedName>
    <definedName name="rng2001YDecPES00156">#REF!,#REF!</definedName>
    <definedName name="rng2001YDecPES00174">#REF!,#REF!</definedName>
    <definedName name="rng2002YDecPES00037">#REF!,#REF!,#REF!,#REF!,#REF!,#REF!,#REF!,#REF!,#REF!,#REF!</definedName>
    <definedName name="rng2002YDecPES00055">#REF!,#REF!,#REF!</definedName>
    <definedName name="rng2002YDecPES00073">#REF!,#REF!,#REF!,#REF!,#REF!,#REF!</definedName>
    <definedName name="rng2002YDecPES00103">#REF!,#REF!,#REF!</definedName>
    <definedName name="rng2002YDecPES00121">#REF!,#REF!,#REF!,#REF!,#REF!,#REF!</definedName>
    <definedName name="rng2002YDecPES00139">#REF!,#REF!</definedName>
    <definedName name="rng2002YDecPES00157">#REF!,#REF!</definedName>
    <definedName name="rng2002YDecPES00175">#REF!,#REF!</definedName>
    <definedName name="rng2003YDecPES00038">#REF!,#REF!,#REF!,#REF!,#REF!,#REF!,#REF!,#REF!,#REF!,#REF!</definedName>
    <definedName name="rng2003YDecPES00056">#REF!,#REF!,#REF!</definedName>
    <definedName name="rng2003YDecPES00074">#REF!,#REF!,#REF!,#REF!,#REF!,#REF!</definedName>
    <definedName name="rng2003YDecPES00104">#REF!,#REF!,#REF!</definedName>
    <definedName name="rng2003YDecPES00122">#REF!,#REF!,#REF!,#REF!,#REF!,#REF!,#REF!</definedName>
    <definedName name="rng2003YDecPES00140">#REF!,#REF!</definedName>
    <definedName name="rng2003YDecPES00158">#REF!,#REF!</definedName>
    <definedName name="rng2003YDecPES00176">#REF!,#REF!</definedName>
    <definedName name="rng2004YDecPES00039">#REF!,#REF!,#REF!,#REF!,#REF!,#REF!,#REF!,#REF!,#REF!,#REF!</definedName>
    <definedName name="rng2004YDecPES00057">#REF!,#REF!,#REF!</definedName>
    <definedName name="rng2004YDecPES00075">#REF!,#REF!,#REF!,#REF!,#REF!,#REF!</definedName>
    <definedName name="rng2004YDecPES00105">#REF!,#REF!,#REF!</definedName>
    <definedName name="rng2004YDecPES00123">#REF!,#REF!,#REF!,#REF!,#REF!,#REF!,#REF!</definedName>
    <definedName name="rng2004YDecPES00141">#REF!,#REF!</definedName>
    <definedName name="rng2004YDecPES00159">#REF!,#REF!</definedName>
    <definedName name="rng2004YDecPES00177">#REF!,#REF!</definedName>
    <definedName name="rng2005YDecPES00040">#REF!,#REF!,#REF!,#REF!,#REF!,#REF!,#REF!,#REF!,#REF!,#REF!</definedName>
    <definedName name="rng2005YDecPES00058">#REF!,#REF!,#REF!</definedName>
    <definedName name="rng2005YDecPES00076">#REF!,#REF!,#REF!,#REF!,#REF!,#REF!</definedName>
    <definedName name="rng2005YDecPES00106">#REF!,#REF!,#REF!</definedName>
    <definedName name="rng2005YDecPES00124">#REF!,#REF!,#REF!,#REF!,#REF!,#REF!,#REF!</definedName>
    <definedName name="rng2005YDecPES00142">#REF!,#REF!</definedName>
    <definedName name="rng2005YDecPES00160">#REF!,#REF!</definedName>
    <definedName name="rng2005YDecPES00178">#REF!,#REF!</definedName>
    <definedName name="RNK_index">#REF!</definedName>
    <definedName name="RNP_02">#REF!</definedName>
    <definedName name="rns">#REF!</definedName>
    <definedName name="ROAA">#REF!</definedName>
    <definedName name="ROACE">#REF!</definedName>
    <definedName name="ROADproforma">ROADproforma</definedName>
    <definedName name="ROAE">#REF!</definedName>
    <definedName name="ROCE">#REF!</definedName>
    <definedName name="roce01">#REF!</definedName>
    <definedName name="roce02">#REF!</definedName>
    <definedName name="roce03">#REF!</definedName>
    <definedName name="roce04">#REF!</definedName>
    <definedName name="roce1">#REF!</definedName>
    <definedName name="Rockdale">#REF!</definedName>
    <definedName name="ROE">#REF!</definedName>
    <definedName name="roe_five_year_est_average">#REF!</definedName>
    <definedName name="roe_normalised">#REF!</definedName>
    <definedName name="Rogers">#REF!</definedName>
    <definedName name="rot">#REF!</definedName>
    <definedName name="RoW_w">#REF!</definedName>
    <definedName name="ROWE">#REF!</definedName>
    <definedName name="ROWEG">#REF!</definedName>
    <definedName name="ROWES">#REF!</definedName>
    <definedName name="ROWG">#REF!</definedName>
    <definedName name="rowheight">#REF!</definedName>
    <definedName name="ROWS">#REF!</definedName>
    <definedName name="Royalty">#REF!</definedName>
    <definedName name="royalty_rate">#REF!</definedName>
    <definedName name="royalty93">#REF!</definedName>
    <definedName name="royalty94">#REF!</definedName>
    <definedName name="Rp_Calc">#REF!</definedName>
    <definedName name="Rp_Default">#REF!</definedName>
    <definedName name="Rp_user">#REF!</definedName>
    <definedName name="RPRATIO">#REF!</definedName>
    <definedName name="RR" hidden="1">#REF!</definedName>
    <definedName name="rre">#REF!</definedName>
    <definedName name="rrrevenue">#REF!</definedName>
    <definedName name="rrrrrrrr" localSheetId="4" hidden="1">{"'RCIM'!$E$128"}</definedName>
    <definedName name="rrrrrrrr" localSheetId="1" hidden="1">{"'RCIM'!$E$128"}</definedName>
    <definedName name="rrrrrrrr" hidden="1">{"'RCIM'!$E$128"}</definedName>
    <definedName name="rs">#REF!</definedName>
    <definedName name="RtgRef">#REF!</definedName>
    <definedName name="RU_00S">#REF!</definedName>
    <definedName name="RU_01D">#REF!</definedName>
    <definedName name="RU_01J">#REF!</definedName>
    <definedName name="RU_01M">#REF!</definedName>
    <definedName name="RU_01S">#REF!</definedName>
    <definedName name="RU_02D">#REF!</definedName>
    <definedName name="RU_02J">#REF!</definedName>
    <definedName name="RU_02M">#REF!</definedName>
    <definedName name="RU_02S">#REF!</definedName>
    <definedName name="RU_03D">#REF!</definedName>
    <definedName name="RU_03J">#REF!</definedName>
    <definedName name="RU_03M">#REF!</definedName>
    <definedName name="RU_03S">#REF!</definedName>
    <definedName name="RU_04D">#REF!</definedName>
    <definedName name="RU_04J">#REF!</definedName>
    <definedName name="RU_04M">#REF!</definedName>
    <definedName name="RU_04S">#REF!</definedName>
    <definedName name="RU_05D">#REF!</definedName>
    <definedName name="RU_05J">#REF!</definedName>
    <definedName name="RU_05M">#REF!</definedName>
    <definedName name="RU_05S">#REF!</definedName>
    <definedName name="RU_06D">#REF!</definedName>
    <definedName name="RU_06J">#REF!</definedName>
    <definedName name="RU_06M">#REF!</definedName>
    <definedName name="RU_06S">#REF!</definedName>
    <definedName name="RU_07D">#REF!</definedName>
    <definedName name="RU_07J">#REF!</definedName>
    <definedName name="RU_07M">#REF!</definedName>
    <definedName name="RU_07S">#REF!</definedName>
    <definedName name="RU_08D">#REF!</definedName>
    <definedName name="RU_08J">#REF!</definedName>
    <definedName name="RU_08M">#REF!</definedName>
    <definedName name="RU_08S">#REF!</definedName>
    <definedName name="RU_09D">#REF!</definedName>
    <definedName name="RU_09J">#REF!</definedName>
    <definedName name="RU_09M">#REF!</definedName>
    <definedName name="RU_09S">#REF!</definedName>
    <definedName name="RU_10D">#REF!</definedName>
    <definedName name="RU_10J">#REF!</definedName>
    <definedName name="RU_10M">#REF!</definedName>
    <definedName name="RU_10S">#REF!</definedName>
    <definedName name="RU_11D">#REF!</definedName>
    <definedName name="RU_11J">#REF!</definedName>
    <definedName name="RU_11M">#REF!</definedName>
    <definedName name="RU_11S">#REF!</definedName>
    <definedName name="RU_12D">#REF!</definedName>
    <definedName name="RU_12J">#REF!</definedName>
    <definedName name="RU_12M">#REF!</definedName>
    <definedName name="RU_12S">#REF!</definedName>
    <definedName name="RU_13D">#REF!</definedName>
    <definedName name="RU_13J">#REF!</definedName>
    <definedName name="RU_13M">#REF!</definedName>
    <definedName name="RU_13S">#REF!</definedName>
    <definedName name="RU_14D">#REF!</definedName>
    <definedName name="RU_14J">#REF!</definedName>
    <definedName name="RU_14M">#REF!</definedName>
    <definedName name="RU_14S">#REF!</definedName>
    <definedName name="RU_15D">#REF!</definedName>
    <definedName name="RU_15J">#REF!</definedName>
    <definedName name="RU_15M">#REF!</definedName>
    <definedName name="RU_15S">#REF!</definedName>
    <definedName name="RU_16D">#REF!</definedName>
    <definedName name="RU_16J">#REF!</definedName>
    <definedName name="RU_16M">#REF!</definedName>
    <definedName name="RU_16S">#REF!</definedName>
    <definedName name="RU_17D">#REF!</definedName>
    <definedName name="RU_17J">#REF!</definedName>
    <definedName name="RU_17M">#REF!</definedName>
    <definedName name="RU_17S">#REF!</definedName>
    <definedName name="RU_18D">#REF!</definedName>
    <definedName name="RU_18J">#REF!</definedName>
    <definedName name="RU_18M">#REF!</definedName>
    <definedName name="RU_18S">#REF!</definedName>
    <definedName name="RU_19D">#REF!</definedName>
    <definedName name="RU_19J">#REF!</definedName>
    <definedName name="RU_19M">#REF!</definedName>
    <definedName name="RU_19S">#REF!</definedName>
    <definedName name="RU_20D">#REF!</definedName>
    <definedName name="RU_20J">#REF!</definedName>
    <definedName name="RU_20M">#REF!</definedName>
    <definedName name="RU_20S">#REF!</definedName>
    <definedName name="RU_21D">#REF!</definedName>
    <definedName name="RU_21J">#REF!</definedName>
    <definedName name="RU_21M">#REF!</definedName>
    <definedName name="RU_21S">#REF!</definedName>
    <definedName name="RU_22D">#REF!</definedName>
    <definedName name="RU_22J">#REF!</definedName>
    <definedName name="RU_22M">#REF!</definedName>
    <definedName name="RU_22S">#REF!</definedName>
    <definedName name="RU_23D">#REF!</definedName>
    <definedName name="RU_23J">#REF!</definedName>
    <definedName name="RU_23M">#REF!</definedName>
    <definedName name="RU_23S">#REF!</definedName>
    <definedName name="RU_24D">#REF!</definedName>
    <definedName name="RU_24J">#REF!</definedName>
    <definedName name="RU_24M">#REF!</definedName>
    <definedName name="RU_24S">#REF!</definedName>
    <definedName name="RU_25D">#REF!</definedName>
    <definedName name="RU_25J">#REF!</definedName>
    <definedName name="RU_25M">#REF!</definedName>
    <definedName name="RU_25S">#REF!</definedName>
    <definedName name="RU_87D">#REF!</definedName>
    <definedName name="RU_87J">#REF!</definedName>
    <definedName name="RU_87M">#REF!</definedName>
    <definedName name="RU_87S">#REF!</definedName>
    <definedName name="RU_88D">#REF!</definedName>
    <definedName name="RU_88J">#REF!</definedName>
    <definedName name="RU_88M">#REF!</definedName>
    <definedName name="RU_88S">#REF!</definedName>
    <definedName name="RU_89D">#REF!</definedName>
    <definedName name="RU_89J">#REF!</definedName>
    <definedName name="RU_89M">#REF!</definedName>
    <definedName name="RU_89S">#REF!</definedName>
    <definedName name="RU_90D">#REF!</definedName>
    <definedName name="RU_90J">#REF!</definedName>
    <definedName name="RU_90M">#REF!</definedName>
    <definedName name="RU_90S">#REF!</definedName>
    <definedName name="RU_91D">#REF!</definedName>
    <definedName name="RU_91J">#REF!</definedName>
    <definedName name="RU_91M">#REF!</definedName>
    <definedName name="RU_91S">#REF!</definedName>
    <definedName name="RU_92D">#REF!</definedName>
    <definedName name="RU_92J">#REF!</definedName>
    <definedName name="RU_92M">#REF!</definedName>
    <definedName name="RU_92S">#REF!</definedName>
    <definedName name="RU_93D">#REF!</definedName>
    <definedName name="RU_93J">#REF!</definedName>
    <definedName name="RU_93M">#REF!</definedName>
    <definedName name="RU_93S">#REF!</definedName>
    <definedName name="RU_94D">#REF!</definedName>
    <definedName name="RU_94J">#REF!</definedName>
    <definedName name="RU_94M">#REF!</definedName>
    <definedName name="RU_94S">#REF!</definedName>
    <definedName name="RU_95D">#REF!</definedName>
    <definedName name="RU_95J">#REF!</definedName>
    <definedName name="RU_95M">#REF!</definedName>
    <definedName name="RU_95S">#REF!</definedName>
    <definedName name="RU_96D">#REF!</definedName>
    <definedName name="RU_96J">#REF!</definedName>
    <definedName name="RU_96M">#REF!</definedName>
    <definedName name="RU_96S">#REF!</definedName>
    <definedName name="RU_97D">#REF!</definedName>
    <definedName name="RU_97J">#REF!</definedName>
    <definedName name="RU_97M">#REF!</definedName>
    <definedName name="RU_97S">#REF!</definedName>
    <definedName name="RU_98D">#REF!</definedName>
    <definedName name="RU_98J">#REF!</definedName>
    <definedName name="RU_98M">#REF!</definedName>
    <definedName name="RU_98S">#REF!</definedName>
    <definedName name="RU_99D">#REF!</definedName>
    <definedName name="RU_99J">#REF!</definedName>
    <definedName name="RU_99M">#REF!</definedName>
    <definedName name="RU_99S">#REF!</definedName>
    <definedName name="ru_lt">#REF!</definedName>
    <definedName name="RU_OUT">#REF!</definedName>
    <definedName name="RU_Spot">#REF!</definedName>
    <definedName name="rus">#REF!</definedName>
    <definedName name="rwc">#REF!</definedName>
    <definedName name="rwt">#REF!</definedName>
    <definedName name="s" localSheetId="4" hidden="1">{#N/A,#N/A,FALSE,"Chart 2 by Prop Type"}</definedName>
    <definedName name="s" localSheetId="1" hidden="1">{#N/A,#N/A,FALSE,"Chart 2 by Prop Type"}</definedName>
    <definedName name="s" hidden="1">{#N/A,#N/A,FALSE,"Chart 2 by Prop Type"}</definedName>
    <definedName name="S_in_I">#REF!</definedName>
    <definedName name="SAALCONS">#N/A</definedName>
    <definedName name="SAALPROD">#N/A</definedName>
    <definedName name="SAC">#REF!</definedName>
    <definedName name="sad">#REF!</definedName>
    <definedName name="saf">#REF!</definedName>
    <definedName name="sal">#REF!</definedName>
    <definedName name="Sale">#REF!</definedName>
    <definedName name="SaleG">#REF!</definedName>
    <definedName name="sales.00">#REF!</definedName>
    <definedName name="sales.01">#REF!</definedName>
    <definedName name="sales.02">#REF!</definedName>
    <definedName name="sales.03">#REF!</definedName>
    <definedName name="sales.04">#REF!</definedName>
    <definedName name="sales.2000">#REF!</definedName>
    <definedName name="sales.2001">#REF!</definedName>
    <definedName name="sales.98">#REF!</definedName>
    <definedName name="sales.99">#REF!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_growth_avg">#REF!</definedName>
    <definedName name="Sales_Turnover">#REF!</definedName>
    <definedName name="sales_vol98">#REF!</definedName>
    <definedName name="sales00">#REF!</definedName>
    <definedName name="sales01">#REF!</definedName>
    <definedName name="sales02">#REF!</definedName>
    <definedName name="sales03">#REF!</definedName>
    <definedName name="sales04">#REF!</definedName>
    <definedName name="sales1">#REF!</definedName>
    <definedName name="sales2">#REF!</definedName>
    <definedName name="Sales2000">#REF!</definedName>
    <definedName name="sales3">#REF!</definedName>
    <definedName name="sales4">#REF!</definedName>
    <definedName name="sales93">#REF!</definedName>
    <definedName name="sales94">#REF!</definedName>
    <definedName name="sales95">#REF!</definedName>
    <definedName name="sales96">#REF!</definedName>
    <definedName name="sales97">#REF!</definedName>
    <definedName name="sales98">#REF!</definedName>
    <definedName name="sales99">#REF!</definedName>
    <definedName name="SalesGwth">#REF!</definedName>
    <definedName name="SalesLux">#REF!</definedName>
    <definedName name="salvol96">#REF!</definedName>
    <definedName name="salvol97">#REF!</definedName>
    <definedName name="San_Ciprian">#REF!</definedName>
    <definedName name="SanCiprianCapacity">#REF!</definedName>
    <definedName name="Santa_Cruz__Valesul">#REF!</definedName>
    <definedName name="Sao_Luis">#REF!</definedName>
    <definedName name="SaoLuisCapacity">#REF!</definedName>
    <definedName name="Saramenha">#REF!</definedName>
    <definedName name="sas">#REF!</definedName>
    <definedName name="Sayansk">#REF!</definedName>
    <definedName name="SBC_5YRGROWTH">#REF!</definedName>
    <definedName name="sbcsngait_IS">#REF!</definedName>
    <definedName name="SC_00D">#REF!</definedName>
    <definedName name="SC_00J">#REF!</definedName>
    <definedName name="SC_00M">#REF!</definedName>
    <definedName name="SC_00S">#REF!</definedName>
    <definedName name="SC_01D">#REF!</definedName>
    <definedName name="SC_01J">#REF!</definedName>
    <definedName name="SC_01M">#REF!</definedName>
    <definedName name="SC_01S">#REF!</definedName>
    <definedName name="SC_02D">#REF!</definedName>
    <definedName name="SC_02J">#REF!</definedName>
    <definedName name="SC_02M">#REF!</definedName>
    <definedName name="SC_02S">#REF!</definedName>
    <definedName name="SC_03D">#REF!</definedName>
    <definedName name="SC_03J">#REF!</definedName>
    <definedName name="SC_03M">#REF!</definedName>
    <definedName name="SC_03S">#REF!</definedName>
    <definedName name="SC_04D">#REF!</definedName>
    <definedName name="SC_04J">#REF!</definedName>
    <definedName name="SC_04M">#REF!</definedName>
    <definedName name="SC_04S">#REF!</definedName>
    <definedName name="SC_05D">#REF!</definedName>
    <definedName name="SC_05J">#REF!</definedName>
    <definedName name="SC_05M">#REF!</definedName>
    <definedName name="SC_05S">#REF!</definedName>
    <definedName name="SC_06D">#REF!</definedName>
    <definedName name="SC_06J">#REF!</definedName>
    <definedName name="SC_06M">#REF!</definedName>
    <definedName name="SC_06S">#REF!</definedName>
    <definedName name="SC_07D">#REF!</definedName>
    <definedName name="SC_07J">#REF!</definedName>
    <definedName name="SC_07M">#REF!</definedName>
    <definedName name="SC_07S">#REF!</definedName>
    <definedName name="SC_08D">#REF!</definedName>
    <definedName name="SC_08J">#REF!</definedName>
    <definedName name="SC_08M">#REF!</definedName>
    <definedName name="SC_08S">#REF!</definedName>
    <definedName name="SC_09D">#REF!</definedName>
    <definedName name="SC_09J">#REF!</definedName>
    <definedName name="SC_09M">#REF!</definedName>
    <definedName name="SC_09S">#REF!</definedName>
    <definedName name="SC_10D">#REF!</definedName>
    <definedName name="SC_10J">#REF!</definedName>
    <definedName name="SC_10M">#REF!</definedName>
    <definedName name="SC_10S">#REF!</definedName>
    <definedName name="SC_11D">#REF!</definedName>
    <definedName name="SC_11J">#REF!</definedName>
    <definedName name="SC_11M">#REF!</definedName>
    <definedName name="SC_11S">#REF!</definedName>
    <definedName name="SC_12D">#REF!</definedName>
    <definedName name="SC_12J">#REF!</definedName>
    <definedName name="SC_12M">#REF!</definedName>
    <definedName name="SC_12S">#REF!</definedName>
    <definedName name="SC_13D">#REF!</definedName>
    <definedName name="SC_13J">#REF!</definedName>
    <definedName name="SC_13M">#REF!</definedName>
    <definedName name="SC_13S">#REF!</definedName>
    <definedName name="SC_14D">#REF!</definedName>
    <definedName name="SC_14J">#REF!</definedName>
    <definedName name="SC_14M">#REF!</definedName>
    <definedName name="SC_14S">#REF!</definedName>
    <definedName name="SC_15D">#REF!</definedName>
    <definedName name="SC_15J">#REF!</definedName>
    <definedName name="SC_15M">#REF!</definedName>
    <definedName name="SC_15S">#REF!</definedName>
    <definedName name="SC_16D">#REF!</definedName>
    <definedName name="SC_16J">#REF!</definedName>
    <definedName name="SC_16M">#REF!</definedName>
    <definedName name="SC_16S">#REF!</definedName>
    <definedName name="SC_17D">#REF!</definedName>
    <definedName name="SC_17J">#REF!</definedName>
    <definedName name="SC_17M">#REF!</definedName>
    <definedName name="SC_17S">#REF!</definedName>
    <definedName name="SC_18D">#REF!</definedName>
    <definedName name="SC_18J">#REF!</definedName>
    <definedName name="SC_18M">#REF!</definedName>
    <definedName name="SC_18S">#REF!</definedName>
    <definedName name="SC_19D">#REF!</definedName>
    <definedName name="SC_19J">#REF!</definedName>
    <definedName name="SC_19M">#REF!</definedName>
    <definedName name="SC_19S">#REF!</definedName>
    <definedName name="SC_20D">#REF!</definedName>
    <definedName name="SC_20J">#REF!</definedName>
    <definedName name="SC_20M">#REF!</definedName>
    <definedName name="SC_20S">#REF!</definedName>
    <definedName name="SC_21D">#REF!</definedName>
    <definedName name="SC_21J">#REF!</definedName>
    <definedName name="SC_21M">#REF!</definedName>
    <definedName name="SC_21S">#REF!</definedName>
    <definedName name="SC_22D">#REF!</definedName>
    <definedName name="SC_22J">#REF!</definedName>
    <definedName name="SC_22M">#REF!</definedName>
    <definedName name="SC_22S">#REF!</definedName>
    <definedName name="SC_23D">#REF!</definedName>
    <definedName name="SC_23J">#REF!</definedName>
    <definedName name="SC_23M">#REF!</definedName>
    <definedName name="SC_23S">#REF!</definedName>
    <definedName name="SC_24D">#REF!</definedName>
    <definedName name="SC_24J">#REF!</definedName>
    <definedName name="SC_24M">#REF!</definedName>
    <definedName name="SC_24S">#REF!</definedName>
    <definedName name="SC_25D">#REF!</definedName>
    <definedName name="SC_25J">#REF!</definedName>
    <definedName name="SC_25M">#REF!</definedName>
    <definedName name="SC_25S">#REF!</definedName>
    <definedName name="SC_87D">#REF!</definedName>
    <definedName name="SC_87J">#REF!</definedName>
    <definedName name="SC_87M">#REF!</definedName>
    <definedName name="SC_87S">#REF!</definedName>
    <definedName name="SC_88D">#REF!</definedName>
    <definedName name="SC_88J">#REF!</definedName>
    <definedName name="SC_88M">#REF!</definedName>
    <definedName name="SC_88S">#REF!</definedName>
    <definedName name="SC_89D">#REF!</definedName>
    <definedName name="SC_89J">#REF!</definedName>
    <definedName name="SC_89M">#REF!</definedName>
    <definedName name="SC_89S">#REF!</definedName>
    <definedName name="SC_90D">#REF!</definedName>
    <definedName name="SC_90J">#REF!</definedName>
    <definedName name="SC_90M">#REF!</definedName>
    <definedName name="SC_90S">#REF!</definedName>
    <definedName name="SC_91D">#REF!</definedName>
    <definedName name="SC_91J">#REF!</definedName>
    <definedName name="SC_91M">#REF!</definedName>
    <definedName name="SC_91S">#REF!</definedName>
    <definedName name="SC_92D">#REF!</definedName>
    <definedName name="SC_92J">#REF!</definedName>
    <definedName name="SC_92M">#REF!</definedName>
    <definedName name="SC_92S">#REF!</definedName>
    <definedName name="SC_93D">#REF!</definedName>
    <definedName name="SC_93J">#REF!</definedName>
    <definedName name="SC_93M">#REF!</definedName>
    <definedName name="SC_93S">#REF!</definedName>
    <definedName name="SC_94D">#REF!</definedName>
    <definedName name="SC_94J">#REF!</definedName>
    <definedName name="SC_94M">#REF!</definedName>
    <definedName name="SC_94S">#REF!</definedName>
    <definedName name="SC_95D">#REF!</definedName>
    <definedName name="SC_95J">#REF!</definedName>
    <definedName name="SC_95M">#REF!</definedName>
    <definedName name="SC_95S">#REF!</definedName>
    <definedName name="SC_96D">#REF!</definedName>
    <definedName name="SC_96J">#REF!</definedName>
    <definedName name="SC_96M">#REF!</definedName>
    <definedName name="SC_96S">#REF!</definedName>
    <definedName name="SC_97D">#REF!</definedName>
    <definedName name="SC_97J">#REF!</definedName>
    <definedName name="SC_97M">#REF!</definedName>
    <definedName name="SC_97S">#REF!</definedName>
    <definedName name="SC_98D">#REF!</definedName>
    <definedName name="SC_98J">#REF!</definedName>
    <definedName name="SC_98M">#REF!</definedName>
    <definedName name="SC_98S">#REF!</definedName>
    <definedName name="SC_99D">#REF!</definedName>
    <definedName name="SC_99J">#REF!</definedName>
    <definedName name="SC_99M">#REF!</definedName>
    <definedName name="SC_99S">#REF!</definedName>
    <definedName name="SC_LT">#REF!</definedName>
    <definedName name="SC_OUT">#REF!</definedName>
    <definedName name="SC_Spot">#REF!</definedName>
    <definedName name="Scatter_Current_X">OFFSET(#REF!,0,0,COUNT(#REF!),1)</definedName>
    <definedName name="Scatter_Current_Y">OFFSET(#REF!,0,0,COUNT(#REF!),1)</definedName>
    <definedName name="Scatter_Next_X">OFFSET(#REF!,0,0,COUNT(#REF!),1)</definedName>
    <definedName name="Scatter_Next_Y">OFFSET(#REF!,0,0,COUNT(#REF!),1)</definedName>
    <definedName name="SCEN">#REF!</definedName>
    <definedName name="scen_date1" hidden="1">34337.506400463</definedName>
    <definedName name="scen_name1" hidden="1">"/tar"</definedName>
    <definedName name="scen_num" hidden="1">1</definedName>
    <definedName name="scen_user1" hidden="1">"Williams Eileen"</definedName>
    <definedName name="scen_value1" hidden="1">"NM"</definedName>
    <definedName name="Schedule">#REF!</definedName>
    <definedName name="Schroder_exceptionals">#REF!</definedName>
    <definedName name="Score_ED">#REF!</definedName>
    <definedName name="Score_PD">#REF!</definedName>
    <definedName name="Score_Val">#REF!</definedName>
    <definedName name="SDF" hidden="1">#REF!</definedName>
    <definedName name="SDFASDF">#N/A</definedName>
    <definedName name="SDFG">#REF!</definedName>
    <definedName name="SDFSDF" localSheetId="4" hidden="1">{"Page One",#N/A,FALSE,"Model";"Page 2",#N/A,FALSE,"Model";"Page 3",#N/A,FALSE,"Model"}</definedName>
    <definedName name="SDFSDF" localSheetId="1" hidden="1">{"Page One",#N/A,FALSE,"Model";"Page 2",#N/A,FALSE,"Model";"Page 3",#N/A,FALSE,"Model"}</definedName>
    <definedName name="SDFSDF" hidden="1">{"Page One",#N/A,FALSE,"Model";"Page 2",#N/A,FALSE,"Model";"Page 3",#N/A,FALSE,"Model"}</definedName>
    <definedName name="SDLI_10q_shares">#REF!</definedName>
    <definedName name="SDLI_5_yr_est">#REF!</definedName>
    <definedName name="SDLI_52_wk">#REF!</definedName>
    <definedName name="SDLI_bk_cap">#REF!</definedName>
    <definedName name="SDLI_bk_equity">#REF!</definedName>
    <definedName name="SDLI_bs_conv_debt">#REF!</definedName>
    <definedName name="SDLI_bs_min_int">#REF!</definedName>
    <definedName name="SDLI_bs_pref">#REF!</definedName>
    <definedName name="SDLI_cash">#REF!</definedName>
    <definedName name="SDLI_conv_debt_pr">#REF!</definedName>
    <definedName name="SDLI_conv_pref_pr">#REF!</definedName>
    <definedName name="SDLI_curr">#REF!</definedName>
    <definedName name="SDLI_dil_shares">#REF!</definedName>
    <definedName name="sdli_eps00">#REF!</definedName>
    <definedName name="SDLI_eps98">#REF!</definedName>
    <definedName name="SDLI_eps99">#REF!</definedName>
    <definedName name="SDLI_equity_mcap">#REF!</definedName>
    <definedName name="SDLI_fin_date">#REF!</definedName>
    <definedName name="SDLI_hist_d">#REF!</definedName>
    <definedName name="SDLI_hst_a">#REF!</definedName>
    <definedName name="SDLI_hst_cogs">#REF!</definedName>
    <definedName name="SDLI_hst_ebit">#REF!</definedName>
    <definedName name="SDLI_hst_ebt">#REF!</definedName>
    <definedName name="SDLI_hst_eps">#REF!</definedName>
    <definedName name="SDLI_hst_inc_b_m">#REF!</definedName>
    <definedName name="SDLI_hst_r_d">#REF!</definedName>
    <definedName name="SDLI_hst_rev">#REF!</definedName>
    <definedName name="SDLI_hst_sg_a">#REF!</definedName>
    <definedName name="SDLI_lev_mcap">#REF!</definedName>
    <definedName name="SDLI_lt_debt">#REF!</definedName>
    <definedName name="SDLI_ltm_a">#REF!</definedName>
    <definedName name="SDLI_ltm_cap_ex">#REF!</definedName>
    <definedName name="SDLI_ltm_cogs">#REF!</definedName>
    <definedName name="SDLI_ltm_csh_int">#REF!</definedName>
    <definedName name="SDLI_ltm_d">#REF!</definedName>
    <definedName name="SDLI_ltm_ebit">#REF!</definedName>
    <definedName name="SDLI_ltm_ebt">#REF!</definedName>
    <definedName name="SDLI_ltm_eps">#REF!</definedName>
    <definedName name="SDLI_ltm_inc_b_m">#REF!</definedName>
    <definedName name="SDLI_ltm_int">#REF!</definedName>
    <definedName name="SDLI_ltm_min_int">#REF!</definedName>
    <definedName name="SDLI_ltm_pref_div">#REF!</definedName>
    <definedName name="SDLI_ltm_r_d">#REF!</definedName>
    <definedName name="SDLI_ltm_rev">#REF!</definedName>
    <definedName name="SDLI_ltm_sg_a">#REF!</definedName>
    <definedName name="SDLI_ltm_tax">#REF!</definedName>
    <definedName name="SDLI_ltm_tax_rate">#REF!</definedName>
    <definedName name="SDLI_name">#REF!</definedName>
    <definedName name="SDLI_o_debt_1">#REF!</definedName>
    <definedName name="SDLI_o_debt_2">#REF!</definedName>
    <definedName name="SDLI_o_debt_3">#REF!</definedName>
    <definedName name="SDLI_option_n">#REF!</definedName>
    <definedName name="SDLI_option_pr">#REF!</definedName>
    <definedName name="SDLI_pr">#REF!</definedName>
    <definedName name="SDLI_shares">#REF!</definedName>
    <definedName name="SDLI_ticker">#REF!</definedName>
    <definedName name="SDLI_total_dt">#REF!</definedName>
    <definedName name="sdsds" hidden="1">#REF!</definedName>
    <definedName name="SE">#REF!</definedName>
    <definedName name="Sebree">#REF!</definedName>
    <definedName name="sec_mkt_cap">#REF!</definedName>
    <definedName name="Sector_index">#REF!</definedName>
    <definedName name="SectorID_cutoff">300000000</definedName>
    <definedName name="security_id">#REF!</definedName>
    <definedName name="segment">{"Client Name or Project Name"}</definedName>
    <definedName name="Segment1_income">#REF!</definedName>
    <definedName name="Segment1_income_DCF">#REF!</definedName>
    <definedName name="Segment1_income_fore">#REF!</definedName>
    <definedName name="Segment1_income_growth_fore">#REF!</definedName>
    <definedName name="Segment2_income">#REF!</definedName>
    <definedName name="Segment2_income_DCF">#REF!</definedName>
    <definedName name="Segment2_income_fore">#REF!</definedName>
    <definedName name="Segment2_income_growth_fore">#REF!</definedName>
    <definedName name="Seikopr">#REF!</definedName>
    <definedName name="SEK_01D">#REF!</definedName>
    <definedName name="SEK_01J">#REF!</definedName>
    <definedName name="SEK_01M">#REF!</definedName>
    <definedName name="SEK_01S">#REF!</definedName>
    <definedName name="SEK_02D">#REF!</definedName>
    <definedName name="SEK_02J">#REF!</definedName>
    <definedName name="SEK_02M">#REF!</definedName>
    <definedName name="SEK_02S">#REF!</definedName>
    <definedName name="SEK_03D">#REF!</definedName>
    <definedName name="SEK_03J">#REF!</definedName>
    <definedName name="SEK_03M">#REF!</definedName>
    <definedName name="SEK_03S">#REF!</definedName>
    <definedName name="SEK_04D">#REF!</definedName>
    <definedName name="SEK_04J">#REF!</definedName>
    <definedName name="SEK_04M">#REF!</definedName>
    <definedName name="SEK_04S">#REF!</definedName>
    <definedName name="SEK_05D">#REF!</definedName>
    <definedName name="SEK_05J">#REF!</definedName>
    <definedName name="SEK_05M">#REF!</definedName>
    <definedName name="SEK_05S">#REF!</definedName>
    <definedName name="SEK_06D">#REF!</definedName>
    <definedName name="SEK_06J">#REF!</definedName>
    <definedName name="SEK_06M">#REF!</definedName>
    <definedName name="SEK_06S">#REF!</definedName>
    <definedName name="SEK_07D">#REF!</definedName>
    <definedName name="SEK_07J">#REF!</definedName>
    <definedName name="SEK_07M">#REF!</definedName>
    <definedName name="SEK_07S">#REF!</definedName>
    <definedName name="SEK_08D">#REF!</definedName>
    <definedName name="SEK_08J">#REF!</definedName>
    <definedName name="SEK_08M">#REF!</definedName>
    <definedName name="SEK_08S">#REF!</definedName>
    <definedName name="SEK_09D">#REF!</definedName>
    <definedName name="SEK_09J">#REF!</definedName>
    <definedName name="SEK_09M">#REF!</definedName>
    <definedName name="SEK_09S">#REF!</definedName>
    <definedName name="SEK_10D">#REF!</definedName>
    <definedName name="SEK_10J">#REF!</definedName>
    <definedName name="SEK_10M">#REF!</definedName>
    <definedName name="SEK_10S">#REF!</definedName>
    <definedName name="SEK_11D">#REF!</definedName>
    <definedName name="SEK_11J">#REF!</definedName>
    <definedName name="SEK_11M">#REF!</definedName>
    <definedName name="SEK_11S">#REF!</definedName>
    <definedName name="SEK_12D">#REF!</definedName>
    <definedName name="SEK_12J">#REF!</definedName>
    <definedName name="SEK_12M">#REF!</definedName>
    <definedName name="SEK_12S">#REF!</definedName>
    <definedName name="SEK_13D">#REF!</definedName>
    <definedName name="SEK_13J">#REF!</definedName>
    <definedName name="SEK_13M">#REF!</definedName>
    <definedName name="SEK_13S">#REF!</definedName>
    <definedName name="SEK_14D">#REF!</definedName>
    <definedName name="SEK_14J">#REF!</definedName>
    <definedName name="SEK_14M">#REF!</definedName>
    <definedName name="SEK_14S">#REF!</definedName>
    <definedName name="SEK_15D">#REF!</definedName>
    <definedName name="SEK_15J">#REF!</definedName>
    <definedName name="SEK_15M">#REF!</definedName>
    <definedName name="SEK_15S">#REF!</definedName>
    <definedName name="SEK_16D">#REF!</definedName>
    <definedName name="SEK_16J">#REF!</definedName>
    <definedName name="SEK_16M">#REF!</definedName>
    <definedName name="SEK_16S">#REF!</definedName>
    <definedName name="SEK_17D">#REF!</definedName>
    <definedName name="SEK_17J">#REF!</definedName>
    <definedName name="SEK_17M">#REF!</definedName>
    <definedName name="SEK_17S">#REF!</definedName>
    <definedName name="SEK_18D">#REF!</definedName>
    <definedName name="SEK_18J">#REF!</definedName>
    <definedName name="SEK_18M">#REF!</definedName>
    <definedName name="SEK_18S">#REF!</definedName>
    <definedName name="SEK_19D">#REF!</definedName>
    <definedName name="SEK_19J">#REF!</definedName>
    <definedName name="SEK_19M">#REF!</definedName>
    <definedName name="SEK_19S">#REF!</definedName>
    <definedName name="SEK_20D">#REF!</definedName>
    <definedName name="SEK_20J">#REF!</definedName>
    <definedName name="SEK_20M">#REF!</definedName>
    <definedName name="SEK_20S">#REF!</definedName>
    <definedName name="SEK_21D">#REF!</definedName>
    <definedName name="SEK_21J">#REF!</definedName>
    <definedName name="SEK_21M">#REF!</definedName>
    <definedName name="SEK_21S">#REF!</definedName>
    <definedName name="SEK_22D">#REF!</definedName>
    <definedName name="SEK_22J">#REF!</definedName>
    <definedName name="SEK_22M">#REF!</definedName>
    <definedName name="SEK_22S">#REF!</definedName>
    <definedName name="SEK_23D">#REF!</definedName>
    <definedName name="SEK_23J">#REF!</definedName>
    <definedName name="SEK_23M">#REF!</definedName>
    <definedName name="SEK_23S">#REF!</definedName>
    <definedName name="SEK_24D">#REF!</definedName>
    <definedName name="SEK_24J">#REF!</definedName>
    <definedName name="SEK_24M">#REF!</definedName>
    <definedName name="SEK_24S">#REF!</definedName>
    <definedName name="SEK_25D">#REF!</definedName>
    <definedName name="SEK_25J">#REF!</definedName>
    <definedName name="SEK_25M">#REF!</definedName>
    <definedName name="SEK_25S">#REF!</definedName>
    <definedName name="SEK_87D">#REF!</definedName>
    <definedName name="SEK_87J">#REF!</definedName>
    <definedName name="SEK_87M">#REF!</definedName>
    <definedName name="SEK_87S">#REF!</definedName>
    <definedName name="SEK_88D">#REF!</definedName>
    <definedName name="SEK_88J">#REF!</definedName>
    <definedName name="SEK_88M">#REF!</definedName>
    <definedName name="SEK_88S">#REF!</definedName>
    <definedName name="SEK_89D">#REF!</definedName>
    <definedName name="SEK_89J">#REF!</definedName>
    <definedName name="SEK_89M">#REF!</definedName>
    <definedName name="SEK_89S">#REF!</definedName>
    <definedName name="SEK_90D">#REF!</definedName>
    <definedName name="SEK_90J">#REF!</definedName>
    <definedName name="SEK_90M">#REF!</definedName>
    <definedName name="SEK_90S">#REF!</definedName>
    <definedName name="SEK_91D">#REF!</definedName>
    <definedName name="SEK_91J">#REF!</definedName>
    <definedName name="SEK_91M">#REF!</definedName>
    <definedName name="SEK_91S">#REF!</definedName>
    <definedName name="SEK_92D">#REF!</definedName>
    <definedName name="SEK_92J">#REF!</definedName>
    <definedName name="SEK_92M">#REF!</definedName>
    <definedName name="SEK_92S">#REF!</definedName>
    <definedName name="SEK_93D">#REF!</definedName>
    <definedName name="SEK_93J">#REF!</definedName>
    <definedName name="SEK_93M">#REF!</definedName>
    <definedName name="SEK_93S">#REF!</definedName>
    <definedName name="SEK_94D">#REF!</definedName>
    <definedName name="SEK_94J">#REF!</definedName>
    <definedName name="SEK_94M">#REF!</definedName>
    <definedName name="SEK_94S">#REF!</definedName>
    <definedName name="SEK_95D">#REF!</definedName>
    <definedName name="SEK_95J">#REF!</definedName>
    <definedName name="SEK_95M">#REF!</definedName>
    <definedName name="SEK_95S">#REF!</definedName>
    <definedName name="SEK_96D">#REF!</definedName>
    <definedName name="SEK_96J">#REF!</definedName>
    <definedName name="SEK_96M">#REF!</definedName>
    <definedName name="SEK_96S">#REF!</definedName>
    <definedName name="SEK_97D">#REF!</definedName>
    <definedName name="SEK_97J">#REF!</definedName>
    <definedName name="SEK_97M">#REF!</definedName>
    <definedName name="SEK_97S">#REF!</definedName>
    <definedName name="SEK_98D">#REF!</definedName>
    <definedName name="SEK_98J">#REF!</definedName>
    <definedName name="SEK_98M">#REF!</definedName>
    <definedName name="SEK_98S">#REF!</definedName>
    <definedName name="SEK_99D">#REF!</definedName>
    <definedName name="SEK_99J">#REF!</definedName>
    <definedName name="SEK_99M">#REF!</definedName>
    <definedName name="SEK_99S">#REF!</definedName>
    <definedName name="SEK_EUR">[40]FXRATES!$D$11</definedName>
    <definedName name="SEK_LT">#REF!</definedName>
    <definedName name="select">#REF!</definedName>
    <definedName name="select_dps_to_use">#REF!</definedName>
    <definedName name="select_mkt_cap_to_use">#REF!</definedName>
    <definedName name="select_tot_fd_shares_to_use">#REF!</definedName>
    <definedName name="select_tot_ud_shares_to_use">#REF!</definedName>
    <definedName name="seller">#REF!</definedName>
    <definedName name="sencount">1</definedName>
    <definedName name="seniorRate">"SrRate"</definedName>
    <definedName name="SENS">[13]Price!$A$1:$M$48</definedName>
    <definedName name="sensitivity">#REF!</definedName>
    <definedName name="Sensitivity_in_dollars">#REF!</definedName>
    <definedName name="Sensitivity_in_pounds">#REF!</definedName>
    <definedName name="Sep_00">#REF!</definedName>
    <definedName name="service">#REF!</definedName>
    <definedName name="Setup">#REF!</definedName>
    <definedName name="Seydisehir">#REF!</definedName>
    <definedName name="SFA_10q_div">#REF!</definedName>
    <definedName name="SFA_10q_shares">#REF!</definedName>
    <definedName name="sfa_5_yr_est">#REF!</definedName>
    <definedName name="sfa_52_wk">#REF!</definedName>
    <definedName name="SFA_bk_cap">#REF!</definedName>
    <definedName name="SFA_bk_equity">#REF!</definedName>
    <definedName name="SFA_bs_conv_debt">#REF!</definedName>
    <definedName name="SFA_bs_min_int">#REF!</definedName>
    <definedName name="SFA_bs_pref">#REF!</definedName>
    <definedName name="SFA_cash">#REF!</definedName>
    <definedName name="SFA_code">#REF!</definedName>
    <definedName name="SFA_conv_debt_pr">#REF!</definedName>
    <definedName name="SFA_conv_pref_pr">#REF!</definedName>
    <definedName name="sfa_curr">#REF!</definedName>
    <definedName name="SFA_dil_shares">#REF!</definedName>
    <definedName name="sfa_eps00">#REF!</definedName>
    <definedName name="sfa_eps98">#REF!</definedName>
    <definedName name="sfa_eps99">#REF!</definedName>
    <definedName name="SFA_equity_mcap">#REF!</definedName>
    <definedName name="SFA_fin_date">#REF!</definedName>
    <definedName name="SFA_hist_d">#REF!</definedName>
    <definedName name="SFA_hist_inc_b_m">#REF!</definedName>
    <definedName name="SFA_hst_a">#REF!</definedName>
    <definedName name="SFA_hst_cogs">#REF!</definedName>
    <definedName name="SFA_hst_ebit">#REF!</definedName>
    <definedName name="SFA_hst_ebt">#REF!</definedName>
    <definedName name="SFA_hst_eps">#REF!</definedName>
    <definedName name="SFA_hst_inc_b_m">#REF!</definedName>
    <definedName name="SFA_hst_r_d">#REF!</definedName>
    <definedName name="SFA_hst_rev">#REF!</definedName>
    <definedName name="SFA_hst_sg_a">#REF!</definedName>
    <definedName name="SFA_lev_mcap">#REF!</definedName>
    <definedName name="SFA_LQ_ni">#REF!</definedName>
    <definedName name="SFA_LQ_rev">#REF!</definedName>
    <definedName name="SFA_lt_debt">#REF!</definedName>
    <definedName name="SFA_ltm_a">#REF!</definedName>
    <definedName name="SFA_ltm_cap_ex">#REF!</definedName>
    <definedName name="SFA_ltm_cogs">#REF!</definedName>
    <definedName name="SFA_ltm_csh_int">#REF!</definedName>
    <definedName name="SFA_ltm_d">#REF!</definedName>
    <definedName name="SFA_ltm_ebit">#REF!</definedName>
    <definedName name="SFA_ltm_ebt">#REF!</definedName>
    <definedName name="SFA_ltm_inc_b_m">#REF!</definedName>
    <definedName name="SFA_ltm_int">#REF!</definedName>
    <definedName name="SFA_ltm_min_int">#REF!</definedName>
    <definedName name="SFA_ltm_pref_div">#REF!</definedName>
    <definedName name="SFA_ltm_r_d">#REF!</definedName>
    <definedName name="SFA_ltm_rev">#REF!</definedName>
    <definedName name="SFA_ltm_sg_a">#REF!</definedName>
    <definedName name="SFA_ltm_shares">#REF!</definedName>
    <definedName name="SFA_ltm_tax">#REF!</definedName>
    <definedName name="SFA_ltm_tax_rate">#REF!</definedName>
    <definedName name="SFA_name">#REF!</definedName>
    <definedName name="SFA_o_debt_1">#REF!</definedName>
    <definedName name="SFA_o_debt_2">#REF!</definedName>
    <definedName name="SFA_o_debt_3">#REF!</definedName>
    <definedName name="SFA_option_n">#REF!</definedName>
    <definedName name="SFA_option_pr">#REF!</definedName>
    <definedName name="SFA_PQ_ni">#REF!</definedName>
    <definedName name="SFA_PQ_rev">#REF!</definedName>
    <definedName name="sfa_pr">#REF!</definedName>
    <definedName name="SFA_shares">#REF!</definedName>
    <definedName name="sfa_ticker">#REF!</definedName>
    <definedName name="SFA_total_dt">#REF!</definedName>
    <definedName name="SFA_YQ_ni">#REF!</definedName>
    <definedName name="SFA_YQ_rev">#REF!</definedName>
    <definedName name="sfdesf">#REF!</definedName>
    <definedName name="sfds">#REF!</definedName>
    <definedName name="sFreq">#REF!</definedName>
    <definedName name="SFrUS">#REF!</definedName>
    <definedName name="sfund92">#REF!</definedName>
    <definedName name="sfund93">#REF!</definedName>
    <definedName name="sfund94">#REF!</definedName>
    <definedName name="sfund95a">#REF!</definedName>
    <definedName name="SG_A">'[4]P&amp;L'!$B$47:$AH$47</definedName>
    <definedName name="sg_asean5">#REF!</definedName>
    <definedName name="sg_asia">#REF!</definedName>
    <definedName name="sg_nie">#REF!</definedName>
    <definedName name="SGA">#REF!</definedName>
    <definedName name="sga.00">#REF!</definedName>
    <definedName name="sga.01">#REF!</definedName>
    <definedName name="sga.02">#REF!</definedName>
    <definedName name="sga.03">#REF!</definedName>
    <definedName name="sga.04">#REF!</definedName>
    <definedName name="SGA_fore">#REF!</definedName>
    <definedName name="SGA_growth">#REF!</definedName>
    <definedName name="SGA_growth_avg">#REF!</definedName>
    <definedName name="SGA_growth_fore">#REF!</definedName>
    <definedName name="SGA_margin_fore">#REF!</definedName>
    <definedName name="sganda">#REF!</definedName>
    <definedName name="SGApert">#REF!</definedName>
    <definedName name="Shaanxi">#REF!</definedName>
    <definedName name="Shandong">#REF!</definedName>
    <definedName name="ShandongCapacity">#REF!</definedName>
    <definedName name="ShanxiCapacity">#REF!</definedName>
    <definedName name="SHAO86">#REF!</definedName>
    <definedName name="SHAO87">#REF!</definedName>
    <definedName name="SHAO88">#REF!</definedName>
    <definedName name="SHAO89">#REF!</definedName>
    <definedName name="SHAO90">#REF!</definedName>
    <definedName name="SHAO91">#REF!</definedName>
    <definedName name="SHAO92">#REF!</definedName>
    <definedName name="SHAO93">#REF!</definedName>
    <definedName name="SHAO94">#REF!</definedName>
    <definedName name="SHAO95">#REF!</definedName>
    <definedName name="SHAO96">#REF!</definedName>
    <definedName name="SHAO97">#REF!</definedName>
    <definedName name="SHAO98">#REF!</definedName>
    <definedName name="SHAO99">#REF!</definedName>
    <definedName name="SHAP01">#REF!</definedName>
    <definedName name="SHAP86">#REF!</definedName>
    <definedName name="SHAP87">#REF!</definedName>
    <definedName name="SHAP88">#REF!</definedName>
    <definedName name="SHAP89">#REF!</definedName>
    <definedName name="SHAP90">#REF!</definedName>
    <definedName name="SHAP91">#REF!</definedName>
    <definedName name="SHAP92">#REF!</definedName>
    <definedName name="SHAP93">#REF!</definedName>
    <definedName name="SHAP94">#REF!</definedName>
    <definedName name="SHAP95">#REF!</definedName>
    <definedName name="SHAP96">#REF!</definedName>
    <definedName name="SHAP97">#REF!</definedName>
    <definedName name="SHAP98">#REF!</definedName>
    <definedName name="SHAP99">#REF!</definedName>
    <definedName name="Share">#REF!</definedName>
    <definedName name="share_capital">#REF!</definedName>
    <definedName name="Share_price">#REF!</definedName>
    <definedName name="sharecapital">#REF!</definedName>
    <definedName name="ShareG">#REF!</definedName>
    <definedName name="shareholders.2001">#REF!</definedName>
    <definedName name="Shares">'[14]Consolidated Financials'!$M$69</definedName>
    <definedName name="shares.2000">#REF!</definedName>
    <definedName name="shares.99">#REF!</definedName>
    <definedName name="shares_01">#REF!</definedName>
    <definedName name="shares_02">#REF!</definedName>
    <definedName name="shares_03">#REF!</definedName>
    <definedName name="shares_04">#REF!</definedName>
    <definedName name="shares_avg">#REF!</definedName>
    <definedName name="Shares_DCF">#REF!</definedName>
    <definedName name="shares_fd_actual">#REF!</definedName>
    <definedName name="shares_fd_mkt">#REF!</definedName>
    <definedName name="shares_fd_over">#REF!</definedName>
    <definedName name="shares_fd_use_over">#REF!</definedName>
    <definedName name="Shares_fore">#REF!</definedName>
    <definedName name="Shares_growth">#REF!</definedName>
    <definedName name="Shares_growth_fore">#REF!</definedName>
    <definedName name="shares_not_floating">#REF!</definedName>
    <definedName name="Shares_Out">#REF!</definedName>
    <definedName name="shares_plc_00">#REF!</definedName>
    <definedName name="shares_qtr">#REF!</definedName>
    <definedName name="Shares_repurchase_liability">#REF!</definedName>
    <definedName name="shares_ud_actual">#REF!</definedName>
    <definedName name="shares_ud_mkt">#REF!</definedName>
    <definedName name="shares_ud_over">#REF!</definedName>
    <definedName name="shares_ud_use_over">#REF!</definedName>
    <definedName name="Shares97">#REF!</definedName>
    <definedName name="shares98">'[14]Consolidated Financials'!$H$69</definedName>
    <definedName name="Shares99">'[14]Consolidated Financials'!$M$69</definedName>
    <definedName name="SharesConvertibleSecurities">0</definedName>
    <definedName name="Sharesfd">#REF!</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hareswtd">#REF!</definedName>
    <definedName name="sharry1">#REF!</definedName>
    <definedName name="sharry2">#REF!</definedName>
    <definedName name="SHAS01">#REF!</definedName>
    <definedName name="SHAS86">#REF!</definedName>
    <definedName name="SHAS87">#REF!</definedName>
    <definedName name="SHAS88">#REF!</definedName>
    <definedName name="SHAS89">#REF!</definedName>
    <definedName name="SHAS90">#REF!</definedName>
    <definedName name="SHAS91">#REF!</definedName>
    <definedName name="SHAS92">#REF!</definedName>
    <definedName name="SHAS93">#REF!</definedName>
    <definedName name="SHAS94">#REF!</definedName>
    <definedName name="SHAS95">#REF!</definedName>
    <definedName name="SHAS96">#REF!</definedName>
    <definedName name="SHAS97">#REF!</definedName>
    <definedName name="SHAS98">#REF!</definedName>
    <definedName name="SHAS99">#REF!</definedName>
    <definedName name="Shawinigan_Falls">#REF!</definedName>
    <definedName name="sheq">#REF!</definedName>
    <definedName name="Short_term_Borrowings">#REF!</definedName>
    <definedName name="Short_term_debt">#REF!</definedName>
    <definedName name="Short_term_invest.">#REF!</definedName>
    <definedName name="Short_term_investments">#REF!</definedName>
    <definedName name="Short_term_liabilities">#REF!</definedName>
    <definedName name="ShortBorrowRate">[17]筹资!$B$7</definedName>
    <definedName name="shortdebt.2000">#REF!</definedName>
    <definedName name="shortdebt.2001">#REF!</definedName>
    <definedName name="shortdebt.99">#REF!</definedName>
    <definedName name="Show_Dialog_Box">#REF!</definedName>
    <definedName name="ShowDetails">#REF!</definedName>
    <definedName name="SHRFULL">#REF!</definedName>
    <definedName name="shrs93">#REF!</definedName>
    <definedName name="shrs94">#REF!</definedName>
    <definedName name="Sichuan">#REF!</definedName>
    <definedName name="SIE_10q_div">#REF!</definedName>
    <definedName name="SIE_10q_shares">#REF!</definedName>
    <definedName name="sie_5_yr_est">#REF!</definedName>
    <definedName name="sie_52_wk">#REF!</definedName>
    <definedName name="sie_52_wk_">#REF!</definedName>
    <definedName name="SIE_bk_cap">#REF!</definedName>
    <definedName name="SIE_bk_equity">#REF!</definedName>
    <definedName name="SIE_bs_conv_debt">#REF!</definedName>
    <definedName name="SIE_bs_min_int">#REF!</definedName>
    <definedName name="SIE_bs_pref">#REF!</definedName>
    <definedName name="SIE_cash">#REF!</definedName>
    <definedName name="SIE_code">#REF!</definedName>
    <definedName name="SIE_conv_debt_pr">#REF!</definedName>
    <definedName name="SIE_conv_pref_pr">#REF!</definedName>
    <definedName name="sie_curr">#REF!</definedName>
    <definedName name="SIE_dil_shares">#REF!</definedName>
    <definedName name="sie_eps00">#REF!</definedName>
    <definedName name="sie_eps98">#REF!</definedName>
    <definedName name="sie_eps99">#REF!</definedName>
    <definedName name="SIE_equity_mcap">#REF!</definedName>
    <definedName name="SIE_fin_date">#REF!</definedName>
    <definedName name="SIE_hist_d">#REF!</definedName>
    <definedName name="SIE_hst_a">#REF!</definedName>
    <definedName name="SIE_hst_cogs">#REF!</definedName>
    <definedName name="SIE_hst_ebit">#REF!</definedName>
    <definedName name="SIE_hst_ebt">#REF!</definedName>
    <definedName name="SIE_hst_eps">#REF!</definedName>
    <definedName name="SIE_hst_inc_b_m">#REF!</definedName>
    <definedName name="SIE_hst_r_d">#REF!</definedName>
    <definedName name="SIE_hst_rev">#REF!</definedName>
    <definedName name="SIE_hst_sg_a">#REF!</definedName>
    <definedName name="SIE_lev_mcap">#REF!</definedName>
    <definedName name="SIE_LQ_ni">#REF!</definedName>
    <definedName name="SIE_LQ_rev">#REF!</definedName>
    <definedName name="SIE_lt_debt">#REF!</definedName>
    <definedName name="SIE_ltm_a">#REF!</definedName>
    <definedName name="SIE_ltm_cap_ex">#REF!</definedName>
    <definedName name="SIE_ltm_cogs">#REF!</definedName>
    <definedName name="SIE_ltm_csh_int">#REF!</definedName>
    <definedName name="SIE_ltm_d">#REF!</definedName>
    <definedName name="SIE_ltm_ebit">#REF!</definedName>
    <definedName name="SIE_ltm_ebt">#REF!</definedName>
    <definedName name="SIE_ltm_inc_b_m">#REF!</definedName>
    <definedName name="SIE_ltm_int">#REF!</definedName>
    <definedName name="SIE_ltm_min_int">#REF!</definedName>
    <definedName name="SIE_ltm_pref_div">#REF!</definedName>
    <definedName name="SIE_ltm_r_d">#REF!</definedName>
    <definedName name="SIE_ltm_rev">#REF!</definedName>
    <definedName name="SIE_ltm_sg_a">#REF!</definedName>
    <definedName name="SIE_ltm_shares">#REF!</definedName>
    <definedName name="SIE_ltm_tax">#REF!</definedName>
    <definedName name="SIE_ltm_tax_rate">#REF!</definedName>
    <definedName name="SIE_name">#REF!</definedName>
    <definedName name="SIE_o_debt_1">#REF!</definedName>
    <definedName name="SIE_o_debt_2">#REF!</definedName>
    <definedName name="SIE_o_debt_3">#REF!</definedName>
    <definedName name="SIE_option_n">#REF!</definedName>
    <definedName name="SIE_option_pr">#REF!</definedName>
    <definedName name="SIE_PQ_ni">#REF!</definedName>
    <definedName name="SIE_PQ_rev">#REF!</definedName>
    <definedName name="sie_pr">#REF!</definedName>
    <definedName name="SIE_shares">#REF!</definedName>
    <definedName name="SIE_total_dt">#REF!</definedName>
    <definedName name="SIE_YQ_ni">#REF!</definedName>
    <definedName name="SIE_YQ_rev">#REF!</definedName>
    <definedName name="SIL">#REF!</definedName>
    <definedName name="sim_attributable">#REF!</definedName>
    <definedName name="SIM_PBT">#REF!</definedName>
    <definedName name="Slatina">#REF!</definedName>
    <definedName name="SM_Pots">#REF!</definedName>
    <definedName name="sme">#REF!</definedName>
    <definedName name="SMHBpr">#REF!</definedName>
    <definedName name="SMHRpr">#REF!</definedName>
    <definedName name="SN_01D">#REF!</definedName>
    <definedName name="SN_01J">#REF!</definedName>
    <definedName name="SN_01M">#REF!</definedName>
    <definedName name="SN_01S">#REF!</definedName>
    <definedName name="SN_02D">#REF!</definedName>
    <definedName name="SN_02J">#REF!</definedName>
    <definedName name="SN_02M">#REF!</definedName>
    <definedName name="SN_02S">#REF!</definedName>
    <definedName name="SN_03D">#REF!</definedName>
    <definedName name="SN_03J">#REF!</definedName>
    <definedName name="SN_03M">#REF!</definedName>
    <definedName name="SN_03S">#REF!</definedName>
    <definedName name="SN_04D">#REF!</definedName>
    <definedName name="SN_04J">#REF!</definedName>
    <definedName name="SN_04M">#REF!</definedName>
    <definedName name="SN_04S">#REF!</definedName>
    <definedName name="SN_05D">#REF!</definedName>
    <definedName name="SN_05J">#REF!</definedName>
    <definedName name="SN_05M">#REF!</definedName>
    <definedName name="SN_05S">#REF!</definedName>
    <definedName name="SN_06D">#REF!</definedName>
    <definedName name="SN_06J">#REF!</definedName>
    <definedName name="SN_06M">#REF!</definedName>
    <definedName name="SN_06S">#REF!</definedName>
    <definedName name="SN_07D">#REF!</definedName>
    <definedName name="SN_07J">#REF!</definedName>
    <definedName name="SN_07M">#REF!</definedName>
    <definedName name="SN_07S">#REF!</definedName>
    <definedName name="SN_08D">#REF!</definedName>
    <definedName name="SN_08J">#REF!</definedName>
    <definedName name="SN_08M">#REF!</definedName>
    <definedName name="SN_08S">#REF!</definedName>
    <definedName name="SN_09D">#REF!</definedName>
    <definedName name="SN_09J">#REF!</definedName>
    <definedName name="SN_09M">#REF!</definedName>
    <definedName name="SN_09S">#REF!</definedName>
    <definedName name="SN_10D">#REF!</definedName>
    <definedName name="SN_10J">#REF!</definedName>
    <definedName name="SN_10M">#REF!</definedName>
    <definedName name="SN_10S">#REF!</definedName>
    <definedName name="SN_11D">#REF!</definedName>
    <definedName name="SN_11J">#REF!</definedName>
    <definedName name="SN_11M">#REF!</definedName>
    <definedName name="SN_11S">#REF!</definedName>
    <definedName name="SN_12D">#REF!</definedName>
    <definedName name="SN_12J">#REF!</definedName>
    <definedName name="SN_12M">#REF!</definedName>
    <definedName name="SN_12S">#REF!</definedName>
    <definedName name="SN_13D">#REF!</definedName>
    <definedName name="SN_13J">#REF!</definedName>
    <definedName name="SN_13M">#REF!</definedName>
    <definedName name="SN_13S">#REF!</definedName>
    <definedName name="SN_14D">#REF!</definedName>
    <definedName name="SN_14J">#REF!</definedName>
    <definedName name="SN_14M">#REF!</definedName>
    <definedName name="SN_14S">#REF!</definedName>
    <definedName name="SN_15D">#REF!</definedName>
    <definedName name="SN_15J">#REF!</definedName>
    <definedName name="SN_15M">#REF!</definedName>
    <definedName name="SN_15S">#REF!</definedName>
    <definedName name="SN_16D">#REF!</definedName>
    <definedName name="SN_16J">#REF!</definedName>
    <definedName name="SN_16M">#REF!</definedName>
    <definedName name="SN_16S">#REF!</definedName>
    <definedName name="SN_17D">#REF!</definedName>
    <definedName name="SN_17J">#REF!</definedName>
    <definedName name="SN_17M">#REF!</definedName>
    <definedName name="SN_17S">#REF!</definedName>
    <definedName name="SN_18D">#REF!</definedName>
    <definedName name="SN_18J">#REF!</definedName>
    <definedName name="SN_18M">#REF!</definedName>
    <definedName name="SN_18S">#REF!</definedName>
    <definedName name="SN_19D">#REF!</definedName>
    <definedName name="SN_19J">#REF!</definedName>
    <definedName name="SN_19M">#REF!</definedName>
    <definedName name="SN_19S">#REF!</definedName>
    <definedName name="SN_20D">#REF!</definedName>
    <definedName name="SN_20J">#REF!</definedName>
    <definedName name="SN_20M">#REF!</definedName>
    <definedName name="SN_20S">#REF!</definedName>
    <definedName name="SN_21D">#REF!</definedName>
    <definedName name="SN_21J">#REF!</definedName>
    <definedName name="SN_21M">#REF!</definedName>
    <definedName name="SN_21S">#REF!</definedName>
    <definedName name="SN_22D">#REF!</definedName>
    <definedName name="SN_22J">#REF!</definedName>
    <definedName name="SN_22M">#REF!</definedName>
    <definedName name="SN_22S">#REF!</definedName>
    <definedName name="SN_23D">#REF!</definedName>
    <definedName name="SN_23J">#REF!</definedName>
    <definedName name="SN_23M">#REF!</definedName>
    <definedName name="SN_23S">#REF!</definedName>
    <definedName name="SN_24D">#REF!</definedName>
    <definedName name="SN_24J">#REF!</definedName>
    <definedName name="SN_24M">#REF!</definedName>
    <definedName name="SN_24S">#REF!</definedName>
    <definedName name="SN_25D">#REF!</definedName>
    <definedName name="SN_25J">#REF!</definedName>
    <definedName name="SN_25M">#REF!</definedName>
    <definedName name="SN_25S">#REF!</definedName>
    <definedName name="SN_87D">#REF!</definedName>
    <definedName name="SN_87J">#REF!</definedName>
    <definedName name="SN_87M">#REF!</definedName>
    <definedName name="SN_87S">#REF!</definedName>
    <definedName name="SN_88D">#REF!</definedName>
    <definedName name="SN_88J">#REF!</definedName>
    <definedName name="SN_88M">#REF!</definedName>
    <definedName name="SN_88S">#REF!</definedName>
    <definedName name="SN_89D">#REF!</definedName>
    <definedName name="SN_89J">#REF!</definedName>
    <definedName name="SN_89M">#REF!</definedName>
    <definedName name="SN_89S">#REF!</definedName>
    <definedName name="SN_90D">#REF!</definedName>
    <definedName name="SN_90J">#REF!</definedName>
    <definedName name="SN_90M">#REF!</definedName>
    <definedName name="SN_90S">#REF!</definedName>
    <definedName name="SN_91D">#REF!</definedName>
    <definedName name="SN_91J">#REF!</definedName>
    <definedName name="SN_91M">#REF!</definedName>
    <definedName name="SN_91S">#REF!</definedName>
    <definedName name="SN_92D">#REF!</definedName>
    <definedName name="SN_92J">#REF!</definedName>
    <definedName name="SN_92M">#REF!</definedName>
    <definedName name="SN_92S">#REF!</definedName>
    <definedName name="SN_93D">#REF!</definedName>
    <definedName name="SN_93J">#REF!</definedName>
    <definedName name="SN_93M">#REF!</definedName>
    <definedName name="SN_93S">#REF!</definedName>
    <definedName name="SN_94D">#REF!</definedName>
    <definedName name="SN_94J">#REF!</definedName>
    <definedName name="SN_94M">#REF!</definedName>
    <definedName name="SN_94S">#REF!</definedName>
    <definedName name="SN_95D">#REF!</definedName>
    <definedName name="SN_95J">#REF!</definedName>
    <definedName name="SN_95M">#REF!</definedName>
    <definedName name="SN_95S">#REF!</definedName>
    <definedName name="SN_96D">#REF!</definedName>
    <definedName name="SN_96J">#REF!</definedName>
    <definedName name="SN_96M">#REF!</definedName>
    <definedName name="SN_96S">#REF!</definedName>
    <definedName name="SN_97D">#REF!</definedName>
    <definedName name="SN_97J">#REF!</definedName>
    <definedName name="SN_97M">#REF!</definedName>
    <definedName name="SN_97S">#REF!</definedName>
    <definedName name="SN_98D">#REF!</definedName>
    <definedName name="SN_98J">#REF!</definedName>
    <definedName name="SN_98M">#REF!</definedName>
    <definedName name="SN_98S">#REF!</definedName>
    <definedName name="SN_99D">#REF!</definedName>
    <definedName name="SN_99J">#REF!</definedName>
    <definedName name="SN_99M">#REF!</definedName>
    <definedName name="SN_99S">#REF!</definedName>
    <definedName name="SN_LT">#REF!</definedName>
    <definedName name="SN_OUT">#REF!</definedName>
    <definedName name="SN_Spot">#REF!</definedName>
    <definedName name="sName">sName</definedName>
    <definedName name="sName1">sName1</definedName>
    <definedName name="Solution">#REF!</definedName>
    <definedName name="solv">#REF!</definedName>
    <definedName name="solvency">#REF!</definedName>
    <definedName name="solver_lin" hidden="1">0</definedName>
    <definedName name="solver_num" hidden="1">0</definedName>
    <definedName name="solver_typ" hidden="1">3</definedName>
    <definedName name="solver_val" hidden="1">0.1076</definedName>
    <definedName name="Sonera_ARPU">#REF!</definedName>
    <definedName name="Sonera_Cash">#REF!</definedName>
    <definedName name="Sonera_Country_Penetration">#REF!</definedName>
    <definedName name="Sonera_Current_Debtors">#REF!</definedName>
    <definedName name="Sonera_Equity">#REF!</definedName>
    <definedName name="Sonera_Inventories">#REF!</definedName>
    <definedName name="Sonera_Net_Debt">#REF!</definedName>
    <definedName name="Sonera_Net_Interest">#REF!</definedName>
    <definedName name="Sonera_Nominal_Tax_Rate">#REF!</definedName>
    <definedName name="Sonera_Total_Fixed_Assets">#REF!</definedName>
    <definedName name="Sonera_Year00">#REF!</definedName>
    <definedName name="Sonera_Year01">#REF!</definedName>
    <definedName name="Sonera_Year02">#REF!</definedName>
    <definedName name="Sonera_Year03">#REF!</definedName>
    <definedName name="Sonera_Year04">#REF!</definedName>
    <definedName name="Sonera_Year98">#REF!</definedName>
    <definedName name="Sonera_Year99">#REF!</definedName>
    <definedName name="sop">#REF!</definedName>
    <definedName name="SOP_print">#REF!</definedName>
    <definedName name="Sorocaba">#REF!</definedName>
    <definedName name="SorocabaCapacity">#REF!</definedName>
    <definedName name="sort_start">#REF!</definedName>
    <definedName name="SOTP">#REF!</definedName>
    <definedName name="sources00">#REF!</definedName>
    <definedName name="sources01">#REF!</definedName>
    <definedName name="sources93">#REF!</definedName>
    <definedName name="sources94">#REF!</definedName>
    <definedName name="sources95">#REF!</definedName>
    <definedName name="sources96">#REF!</definedName>
    <definedName name="sources97">#REF!</definedName>
    <definedName name="sources98">#REF!</definedName>
    <definedName name="sources99">#REF!</definedName>
    <definedName name="South_America">#REF!</definedName>
    <definedName name="South_America_w">#REF!</definedName>
    <definedName name="SouthAfrica">#REF!</definedName>
    <definedName name="SP.400_5_yr_est">#REF!</definedName>
    <definedName name="SP.400_52_wk">#REF!</definedName>
    <definedName name="SP.400_curr">#REF!</definedName>
    <definedName name="SP.400_eps97">#REF!</definedName>
    <definedName name="SP.400_eps98">#REF!</definedName>
    <definedName name="SP.400_eps99">#REF!</definedName>
    <definedName name="SP.400_pr">#REF!</definedName>
    <definedName name="SP.500_5_yr_est">#REF!</definedName>
    <definedName name="SP.500_52_wk">#REF!</definedName>
    <definedName name="SP.500_curr">#REF!</definedName>
    <definedName name="SP.500_eps97">#REF!</definedName>
    <definedName name="SP.500_eps98">#REF!</definedName>
    <definedName name="SP.500_eps99">#REF!</definedName>
    <definedName name="SP.500_name">#REF!</definedName>
    <definedName name="SP.500_pr">#REF!</definedName>
    <definedName name="spebdy" localSheetId="4" hidden="1">{"'RCIM'!$E$128"}</definedName>
    <definedName name="spebdy" localSheetId="1" hidden="1">{"'RCIM'!$E$128"}</definedName>
    <definedName name="spebdy" hidden="1">{"'RCIM'!$E$128"}</definedName>
    <definedName name="Spectrum">[18]Model!$A$1:$J$611</definedName>
    <definedName name="spot_range">#REF!</definedName>
    <definedName name="SpreadsheetBuilder_6" hidden="1">#REF!</definedName>
    <definedName name="sps">#REF!</definedName>
    <definedName name="SPWS_WBID">"BBD18B9B-24A7-11D7-89C2-00105AC8DCBF"</definedName>
    <definedName name="SRA1V_AdjustedEV">#REF!</definedName>
    <definedName name="SRA1V_AssociatesMinorities">#REF!</definedName>
    <definedName name="SRA1V_UnleveredFCF">#REF!</definedName>
    <definedName name="SrRate">"SrRating"</definedName>
    <definedName name="SRU_01D">#REF!</definedName>
    <definedName name="SRU_01J">#REF!</definedName>
    <definedName name="SRU_01M">#REF!</definedName>
    <definedName name="SRU_01S">#REF!</definedName>
    <definedName name="SRU_02D">#REF!</definedName>
    <definedName name="SRU_02J">#REF!</definedName>
    <definedName name="SRU_02M">#REF!</definedName>
    <definedName name="SRU_02S">#REF!</definedName>
    <definedName name="SRU_03D">#REF!</definedName>
    <definedName name="SRU_03J">#REF!</definedName>
    <definedName name="SRU_03M">#REF!</definedName>
    <definedName name="SRU_03S">#REF!</definedName>
    <definedName name="SRU_04D">#REF!</definedName>
    <definedName name="SRU_04J">#REF!</definedName>
    <definedName name="SRU_04M">#REF!</definedName>
    <definedName name="SRU_04S">#REF!</definedName>
    <definedName name="SRU_05D">#REF!</definedName>
    <definedName name="SRU_05J">#REF!</definedName>
    <definedName name="SRU_05M">#REF!</definedName>
    <definedName name="SRU_05S">#REF!</definedName>
    <definedName name="SRU_06D">#REF!</definedName>
    <definedName name="SRU_06J">#REF!</definedName>
    <definedName name="SRU_06M">#REF!</definedName>
    <definedName name="SRU_06S">#REF!</definedName>
    <definedName name="SRU_07D">#REF!</definedName>
    <definedName name="SRU_07J">#REF!</definedName>
    <definedName name="SRU_07M">#REF!</definedName>
    <definedName name="SRU_07S">#REF!</definedName>
    <definedName name="SRU_08D">#REF!</definedName>
    <definedName name="SRU_08J">#REF!</definedName>
    <definedName name="SRU_08M">#REF!</definedName>
    <definedName name="SRU_08S">#REF!</definedName>
    <definedName name="SRU_09D">#REF!</definedName>
    <definedName name="SRU_09J">#REF!</definedName>
    <definedName name="SRU_09M">#REF!</definedName>
    <definedName name="SRU_09S">#REF!</definedName>
    <definedName name="SRU_10D">#REF!</definedName>
    <definedName name="SRU_10J">#REF!</definedName>
    <definedName name="SRU_10M">#REF!</definedName>
    <definedName name="SRU_10S">#REF!</definedName>
    <definedName name="SRU_11D">#REF!</definedName>
    <definedName name="SRU_11J">#REF!</definedName>
    <definedName name="SRU_11M">#REF!</definedName>
    <definedName name="SRU_11S">#REF!</definedName>
    <definedName name="SRU_12D">#REF!</definedName>
    <definedName name="SRU_12J">#REF!</definedName>
    <definedName name="SRU_12M">#REF!</definedName>
    <definedName name="SRU_12S">#REF!</definedName>
    <definedName name="SRU_13D">#REF!</definedName>
    <definedName name="SRU_13J">#REF!</definedName>
    <definedName name="SRU_13M">#REF!</definedName>
    <definedName name="SRU_13S">#REF!</definedName>
    <definedName name="SRU_14D">#REF!</definedName>
    <definedName name="SRU_14J">#REF!</definedName>
    <definedName name="SRU_14M">#REF!</definedName>
    <definedName name="SRU_14S">#REF!</definedName>
    <definedName name="SRU_15D">#REF!</definedName>
    <definedName name="SRU_15J">#REF!</definedName>
    <definedName name="SRU_15M">#REF!</definedName>
    <definedName name="SRU_15S">#REF!</definedName>
    <definedName name="SRU_16D">#REF!</definedName>
    <definedName name="SRU_16J">#REF!</definedName>
    <definedName name="SRU_16M">#REF!</definedName>
    <definedName name="SRU_16S">#REF!</definedName>
    <definedName name="SRU_17D">#REF!</definedName>
    <definedName name="SRU_17J">#REF!</definedName>
    <definedName name="SRU_17M">#REF!</definedName>
    <definedName name="SRU_17S">#REF!</definedName>
    <definedName name="SRU_18D">#REF!</definedName>
    <definedName name="SRU_18J">#REF!</definedName>
    <definedName name="SRU_18M">#REF!</definedName>
    <definedName name="SRU_18S">#REF!</definedName>
    <definedName name="SRU_19D">#REF!</definedName>
    <definedName name="SRU_19J">#REF!</definedName>
    <definedName name="SRU_19M">#REF!</definedName>
    <definedName name="SRU_19S">#REF!</definedName>
    <definedName name="SRU_20D">#REF!</definedName>
    <definedName name="SRU_20J">#REF!</definedName>
    <definedName name="SRU_20M">#REF!</definedName>
    <definedName name="SRU_20S">#REF!</definedName>
    <definedName name="SRU_21D">#REF!</definedName>
    <definedName name="SRU_21J">#REF!</definedName>
    <definedName name="SRU_21M">#REF!</definedName>
    <definedName name="SRU_21S">#REF!</definedName>
    <definedName name="SRU_22D">#REF!</definedName>
    <definedName name="SRU_22J">#REF!</definedName>
    <definedName name="SRU_22M">#REF!</definedName>
    <definedName name="SRU_22S">#REF!</definedName>
    <definedName name="SRU_23D">#REF!</definedName>
    <definedName name="SRU_23J">#REF!</definedName>
    <definedName name="SRU_23M">#REF!</definedName>
    <definedName name="SRU_23S">#REF!</definedName>
    <definedName name="SRU_24D">#REF!</definedName>
    <definedName name="SRU_24J">#REF!</definedName>
    <definedName name="SRU_24M">#REF!</definedName>
    <definedName name="SRU_24S">#REF!</definedName>
    <definedName name="SRU_25D">#REF!</definedName>
    <definedName name="SRU_25J">#REF!</definedName>
    <definedName name="SRU_25M">#REF!</definedName>
    <definedName name="SRU_25S">#REF!</definedName>
    <definedName name="SRU_87D">#REF!</definedName>
    <definedName name="SRU_87J">#REF!</definedName>
    <definedName name="SRU_87M">#REF!</definedName>
    <definedName name="SRU_87S">#REF!</definedName>
    <definedName name="SRU_88D">#REF!</definedName>
    <definedName name="SRU_88J">#REF!</definedName>
    <definedName name="SRU_88M">#REF!</definedName>
    <definedName name="SRU_88S">#REF!</definedName>
    <definedName name="SRU_89D">#REF!</definedName>
    <definedName name="SRU_89J">#REF!</definedName>
    <definedName name="SRU_89M">#REF!</definedName>
    <definedName name="SRU_89S">#REF!</definedName>
    <definedName name="SRU_90D">#REF!</definedName>
    <definedName name="SRU_90J">#REF!</definedName>
    <definedName name="SRU_90M">#REF!</definedName>
    <definedName name="SRU_90S">#REF!</definedName>
    <definedName name="SRU_91D">#REF!</definedName>
    <definedName name="SRU_91J">#REF!</definedName>
    <definedName name="SRU_91M">#REF!</definedName>
    <definedName name="SRU_91S">#REF!</definedName>
    <definedName name="SRU_92D">#REF!</definedName>
    <definedName name="SRU_92J">#REF!</definedName>
    <definedName name="SRU_92M">#REF!</definedName>
    <definedName name="SRU_92S">#REF!</definedName>
    <definedName name="SRU_93D">#REF!</definedName>
    <definedName name="SRU_93J">#REF!</definedName>
    <definedName name="SRU_93M">#REF!</definedName>
    <definedName name="SRU_93S">#REF!</definedName>
    <definedName name="SRU_94D">#REF!</definedName>
    <definedName name="SRU_94J">#REF!</definedName>
    <definedName name="SRU_94M">#REF!</definedName>
    <definedName name="SRU_94S">#REF!</definedName>
    <definedName name="SRU_95D">#REF!</definedName>
    <definedName name="SRU_95J">#REF!</definedName>
    <definedName name="SRU_95M">#REF!</definedName>
    <definedName name="SRU_95S">#REF!</definedName>
    <definedName name="SRU_96D">#REF!</definedName>
    <definedName name="SRU_96J">#REF!</definedName>
    <definedName name="SRU_96M">#REF!</definedName>
    <definedName name="SRU_96S">#REF!</definedName>
    <definedName name="SRU_97D">#REF!</definedName>
    <definedName name="SRU_97J">#REF!</definedName>
    <definedName name="SRU_97M">#REF!</definedName>
    <definedName name="SRU_97S">#REF!</definedName>
    <definedName name="SRU_98D">#REF!</definedName>
    <definedName name="SRU_98J">#REF!</definedName>
    <definedName name="SRU_98M">#REF!</definedName>
    <definedName name="SRU_98S">#REF!</definedName>
    <definedName name="SRU_99D">#REF!</definedName>
    <definedName name="SRU_99J">#REF!</definedName>
    <definedName name="SRU_99M">#REF!</definedName>
    <definedName name="SRU_99S">#REF!</definedName>
    <definedName name="sru_lt">#REF!</definedName>
    <definedName name="SRU_OUT">#REF!</definedName>
    <definedName name="SRU_Spot">#REF!</definedName>
    <definedName name="ss">#REF!</definedName>
    <definedName name="SSSSSVS" localSheetId="4" hidden="1">{"print annual inc. statement",#N/A,FALSE,"Summary";"print annual stats",#N/A,FALSE,"Summary";"print quarterly inc. statement",#N/A,FALSE,"Summary";"print quarterly stats",#N/A,FALSE,"Summary"}</definedName>
    <definedName name="SSSSSVS" localSheetId="1" hidden="1">{"print annual inc. statement",#N/A,FALSE,"Summary";"print annual stats",#N/A,FALSE,"Summary";"print quarterly inc. statement",#N/A,FALSE,"Summary";"print quarterly stats",#N/A,FALSE,"Summary"}</definedName>
    <definedName name="SSSSSVS" hidden="1">{"print annual inc. statement",#N/A,FALSE,"Summary";"print annual stats",#N/A,FALSE,"Summary";"print quarterly inc. statement",#N/A,FALSE,"Summary";"print quarterly stats",#N/A,FALSE,"Summary"}</definedName>
    <definedName name="sTable">#REF!</definedName>
    <definedName name="Stade">#REF!</definedName>
    <definedName name="STAIN_STL_01D">#REF!</definedName>
    <definedName name="STAIN_STL_01J">#REF!</definedName>
    <definedName name="STAIN_STL_01M">#REF!</definedName>
    <definedName name="STAIN_STL_01S">#REF!</definedName>
    <definedName name="STAIN_STL_02D">#REF!</definedName>
    <definedName name="STAIN_STL_02J">#REF!</definedName>
    <definedName name="STAIN_STL_02M">#REF!</definedName>
    <definedName name="STAIN_STL_02S">#REF!</definedName>
    <definedName name="STAIN_STL_03D">#REF!</definedName>
    <definedName name="STAIN_STL_03J">#REF!</definedName>
    <definedName name="STAIN_STL_03M">#REF!</definedName>
    <definedName name="STAIN_STL_03S">#REF!</definedName>
    <definedName name="STAIN_STL_04D">#REF!</definedName>
    <definedName name="STAIN_STL_04J">#REF!</definedName>
    <definedName name="STAIN_STL_04M">#REF!</definedName>
    <definedName name="STAIN_STL_04S">#REF!</definedName>
    <definedName name="STAIN_STL_05D">#REF!</definedName>
    <definedName name="STAIN_STL_05J">#REF!</definedName>
    <definedName name="STAIN_STL_05M">#REF!</definedName>
    <definedName name="STAIN_STL_05S">#REF!</definedName>
    <definedName name="STAIN_STL_06D">#REF!</definedName>
    <definedName name="STAIN_STL_06J">#REF!</definedName>
    <definedName name="STAIN_STL_06M">#REF!</definedName>
    <definedName name="STAIN_STL_06S">#REF!</definedName>
    <definedName name="STAIN_STL_07D">#REF!</definedName>
    <definedName name="STAIN_STL_07J">#REF!</definedName>
    <definedName name="STAIN_STL_07M">#REF!</definedName>
    <definedName name="STAIN_STL_07S">#REF!</definedName>
    <definedName name="STAIN_STL_08D">#REF!</definedName>
    <definedName name="STAIN_STL_08J">#REF!</definedName>
    <definedName name="STAIN_STL_08M">#REF!</definedName>
    <definedName name="STAIN_STL_08S">#REF!</definedName>
    <definedName name="STAIN_STL_09D">#REF!</definedName>
    <definedName name="STAIN_STL_09J">#REF!</definedName>
    <definedName name="STAIN_STL_09M">#REF!</definedName>
    <definedName name="STAIN_STL_09S">#REF!</definedName>
    <definedName name="STAIN_STL_10D">#REF!</definedName>
    <definedName name="STAIN_STL_10J">#REF!</definedName>
    <definedName name="STAIN_STL_10M">#REF!</definedName>
    <definedName name="STAIN_STL_10S">#REF!</definedName>
    <definedName name="STAIN_STL_11D">#REF!</definedName>
    <definedName name="STAIN_STL_11J">#REF!</definedName>
    <definedName name="STAIN_STL_11M">#REF!</definedName>
    <definedName name="STAIN_STL_11S">#REF!</definedName>
    <definedName name="STAIN_STL_12D">#REF!</definedName>
    <definedName name="STAIN_STL_12J">#REF!</definedName>
    <definedName name="STAIN_STL_12M">#REF!</definedName>
    <definedName name="STAIN_STL_12S">#REF!</definedName>
    <definedName name="STAIN_STL_13D">#REF!</definedName>
    <definedName name="STAIN_STL_13J">#REF!</definedName>
    <definedName name="STAIN_STL_13M">#REF!</definedName>
    <definedName name="STAIN_STL_13S">#REF!</definedName>
    <definedName name="STAIN_STL_14D">#REF!</definedName>
    <definedName name="STAIN_STL_14J">#REF!</definedName>
    <definedName name="STAIN_STL_14M">#REF!</definedName>
    <definedName name="STAIN_STL_14S">#REF!</definedName>
    <definedName name="STAIN_STL_15D">#REF!</definedName>
    <definedName name="STAIN_STL_15J">#REF!</definedName>
    <definedName name="STAIN_STL_15M">#REF!</definedName>
    <definedName name="STAIN_STL_15S">#REF!</definedName>
    <definedName name="STAIN_STL_16D">#REF!</definedName>
    <definedName name="STAIN_STL_16J">#REF!</definedName>
    <definedName name="STAIN_STL_16M">#REF!</definedName>
    <definedName name="STAIN_STL_16S">#REF!</definedName>
    <definedName name="STAIN_STL_17D">#REF!</definedName>
    <definedName name="STAIN_STL_17J">#REF!</definedName>
    <definedName name="STAIN_STL_17M">#REF!</definedName>
    <definedName name="STAIN_STL_17S">#REF!</definedName>
    <definedName name="STAIN_STL_18D">#REF!</definedName>
    <definedName name="STAIN_STL_18J">#REF!</definedName>
    <definedName name="STAIN_STL_18M">#REF!</definedName>
    <definedName name="STAIN_STL_18S">#REF!</definedName>
    <definedName name="STAIN_STL_19D">#REF!</definedName>
    <definedName name="STAIN_STL_19J">#REF!</definedName>
    <definedName name="STAIN_STL_19M">#REF!</definedName>
    <definedName name="STAIN_STL_19S">#REF!</definedName>
    <definedName name="STAIN_STL_20D">#REF!</definedName>
    <definedName name="STAIN_STL_20J">#REF!</definedName>
    <definedName name="STAIN_STL_20M">#REF!</definedName>
    <definedName name="STAIN_STL_20S">#REF!</definedName>
    <definedName name="STAIN_STL_21D">#REF!</definedName>
    <definedName name="STAIN_STL_21J">#REF!</definedName>
    <definedName name="STAIN_STL_21M">#REF!</definedName>
    <definedName name="STAIN_STL_21S">#REF!</definedName>
    <definedName name="STAIN_STL_22D">#REF!</definedName>
    <definedName name="STAIN_STL_22J">#REF!</definedName>
    <definedName name="STAIN_STL_22M">#REF!</definedName>
    <definedName name="STAIN_STL_22S">#REF!</definedName>
    <definedName name="STAIN_STL_23D">#REF!</definedName>
    <definedName name="STAIN_STL_23J">#REF!</definedName>
    <definedName name="STAIN_STL_23M">#REF!</definedName>
    <definedName name="STAIN_STL_23S">#REF!</definedName>
    <definedName name="STAIN_STL_24D">#REF!</definedName>
    <definedName name="STAIN_STL_24J">#REF!</definedName>
    <definedName name="STAIN_STL_24M">#REF!</definedName>
    <definedName name="STAIN_STL_24S">#REF!</definedName>
    <definedName name="STAIN_STL_25D">#REF!</definedName>
    <definedName name="STAIN_STL_25J">#REF!</definedName>
    <definedName name="STAIN_STL_25M">#REF!</definedName>
    <definedName name="STAIN_STL_25S">#REF!</definedName>
    <definedName name="STAIN_STL_87D">#REF!</definedName>
    <definedName name="STAIN_STL_87J">#REF!</definedName>
    <definedName name="STAIN_STL_87M">#REF!</definedName>
    <definedName name="STAIN_STL_87S">#REF!</definedName>
    <definedName name="STAIN_STL_88D">#REF!</definedName>
    <definedName name="STAIN_STL_88J">#REF!</definedName>
    <definedName name="STAIN_STL_88M">#REF!</definedName>
    <definedName name="STAIN_STL_88S">#REF!</definedName>
    <definedName name="STAIN_STL_89D">#REF!</definedName>
    <definedName name="STAIN_STL_89J">#REF!</definedName>
    <definedName name="STAIN_STL_89M">#REF!</definedName>
    <definedName name="STAIN_STL_89S">#REF!</definedName>
    <definedName name="STAIN_STL_90D">#REF!</definedName>
    <definedName name="STAIN_STL_90J">#REF!</definedName>
    <definedName name="STAIN_STL_90M">#REF!</definedName>
    <definedName name="STAIN_STL_90S">#REF!</definedName>
    <definedName name="STAIN_STL_91D">#REF!</definedName>
    <definedName name="STAIN_STL_91J">#REF!</definedName>
    <definedName name="STAIN_STL_91M">#REF!</definedName>
    <definedName name="STAIN_STL_91S">#REF!</definedName>
    <definedName name="STAIN_STL_92D">#REF!</definedName>
    <definedName name="STAIN_STL_92J">#REF!</definedName>
    <definedName name="STAIN_STL_92M">#REF!</definedName>
    <definedName name="STAIN_STL_92S">#REF!</definedName>
    <definedName name="STAIN_STL_93D">#REF!</definedName>
    <definedName name="STAIN_STL_93J">#REF!</definedName>
    <definedName name="STAIN_STL_93M">#REF!</definedName>
    <definedName name="STAIN_STL_93S">#REF!</definedName>
    <definedName name="STAIN_STL_94D">#REF!</definedName>
    <definedName name="STAIN_STL_94J">#REF!</definedName>
    <definedName name="STAIN_STL_94M">#REF!</definedName>
    <definedName name="STAIN_STL_94S">#REF!</definedName>
    <definedName name="STAIN_STL_95D">#REF!</definedName>
    <definedName name="STAIN_STL_95J">#REF!</definedName>
    <definedName name="STAIN_STL_95M">#REF!</definedName>
    <definedName name="STAIN_STL_95S">#REF!</definedName>
    <definedName name="STAIN_STL_96D">#REF!</definedName>
    <definedName name="STAIN_STL_96J">#REF!</definedName>
    <definedName name="STAIN_STL_96M">#REF!</definedName>
    <definedName name="STAIN_STL_96S">#REF!</definedName>
    <definedName name="STAIN_STL_97D">#REF!</definedName>
    <definedName name="STAIN_STL_97J">#REF!</definedName>
    <definedName name="STAIN_STL_97M">#REF!</definedName>
    <definedName name="STAIN_STL_97S">#REF!</definedName>
    <definedName name="STAIN_STL_98D">#REF!</definedName>
    <definedName name="STAIN_STL_98J">#REF!</definedName>
    <definedName name="STAIN_STL_98M">#REF!</definedName>
    <definedName name="STAIN_STL_98S">#REF!</definedName>
    <definedName name="STAIN_STL_99D">#REF!</definedName>
    <definedName name="STAIN_STL_99J">#REF!</definedName>
    <definedName name="STAIN_STL_99M">#REF!</definedName>
    <definedName name="STAIN_STL_99S">#REF!</definedName>
    <definedName name="STAIN_STL_LT">#REF!</definedName>
    <definedName name="start">'[39]CVC NY GAAP Fin. Statements'!$A$2</definedName>
    <definedName name="Start_year">#REF!</definedName>
    <definedName name="StartPeriod">#REF!</definedName>
    <definedName name="StartPosition">#REF!</definedName>
    <definedName name="StartYear">#REF!</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atutory_Tax_Rate">#REF!</definedName>
    <definedName name="StCroixCapacity">#REF!</definedName>
    <definedName name="Steel_BHP_Range">#REF!</definedName>
    <definedName name="steel_range">#REF!</definedName>
    <definedName name="STHLY_AssociatesMinorities">#REF!</definedName>
    <definedName name="STHLY_UnleveredFCF">#REF!</definedName>
    <definedName name="Stk_Price">#REF!</definedName>
    <definedName name="STL_BI_DOMESTIC_01D">#REF!</definedName>
    <definedName name="STL_BI_DOMESTIC_01J">#REF!</definedName>
    <definedName name="STL_BI_DOMESTIC_01M">#REF!</definedName>
    <definedName name="STL_BI_DOMESTIC_01S">#REF!</definedName>
    <definedName name="STL_BI_DOMESTIC_02D">#REF!</definedName>
    <definedName name="STL_BI_DOMESTIC_02J">#REF!</definedName>
    <definedName name="STL_BI_DOMESTIC_02M">#REF!</definedName>
    <definedName name="STL_BI_DOMESTIC_02S">#REF!</definedName>
    <definedName name="STL_BI_DOMESTIC_03D">#REF!</definedName>
    <definedName name="STL_BI_DOMESTIC_03J">#REF!</definedName>
    <definedName name="STL_BI_DOMESTIC_03M">#REF!</definedName>
    <definedName name="STL_BI_DOMESTIC_03S">#REF!</definedName>
    <definedName name="STL_BI_DOMESTIC_04D">#REF!</definedName>
    <definedName name="STL_BI_DOMESTIC_04J">#REF!</definedName>
    <definedName name="STL_BI_DOMESTIC_04M">#REF!</definedName>
    <definedName name="STL_BI_DOMESTIC_04S">#REF!</definedName>
    <definedName name="STL_BI_DOMESTIC_05D">#REF!</definedName>
    <definedName name="STL_BI_DOMESTIC_05J">#REF!</definedName>
    <definedName name="STL_BI_DOMESTIC_05M">#REF!</definedName>
    <definedName name="STL_BI_DOMESTIC_05S">#REF!</definedName>
    <definedName name="STL_BI_DOMESTIC_06D">#REF!</definedName>
    <definedName name="STL_BI_DOMESTIC_06J">#REF!</definedName>
    <definedName name="STL_BI_DOMESTIC_06M">#REF!</definedName>
    <definedName name="STL_BI_DOMESTIC_06S">#REF!</definedName>
    <definedName name="STL_BI_DOMESTIC_07D">#REF!</definedName>
    <definedName name="STL_BI_DOMESTIC_07J">#REF!</definedName>
    <definedName name="STL_BI_DOMESTIC_07M">#REF!</definedName>
    <definedName name="STL_BI_DOMESTIC_07S">#REF!</definedName>
    <definedName name="STL_BI_DOMESTIC_08D">#REF!</definedName>
    <definedName name="STL_BI_DOMESTIC_08J">#REF!</definedName>
    <definedName name="STL_BI_DOMESTIC_08M">#REF!</definedName>
    <definedName name="STL_BI_DOMESTIC_08S">#REF!</definedName>
    <definedName name="STL_BI_DOMESTIC_09D">#REF!</definedName>
    <definedName name="STL_BI_DOMESTIC_09J">#REF!</definedName>
    <definedName name="STL_BI_DOMESTIC_09M">#REF!</definedName>
    <definedName name="STL_BI_DOMESTIC_09S">#REF!</definedName>
    <definedName name="STL_BI_DOMESTIC_10D">#REF!</definedName>
    <definedName name="STL_BI_DOMESTIC_10J">#REF!</definedName>
    <definedName name="STL_BI_DOMESTIC_10M">#REF!</definedName>
    <definedName name="STL_BI_DOMESTIC_10S">#REF!</definedName>
    <definedName name="STL_BI_DOMESTIC_11D">#REF!</definedName>
    <definedName name="STL_BI_DOMESTIC_11J">#REF!</definedName>
    <definedName name="STL_BI_DOMESTIC_11M">#REF!</definedName>
    <definedName name="STL_BI_DOMESTIC_11S">#REF!</definedName>
    <definedName name="STL_BI_DOMESTIC_12D">#REF!</definedName>
    <definedName name="STL_BI_DOMESTIC_12J">#REF!</definedName>
    <definedName name="STL_BI_DOMESTIC_12M">#REF!</definedName>
    <definedName name="STL_BI_DOMESTIC_12S">#REF!</definedName>
    <definedName name="STL_BI_DOMESTIC_13D">#REF!</definedName>
    <definedName name="STL_BI_DOMESTIC_13J">#REF!</definedName>
    <definedName name="STL_BI_DOMESTIC_13M">#REF!</definedName>
    <definedName name="STL_BI_DOMESTIC_13S">#REF!</definedName>
    <definedName name="STL_BI_DOMESTIC_14D">#REF!</definedName>
    <definedName name="STL_BI_DOMESTIC_14J">#REF!</definedName>
    <definedName name="STL_BI_DOMESTIC_14M">#REF!</definedName>
    <definedName name="STL_BI_DOMESTIC_14S">#REF!</definedName>
    <definedName name="STL_BI_DOMESTIC_15D">#REF!</definedName>
    <definedName name="STL_BI_DOMESTIC_15J">#REF!</definedName>
    <definedName name="STL_BI_DOMESTIC_15M">#REF!</definedName>
    <definedName name="STL_BI_DOMESTIC_15S">#REF!</definedName>
    <definedName name="STL_BI_DOMESTIC_16D">#REF!</definedName>
    <definedName name="STL_BI_DOMESTIC_16J">#REF!</definedName>
    <definedName name="STL_BI_DOMESTIC_16M">#REF!</definedName>
    <definedName name="STL_BI_DOMESTIC_16S">#REF!</definedName>
    <definedName name="STL_BI_DOMESTIC_17D">#REF!</definedName>
    <definedName name="STL_BI_DOMESTIC_17J">#REF!</definedName>
    <definedName name="STL_BI_DOMESTIC_17M">#REF!</definedName>
    <definedName name="STL_BI_DOMESTIC_17S">#REF!</definedName>
    <definedName name="STL_BI_DOMESTIC_18D">#REF!</definedName>
    <definedName name="STL_BI_DOMESTIC_18J">#REF!</definedName>
    <definedName name="STL_BI_DOMESTIC_18M">#REF!</definedName>
    <definedName name="STL_BI_DOMESTIC_18S">#REF!</definedName>
    <definedName name="STL_BI_DOMESTIC_19D">#REF!</definedName>
    <definedName name="STL_BI_DOMESTIC_19J">#REF!</definedName>
    <definedName name="STL_BI_DOMESTIC_19M">#REF!</definedName>
    <definedName name="STL_BI_DOMESTIC_19S">#REF!</definedName>
    <definedName name="STL_BI_DOMESTIC_20D">#REF!</definedName>
    <definedName name="STL_BI_DOMESTIC_20J">#REF!</definedName>
    <definedName name="STL_BI_DOMESTIC_20M">#REF!</definedName>
    <definedName name="STL_BI_DOMESTIC_20S">#REF!</definedName>
    <definedName name="STL_BI_DOMESTIC_21D">#REF!</definedName>
    <definedName name="STL_BI_DOMESTIC_21J">#REF!</definedName>
    <definedName name="STL_BI_DOMESTIC_21M">#REF!</definedName>
    <definedName name="STL_BI_DOMESTIC_21S">#REF!</definedName>
    <definedName name="STL_BI_DOMESTIC_22D">#REF!</definedName>
    <definedName name="STL_BI_DOMESTIC_22J">#REF!</definedName>
    <definedName name="STL_BI_DOMESTIC_22M">#REF!</definedName>
    <definedName name="STL_BI_DOMESTIC_22S">#REF!</definedName>
    <definedName name="STL_BI_DOMESTIC_23D">#REF!</definedName>
    <definedName name="STL_BI_DOMESTIC_23J">#REF!</definedName>
    <definedName name="STL_BI_DOMESTIC_23M">#REF!</definedName>
    <definedName name="STL_BI_DOMESTIC_23S">#REF!</definedName>
    <definedName name="STL_BI_DOMESTIC_24D">#REF!</definedName>
    <definedName name="STL_BI_DOMESTIC_24J">#REF!</definedName>
    <definedName name="STL_BI_DOMESTIC_24M">#REF!</definedName>
    <definedName name="STL_BI_DOMESTIC_24S">#REF!</definedName>
    <definedName name="STL_BI_DOMESTIC_25D">#REF!</definedName>
    <definedName name="STL_BI_DOMESTIC_25J">#REF!</definedName>
    <definedName name="STL_BI_DOMESTIC_25M">#REF!</definedName>
    <definedName name="STL_BI_DOMESTIC_25S">#REF!</definedName>
    <definedName name="STL_BI_DOMESTIC_87D">#REF!</definedName>
    <definedName name="STL_BI_DOMESTIC_87J">#REF!</definedName>
    <definedName name="STL_BI_DOMESTIC_87M">#REF!</definedName>
    <definedName name="STL_BI_DOMESTIC_87S">#REF!</definedName>
    <definedName name="STL_BI_DOMESTIC_88D">#REF!</definedName>
    <definedName name="STL_BI_DOMESTIC_88J">#REF!</definedName>
    <definedName name="STL_BI_DOMESTIC_88M">#REF!</definedName>
    <definedName name="STL_BI_DOMESTIC_88S">#REF!</definedName>
    <definedName name="STL_BI_DOMESTIC_89D">#REF!</definedName>
    <definedName name="STL_BI_DOMESTIC_89J">#REF!</definedName>
    <definedName name="STL_BI_DOMESTIC_89M">#REF!</definedName>
    <definedName name="STL_BI_DOMESTIC_89S">#REF!</definedName>
    <definedName name="STL_BI_DOMESTIC_90D">#REF!</definedName>
    <definedName name="STL_BI_DOMESTIC_90J">#REF!</definedName>
    <definedName name="STL_BI_DOMESTIC_90M">#REF!</definedName>
    <definedName name="STL_BI_DOMESTIC_90S">#REF!</definedName>
    <definedName name="STL_BI_DOMESTIC_91D">#REF!</definedName>
    <definedName name="STL_BI_DOMESTIC_91J">#REF!</definedName>
    <definedName name="STL_BI_DOMESTIC_91M">#REF!</definedName>
    <definedName name="STL_BI_DOMESTIC_91S">#REF!</definedName>
    <definedName name="STL_BI_DOMESTIC_92D">#REF!</definedName>
    <definedName name="STL_BI_DOMESTIC_92J">#REF!</definedName>
    <definedName name="STL_BI_DOMESTIC_92M">#REF!</definedName>
    <definedName name="STL_BI_DOMESTIC_92S">#REF!</definedName>
    <definedName name="STL_BI_DOMESTIC_93D">#REF!</definedName>
    <definedName name="STL_BI_DOMESTIC_93J">#REF!</definedName>
    <definedName name="STL_BI_DOMESTIC_93M">#REF!</definedName>
    <definedName name="STL_BI_DOMESTIC_93S">#REF!</definedName>
    <definedName name="STL_BI_DOMESTIC_94D">#REF!</definedName>
    <definedName name="STL_BI_DOMESTIC_94J">#REF!</definedName>
    <definedName name="STL_BI_DOMESTIC_94M">#REF!</definedName>
    <definedName name="STL_BI_DOMESTIC_94S">#REF!</definedName>
    <definedName name="STL_BI_DOMESTIC_95D">#REF!</definedName>
    <definedName name="STL_BI_DOMESTIC_95J">#REF!</definedName>
    <definedName name="STL_BI_DOMESTIC_95M">#REF!</definedName>
    <definedName name="STL_BI_DOMESTIC_95S">#REF!</definedName>
    <definedName name="STL_BI_DOMESTIC_96D">#REF!</definedName>
    <definedName name="STL_BI_DOMESTIC_96J">#REF!</definedName>
    <definedName name="STL_BI_DOMESTIC_96M">#REF!</definedName>
    <definedName name="STL_BI_DOMESTIC_96S">#REF!</definedName>
    <definedName name="STL_BI_DOMESTIC_97D">#REF!</definedName>
    <definedName name="STL_BI_DOMESTIC_97J">#REF!</definedName>
    <definedName name="STL_BI_DOMESTIC_97M">#REF!</definedName>
    <definedName name="STL_BI_DOMESTIC_97S">#REF!</definedName>
    <definedName name="STL_BI_DOMESTIC_98D">#REF!</definedName>
    <definedName name="STL_BI_DOMESTIC_98J">#REF!</definedName>
    <definedName name="STL_BI_DOMESTIC_98M">#REF!</definedName>
    <definedName name="STL_BI_DOMESTIC_98S">#REF!</definedName>
    <definedName name="STL_BI_DOMESTIC_99D">#REF!</definedName>
    <definedName name="STL_BI_DOMESTIC_99J">#REF!</definedName>
    <definedName name="STL_BI_DOMESTIC_99M">#REF!</definedName>
    <definedName name="STL_BI_DOMESTIC_99S">#REF!</definedName>
    <definedName name="STL_BI_DOMESTIC_LT">#REF!</definedName>
    <definedName name="STL_BI_EXPORT_00D">#REF!</definedName>
    <definedName name="STL_BI_EXPORT_00J">#REF!</definedName>
    <definedName name="STL_BI_EXPORT_00M">#REF!</definedName>
    <definedName name="STL_BI_EXPORT_00S">#REF!</definedName>
    <definedName name="STL_BI_EXPORT_01D">#REF!</definedName>
    <definedName name="STL_BI_EXPORT_01J">#REF!</definedName>
    <definedName name="STL_BI_EXPORT_01M">#REF!</definedName>
    <definedName name="STL_BI_EXPORT_01S">#REF!</definedName>
    <definedName name="STL_BI_EXPORT_02D">#REF!</definedName>
    <definedName name="STL_BI_EXPORT_02J">#REF!</definedName>
    <definedName name="STL_BI_EXPORT_02M">#REF!</definedName>
    <definedName name="STL_BI_EXPORT_02S">#REF!</definedName>
    <definedName name="STL_BI_EXPORT_03D">#REF!</definedName>
    <definedName name="STL_BI_EXPORT_03J">#REF!</definedName>
    <definedName name="STL_BI_EXPORT_03M">#REF!</definedName>
    <definedName name="STL_BI_EXPORT_03S">#REF!</definedName>
    <definedName name="STL_BI_EXPORT_04D">#REF!</definedName>
    <definedName name="STL_BI_EXPORT_04J">#REF!</definedName>
    <definedName name="STL_BI_EXPORT_04M">#REF!</definedName>
    <definedName name="STL_BI_EXPORT_04S">#REF!</definedName>
    <definedName name="STL_BI_EXPORT_05D">#REF!</definedName>
    <definedName name="STL_BI_EXPORT_05J">#REF!</definedName>
    <definedName name="STL_BI_EXPORT_05M">#REF!</definedName>
    <definedName name="STL_BI_EXPORT_05S">#REF!</definedName>
    <definedName name="STL_BI_EXPORT_06D">#REF!</definedName>
    <definedName name="STL_BI_EXPORT_06J">#REF!</definedName>
    <definedName name="STL_BI_EXPORT_06M">#REF!</definedName>
    <definedName name="STL_BI_EXPORT_06S">#REF!</definedName>
    <definedName name="STL_BI_EXPORT_07D">#REF!</definedName>
    <definedName name="STL_BI_EXPORT_07J">#REF!</definedName>
    <definedName name="STL_BI_EXPORT_07M">#REF!</definedName>
    <definedName name="STL_BI_EXPORT_07S">#REF!</definedName>
    <definedName name="STL_BI_EXPORT_08D">#REF!</definedName>
    <definedName name="STL_BI_EXPORT_08J">#REF!</definedName>
    <definedName name="STL_BI_EXPORT_08M">#REF!</definedName>
    <definedName name="STL_BI_EXPORT_08S">#REF!</definedName>
    <definedName name="STL_BI_EXPORT_09D">#REF!</definedName>
    <definedName name="STL_BI_EXPORT_09J">#REF!</definedName>
    <definedName name="STL_BI_EXPORT_09M">#REF!</definedName>
    <definedName name="STL_BI_EXPORT_09S">#REF!</definedName>
    <definedName name="STL_BI_EXPORT_10D">#REF!</definedName>
    <definedName name="STL_BI_EXPORT_10J">#REF!</definedName>
    <definedName name="STL_BI_EXPORT_10M">#REF!</definedName>
    <definedName name="STL_BI_EXPORT_10S">#REF!</definedName>
    <definedName name="STL_BI_EXPORT_11D">#REF!</definedName>
    <definedName name="STL_BI_EXPORT_11J">#REF!</definedName>
    <definedName name="STL_BI_EXPORT_11M">#REF!</definedName>
    <definedName name="STL_BI_EXPORT_11S">#REF!</definedName>
    <definedName name="STL_BI_EXPORT_12D">#REF!</definedName>
    <definedName name="STL_BI_EXPORT_12J">#REF!</definedName>
    <definedName name="STL_BI_EXPORT_12M">#REF!</definedName>
    <definedName name="STL_BI_EXPORT_12S">#REF!</definedName>
    <definedName name="STL_BI_EXPORT_13D">#REF!</definedName>
    <definedName name="STL_BI_EXPORT_13J">#REF!</definedName>
    <definedName name="STL_BI_EXPORT_13M">#REF!</definedName>
    <definedName name="STL_BI_EXPORT_13S">#REF!</definedName>
    <definedName name="STL_BI_EXPORT_14D">#REF!</definedName>
    <definedName name="STL_BI_EXPORT_14J">#REF!</definedName>
    <definedName name="STL_BI_EXPORT_14M">#REF!</definedName>
    <definedName name="STL_BI_EXPORT_14S">#REF!</definedName>
    <definedName name="STL_BI_EXPORT_15D">#REF!</definedName>
    <definedName name="STL_BI_EXPORT_15J">#REF!</definedName>
    <definedName name="STL_BI_EXPORT_15M">#REF!</definedName>
    <definedName name="STL_BI_EXPORT_15S">#REF!</definedName>
    <definedName name="STL_BI_EXPORT_16D">#REF!</definedName>
    <definedName name="STL_BI_EXPORT_16J">#REF!</definedName>
    <definedName name="STL_BI_EXPORT_16M">#REF!</definedName>
    <definedName name="STL_BI_EXPORT_16S">#REF!</definedName>
    <definedName name="STL_BI_EXPORT_17D">#REF!</definedName>
    <definedName name="STL_BI_EXPORT_17J">#REF!</definedName>
    <definedName name="STL_BI_EXPORT_17M">#REF!</definedName>
    <definedName name="STL_BI_EXPORT_17S">#REF!</definedName>
    <definedName name="STL_BI_EXPORT_18D">#REF!</definedName>
    <definedName name="STL_BI_EXPORT_18J">#REF!</definedName>
    <definedName name="STL_BI_EXPORT_18M">#REF!</definedName>
    <definedName name="STL_BI_EXPORT_18S">#REF!</definedName>
    <definedName name="STL_BI_EXPORT_19D">#REF!</definedName>
    <definedName name="STL_BI_EXPORT_19J">#REF!</definedName>
    <definedName name="STL_BI_EXPORT_19M">#REF!</definedName>
    <definedName name="STL_BI_EXPORT_19S">#REF!</definedName>
    <definedName name="STL_BI_EXPORT_20D">#REF!</definedName>
    <definedName name="STL_BI_EXPORT_20J">#REF!</definedName>
    <definedName name="STL_BI_EXPORT_20M">#REF!</definedName>
    <definedName name="STL_BI_EXPORT_20S">#REF!</definedName>
    <definedName name="STL_BI_EXPORT_21D">#REF!</definedName>
    <definedName name="STL_BI_EXPORT_21J">#REF!</definedName>
    <definedName name="STL_BI_EXPORT_21M">#REF!</definedName>
    <definedName name="STL_BI_EXPORT_21S">#REF!</definedName>
    <definedName name="STL_BI_EXPORT_22D">#REF!</definedName>
    <definedName name="STL_BI_EXPORT_22J">#REF!</definedName>
    <definedName name="STL_BI_EXPORT_22M">#REF!</definedName>
    <definedName name="STL_BI_EXPORT_22S">#REF!</definedName>
    <definedName name="STL_BI_EXPORT_23D">#REF!</definedName>
    <definedName name="STL_BI_EXPORT_23J">#REF!</definedName>
    <definedName name="STL_BI_EXPORT_23M">#REF!</definedName>
    <definedName name="STL_BI_EXPORT_23S">#REF!</definedName>
    <definedName name="STL_BI_EXPORT_24D">#REF!</definedName>
    <definedName name="STL_BI_EXPORT_24J">#REF!</definedName>
    <definedName name="STL_BI_EXPORT_24M">#REF!</definedName>
    <definedName name="STL_BI_EXPORT_24S">#REF!</definedName>
    <definedName name="STL_BI_EXPORT_25D">#REF!</definedName>
    <definedName name="STL_BI_EXPORT_25J">#REF!</definedName>
    <definedName name="STL_BI_EXPORT_25M">#REF!</definedName>
    <definedName name="STL_BI_EXPORT_25S">#REF!</definedName>
    <definedName name="STL_BI_EXPORT_87D">#REF!</definedName>
    <definedName name="STL_BI_EXPORT_87J">#REF!</definedName>
    <definedName name="STL_BI_EXPORT_87M">#REF!</definedName>
    <definedName name="STL_BI_EXPORT_87S">#REF!</definedName>
    <definedName name="STL_BI_EXPORT_88D">#REF!</definedName>
    <definedName name="STL_BI_EXPORT_88J">#REF!</definedName>
    <definedName name="STL_BI_EXPORT_88M">#REF!</definedName>
    <definedName name="STL_BI_EXPORT_88S">#REF!</definedName>
    <definedName name="STL_BI_EXPORT_89D">#REF!</definedName>
    <definedName name="STL_BI_EXPORT_89J">#REF!</definedName>
    <definedName name="STL_BI_EXPORT_89M">#REF!</definedName>
    <definedName name="STL_BI_EXPORT_89S">#REF!</definedName>
    <definedName name="STL_BI_EXPORT_90D">#REF!</definedName>
    <definedName name="STL_BI_EXPORT_90J">#REF!</definedName>
    <definedName name="STL_BI_EXPORT_90M">#REF!</definedName>
    <definedName name="STL_BI_EXPORT_90S">#REF!</definedName>
    <definedName name="STL_BI_EXPORT_91D">#REF!</definedName>
    <definedName name="STL_BI_EXPORT_91J">#REF!</definedName>
    <definedName name="STL_BI_EXPORT_91M">#REF!</definedName>
    <definedName name="STL_BI_EXPORT_91S">#REF!</definedName>
    <definedName name="STL_BI_EXPORT_92D">#REF!</definedName>
    <definedName name="STL_BI_EXPORT_92J">#REF!</definedName>
    <definedName name="STL_BI_EXPORT_92M">#REF!</definedName>
    <definedName name="STL_BI_EXPORT_92S">#REF!</definedName>
    <definedName name="STL_BI_EXPORT_93D">#REF!</definedName>
    <definedName name="STL_BI_EXPORT_93J">#REF!</definedName>
    <definedName name="STL_BI_EXPORT_93M">#REF!</definedName>
    <definedName name="STL_BI_EXPORT_93S">#REF!</definedName>
    <definedName name="STL_BI_EXPORT_94D">#REF!</definedName>
    <definedName name="STL_BI_EXPORT_94J">#REF!</definedName>
    <definedName name="STL_BI_EXPORT_94M">#REF!</definedName>
    <definedName name="STL_BI_EXPORT_94S">#REF!</definedName>
    <definedName name="STL_BI_EXPORT_95D">#REF!</definedName>
    <definedName name="STL_BI_EXPORT_95J">#REF!</definedName>
    <definedName name="STL_BI_EXPORT_95M">#REF!</definedName>
    <definedName name="STL_BI_EXPORT_95S">#REF!</definedName>
    <definedName name="STL_BI_EXPORT_96D">#REF!</definedName>
    <definedName name="STL_BI_EXPORT_96J">#REF!</definedName>
    <definedName name="STL_BI_EXPORT_96M">#REF!</definedName>
    <definedName name="STL_BI_EXPORT_96S">#REF!</definedName>
    <definedName name="STL_BI_EXPORT_97D">#REF!</definedName>
    <definedName name="STL_BI_EXPORT_97J">#REF!</definedName>
    <definedName name="STL_BI_EXPORT_97M">#REF!</definedName>
    <definedName name="STL_BI_EXPORT_97S">#REF!</definedName>
    <definedName name="STL_BI_EXPORT_98D">#REF!</definedName>
    <definedName name="STL_BI_EXPORT_98J">#REF!</definedName>
    <definedName name="STL_BI_EXPORT_98M">#REF!</definedName>
    <definedName name="STL_BI_EXPORT_98S">#REF!</definedName>
    <definedName name="STL_BI_EXPORT_99D">#REF!</definedName>
    <definedName name="STL_BI_EXPORT_99J">#REF!</definedName>
    <definedName name="STL_BI_EXPORT_99M">#REF!</definedName>
    <definedName name="STL_BI_EXPORT_99S">#REF!</definedName>
    <definedName name="STL_BI_EXPORT_LT">#REF!</definedName>
    <definedName name="STL_BI_PRODUCT_00D">#REF!</definedName>
    <definedName name="STL_BI_PRODUCT_00J">#REF!</definedName>
    <definedName name="STL_BI_PRODUCT_00M">#REF!</definedName>
    <definedName name="STL_BI_PRODUCT_00S">#REF!</definedName>
    <definedName name="STL_BI_PRODUCT_01D">#REF!</definedName>
    <definedName name="STL_BI_PRODUCT_01J">#REF!</definedName>
    <definedName name="STL_BI_PRODUCT_01M">#REF!</definedName>
    <definedName name="STL_BI_PRODUCT_01S">#REF!</definedName>
    <definedName name="STL_BI_PRODUCT_02D">#REF!</definedName>
    <definedName name="STL_BI_PRODUCT_02J">#REF!</definedName>
    <definedName name="STL_BI_PRODUCT_02M">#REF!</definedName>
    <definedName name="STL_BI_PRODUCT_02S">#REF!</definedName>
    <definedName name="STL_BI_PRODUCT_03D">#REF!</definedName>
    <definedName name="STL_BI_PRODUCT_03J">#REF!</definedName>
    <definedName name="STL_BI_PRODUCT_03M">#REF!</definedName>
    <definedName name="STL_BI_PRODUCT_03S">#REF!</definedName>
    <definedName name="STL_BI_PRODUCT_04D">#REF!</definedName>
    <definedName name="STL_BI_PRODUCT_04J">#REF!</definedName>
    <definedName name="STL_BI_PRODUCT_04M">#REF!</definedName>
    <definedName name="STL_BI_PRODUCT_04S">#REF!</definedName>
    <definedName name="STL_BI_PRODUCT_05D">#REF!</definedName>
    <definedName name="STL_BI_PRODUCT_05J">#REF!</definedName>
    <definedName name="STL_BI_PRODUCT_05M">#REF!</definedName>
    <definedName name="STL_BI_PRODUCT_05S">#REF!</definedName>
    <definedName name="STL_BI_PRODUCT_06D">#REF!</definedName>
    <definedName name="STL_BI_PRODUCT_06J">#REF!</definedName>
    <definedName name="STL_BI_PRODUCT_06M">#REF!</definedName>
    <definedName name="STL_BI_PRODUCT_06S">#REF!</definedName>
    <definedName name="STL_BI_PRODUCT_07D">#REF!</definedName>
    <definedName name="STL_BI_PRODUCT_07J">#REF!</definedName>
    <definedName name="STL_BI_PRODUCT_07M">#REF!</definedName>
    <definedName name="STL_BI_PRODUCT_07S">#REF!</definedName>
    <definedName name="STL_BI_PRODUCT_08D">#REF!</definedName>
    <definedName name="STL_BI_PRODUCT_08J">#REF!</definedName>
    <definedName name="STL_BI_PRODUCT_08M">#REF!</definedName>
    <definedName name="STL_BI_PRODUCT_08S">#REF!</definedName>
    <definedName name="STL_BI_PRODUCT_09D">#REF!</definedName>
    <definedName name="STL_BI_PRODUCT_09J">#REF!</definedName>
    <definedName name="STL_BI_PRODUCT_09M">#REF!</definedName>
    <definedName name="STL_BI_PRODUCT_09S">#REF!</definedName>
    <definedName name="STL_BI_PRODUCT_10D">#REF!</definedName>
    <definedName name="STL_BI_PRODUCT_10J">#REF!</definedName>
    <definedName name="STL_BI_PRODUCT_10M">#REF!</definedName>
    <definedName name="STL_BI_PRODUCT_10S">#REF!</definedName>
    <definedName name="STL_BI_PRODUCT_11D">#REF!</definedName>
    <definedName name="STL_BI_PRODUCT_11J">#REF!</definedName>
    <definedName name="STL_BI_PRODUCT_11M">#REF!</definedName>
    <definedName name="STL_BI_PRODUCT_11S">#REF!</definedName>
    <definedName name="STL_BI_PRODUCT_12D">#REF!</definedName>
    <definedName name="STL_BI_PRODUCT_12J">#REF!</definedName>
    <definedName name="STL_BI_PRODUCT_12M">#REF!</definedName>
    <definedName name="STL_BI_PRODUCT_12S">#REF!</definedName>
    <definedName name="STL_BI_PRODUCT_13D">#REF!</definedName>
    <definedName name="STL_BI_PRODUCT_13J">#REF!</definedName>
    <definedName name="STL_BI_PRODUCT_13M">#REF!</definedName>
    <definedName name="STL_BI_PRODUCT_13S">#REF!</definedName>
    <definedName name="STL_BI_PRODUCT_14D">#REF!</definedName>
    <definedName name="STL_BI_PRODUCT_14J">#REF!</definedName>
    <definedName name="STL_BI_PRODUCT_14M">#REF!</definedName>
    <definedName name="STL_BI_PRODUCT_14S">#REF!</definedName>
    <definedName name="STL_BI_PRODUCT_15D">#REF!</definedName>
    <definedName name="STL_BI_PRODUCT_15J">#REF!</definedName>
    <definedName name="STL_BI_PRODUCT_15M">#REF!</definedName>
    <definedName name="STL_BI_PRODUCT_15S">#REF!</definedName>
    <definedName name="STL_BI_PRODUCT_16D">#REF!</definedName>
    <definedName name="STL_BI_PRODUCT_16J">#REF!</definedName>
    <definedName name="STL_BI_PRODUCT_16M">#REF!</definedName>
    <definedName name="STL_BI_PRODUCT_16S">#REF!</definedName>
    <definedName name="STL_BI_PRODUCT_17D">#REF!</definedName>
    <definedName name="STL_BI_PRODUCT_17J">#REF!</definedName>
    <definedName name="STL_BI_PRODUCT_17M">#REF!</definedName>
    <definedName name="STL_BI_PRODUCT_17S">#REF!</definedName>
    <definedName name="STL_BI_PRODUCT_18D">#REF!</definedName>
    <definedName name="STL_BI_PRODUCT_18J">#REF!</definedName>
    <definedName name="STL_BI_PRODUCT_18M">#REF!</definedName>
    <definedName name="STL_BI_PRODUCT_18S">#REF!</definedName>
    <definedName name="STL_BI_PRODUCT_19D">#REF!</definedName>
    <definedName name="STL_BI_PRODUCT_19J">#REF!</definedName>
    <definedName name="STL_BI_PRODUCT_19M">#REF!</definedName>
    <definedName name="STL_BI_PRODUCT_19S">#REF!</definedName>
    <definedName name="STL_BI_PRODUCT_20D">#REF!</definedName>
    <definedName name="STL_BI_PRODUCT_20J">#REF!</definedName>
    <definedName name="STL_BI_PRODUCT_20M">#REF!</definedName>
    <definedName name="STL_BI_PRODUCT_20S">#REF!</definedName>
    <definedName name="STL_BI_PRODUCT_21D">#REF!</definedName>
    <definedName name="STL_BI_PRODUCT_21J">#REF!</definedName>
    <definedName name="STL_BI_PRODUCT_21M">#REF!</definedName>
    <definedName name="STL_BI_PRODUCT_21S">#REF!</definedName>
    <definedName name="STL_BI_PRODUCT_22D">#REF!</definedName>
    <definedName name="STL_BI_PRODUCT_22J">#REF!</definedName>
    <definedName name="STL_BI_PRODUCT_22M">#REF!</definedName>
    <definedName name="STL_BI_PRODUCT_22S">#REF!</definedName>
    <definedName name="STL_BI_PRODUCT_23D">#REF!</definedName>
    <definedName name="STL_BI_PRODUCT_23J">#REF!</definedName>
    <definedName name="STL_BI_PRODUCT_23M">#REF!</definedName>
    <definedName name="STL_BI_PRODUCT_23S">#REF!</definedName>
    <definedName name="STL_BI_PRODUCT_24D">#REF!</definedName>
    <definedName name="STL_BI_PRODUCT_24J">#REF!</definedName>
    <definedName name="STL_BI_PRODUCT_24M">#REF!</definedName>
    <definedName name="STL_BI_PRODUCT_24S">#REF!</definedName>
    <definedName name="STL_BI_PRODUCT_25D">#REF!</definedName>
    <definedName name="STL_BI_PRODUCT_25J">#REF!</definedName>
    <definedName name="STL_BI_PRODUCT_25M">#REF!</definedName>
    <definedName name="STL_BI_PRODUCT_25S">#REF!</definedName>
    <definedName name="STL_BI_PRODUCT_87D">#REF!</definedName>
    <definedName name="STL_BI_PRODUCT_87J">#REF!</definedName>
    <definedName name="STL_BI_PRODUCT_87M">#REF!</definedName>
    <definedName name="STL_BI_PRODUCT_87S">#REF!</definedName>
    <definedName name="STL_BI_PRODUCT_88D">#REF!</definedName>
    <definedName name="STL_BI_PRODUCT_88J">#REF!</definedName>
    <definedName name="STL_BI_PRODUCT_88M">#REF!</definedName>
    <definedName name="STL_BI_PRODUCT_88S">#REF!</definedName>
    <definedName name="STL_BI_PRODUCT_89D">#REF!</definedName>
    <definedName name="STL_BI_PRODUCT_89J">#REF!</definedName>
    <definedName name="STL_BI_PRODUCT_89M">#REF!</definedName>
    <definedName name="STL_BI_PRODUCT_89S">#REF!</definedName>
    <definedName name="STL_BI_PRODUCT_90D">#REF!</definedName>
    <definedName name="STL_BI_PRODUCT_90J">#REF!</definedName>
    <definedName name="STL_BI_PRODUCT_90M">#REF!</definedName>
    <definedName name="STL_BI_PRODUCT_90S">#REF!</definedName>
    <definedName name="STL_BI_PRODUCT_91D">#REF!</definedName>
    <definedName name="STL_BI_PRODUCT_91J">#REF!</definedName>
    <definedName name="STL_BI_PRODUCT_91M">#REF!</definedName>
    <definedName name="STL_BI_PRODUCT_91S">#REF!</definedName>
    <definedName name="STL_BI_PRODUCT_92D">#REF!</definedName>
    <definedName name="STL_BI_PRODUCT_92J">#REF!</definedName>
    <definedName name="STL_BI_PRODUCT_92M">#REF!</definedName>
    <definedName name="STL_BI_PRODUCT_92S">#REF!</definedName>
    <definedName name="STL_BI_PRODUCT_93D">#REF!</definedName>
    <definedName name="STL_BI_PRODUCT_93J">#REF!</definedName>
    <definedName name="STL_BI_PRODUCT_93M">#REF!</definedName>
    <definedName name="STL_BI_PRODUCT_93S">#REF!</definedName>
    <definedName name="STL_BI_PRODUCT_94D">#REF!</definedName>
    <definedName name="STL_BI_PRODUCT_94J">#REF!</definedName>
    <definedName name="STL_BI_PRODUCT_94M">#REF!</definedName>
    <definedName name="STL_BI_PRODUCT_94S">#REF!</definedName>
    <definedName name="STL_BI_PRODUCT_95D">#REF!</definedName>
    <definedName name="STL_BI_PRODUCT_95J">#REF!</definedName>
    <definedName name="STL_BI_PRODUCT_95M">#REF!</definedName>
    <definedName name="STL_BI_PRODUCT_95S">#REF!</definedName>
    <definedName name="STL_BI_PRODUCT_96D">#REF!</definedName>
    <definedName name="STL_BI_PRODUCT_96J">#REF!</definedName>
    <definedName name="STL_BI_PRODUCT_96M">#REF!</definedName>
    <definedName name="STL_BI_PRODUCT_96S">#REF!</definedName>
    <definedName name="STL_BI_PRODUCT_97D">#REF!</definedName>
    <definedName name="STL_BI_PRODUCT_97J">#REF!</definedName>
    <definedName name="STL_BI_PRODUCT_97M">#REF!</definedName>
    <definedName name="STL_BI_PRODUCT_97S">#REF!</definedName>
    <definedName name="STL_BI_PRODUCT_98D">#REF!</definedName>
    <definedName name="STL_BI_PRODUCT_98J">#REF!</definedName>
    <definedName name="STL_BI_PRODUCT_98M">#REF!</definedName>
    <definedName name="STL_BI_PRODUCT_98S">#REF!</definedName>
    <definedName name="STL_BI_PRODUCT_99D">#REF!</definedName>
    <definedName name="STL_BI_PRODUCT_99J">#REF!</definedName>
    <definedName name="STL_BI_PRODUCT_99M">#REF!</definedName>
    <definedName name="STL_BI_PRODUCT_99S">#REF!</definedName>
    <definedName name="STL_CTD_DOMESTIC_00D">#REF!</definedName>
    <definedName name="STL_CTD_DOMESTIC_00J">#REF!</definedName>
    <definedName name="STL_CTD_DOMESTIC_00M">#REF!</definedName>
    <definedName name="STL_CTD_DOMESTIC_00S">#REF!</definedName>
    <definedName name="STL_CTD_DOMESTIC_01D">#REF!</definedName>
    <definedName name="STL_CTD_DOMESTIC_01J">#REF!</definedName>
    <definedName name="STL_CTD_DOMESTIC_01M">#REF!</definedName>
    <definedName name="STL_CTD_DOMESTIC_01S">#REF!</definedName>
    <definedName name="STL_CTD_DOMESTIC_02D">#REF!</definedName>
    <definedName name="STL_CTD_DOMESTIC_02J">#REF!</definedName>
    <definedName name="STL_CTD_DOMESTIC_02M">#REF!</definedName>
    <definedName name="STL_CTD_DOMESTIC_02S">#REF!</definedName>
    <definedName name="STL_CTD_DOMESTIC_03D">#REF!</definedName>
    <definedName name="STL_CTD_DOMESTIC_03J">#REF!</definedName>
    <definedName name="STL_CTD_DOMESTIC_03M">#REF!</definedName>
    <definedName name="STL_CTD_DOMESTIC_03S">#REF!</definedName>
    <definedName name="STL_CTD_DOMESTIC_04D">#REF!</definedName>
    <definedName name="STL_CTD_DOMESTIC_04J">#REF!</definedName>
    <definedName name="STL_CTD_DOMESTIC_04M">#REF!</definedName>
    <definedName name="STL_CTD_DOMESTIC_04S">#REF!</definedName>
    <definedName name="STL_CTD_DOMESTIC_05D">#REF!</definedName>
    <definedName name="STL_CTD_DOMESTIC_05J">#REF!</definedName>
    <definedName name="STL_CTD_DOMESTIC_05M">#REF!</definedName>
    <definedName name="STL_CTD_DOMESTIC_05S">#REF!</definedName>
    <definedName name="STL_CTD_DOMESTIC_06D">#REF!</definedName>
    <definedName name="STL_CTD_DOMESTIC_06J">#REF!</definedName>
    <definedName name="STL_CTD_DOMESTIC_06M">#REF!</definedName>
    <definedName name="STL_CTD_DOMESTIC_06S">#REF!</definedName>
    <definedName name="STL_CTD_DOMESTIC_07D">#REF!</definedName>
    <definedName name="STL_CTD_DOMESTIC_07J">#REF!</definedName>
    <definedName name="STL_CTD_DOMESTIC_07M">#REF!</definedName>
    <definedName name="STL_CTD_DOMESTIC_07S">#REF!</definedName>
    <definedName name="STL_CTD_DOMESTIC_08D">#REF!</definedName>
    <definedName name="STL_CTD_DOMESTIC_08J">#REF!</definedName>
    <definedName name="STL_CTD_DOMESTIC_08M">#REF!</definedName>
    <definedName name="STL_CTD_DOMESTIC_08S">#REF!</definedName>
    <definedName name="STL_CTD_DOMESTIC_09D">#REF!</definedName>
    <definedName name="STL_CTD_DOMESTIC_09J">#REF!</definedName>
    <definedName name="STL_CTD_DOMESTIC_09M">#REF!</definedName>
    <definedName name="STL_CTD_DOMESTIC_09S">#REF!</definedName>
    <definedName name="STL_CTD_DOMESTIC_10D">#REF!</definedName>
    <definedName name="STL_CTD_DOMESTIC_10J">#REF!</definedName>
    <definedName name="STL_CTD_DOMESTIC_10M">#REF!</definedName>
    <definedName name="STL_CTD_DOMESTIC_10S">#REF!</definedName>
    <definedName name="STL_CTD_DOMESTIC_11D">#REF!</definedName>
    <definedName name="STL_CTD_DOMESTIC_11J">#REF!</definedName>
    <definedName name="STL_CTD_DOMESTIC_11M">#REF!</definedName>
    <definedName name="STL_CTD_DOMESTIC_11S">#REF!</definedName>
    <definedName name="STL_CTD_DOMESTIC_12D">#REF!</definedName>
    <definedName name="STL_CTD_DOMESTIC_12J">#REF!</definedName>
    <definedName name="STL_CTD_DOMESTIC_12M">#REF!</definedName>
    <definedName name="STL_CTD_DOMESTIC_12S">#REF!</definedName>
    <definedName name="STL_CTD_DOMESTIC_13D">#REF!</definedName>
    <definedName name="STL_CTD_DOMESTIC_13J">#REF!</definedName>
    <definedName name="STL_CTD_DOMESTIC_13M">#REF!</definedName>
    <definedName name="STL_CTD_DOMESTIC_13S">#REF!</definedName>
    <definedName name="STL_CTD_DOMESTIC_14D">#REF!</definedName>
    <definedName name="STL_CTD_DOMESTIC_14J">#REF!</definedName>
    <definedName name="STL_CTD_DOMESTIC_14M">#REF!</definedName>
    <definedName name="STL_CTD_DOMESTIC_14S">#REF!</definedName>
    <definedName name="STL_CTD_DOMESTIC_15D">#REF!</definedName>
    <definedName name="STL_CTD_DOMESTIC_15J">#REF!</definedName>
    <definedName name="STL_CTD_DOMESTIC_15M">#REF!</definedName>
    <definedName name="STL_CTD_DOMESTIC_15S">#REF!</definedName>
    <definedName name="STL_CTD_DOMESTIC_16D">#REF!</definedName>
    <definedName name="STL_CTD_DOMESTIC_16J">#REF!</definedName>
    <definedName name="STL_CTD_DOMESTIC_16M">#REF!</definedName>
    <definedName name="STL_CTD_DOMESTIC_16S">#REF!</definedName>
    <definedName name="STL_CTD_DOMESTIC_17D">#REF!</definedName>
    <definedName name="STL_CTD_DOMESTIC_17J">#REF!</definedName>
    <definedName name="STL_CTD_DOMESTIC_17M">#REF!</definedName>
    <definedName name="STL_CTD_DOMESTIC_17S">#REF!</definedName>
    <definedName name="STL_CTD_DOMESTIC_18D">#REF!</definedName>
    <definedName name="STL_CTD_DOMESTIC_18J">#REF!</definedName>
    <definedName name="STL_CTD_DOMESTIC_18M">#REF!</definedName>
    <definedName name="STL_CTD_DOMESTIC_18S">#REF!</definedName>
    <definedName name="STL_CTD_DOMESTIC_19D">#REF!</definedName>
    <definedName name="STL_CTD_DOMESTIC_19J">#REF!</definedName>
    <definedName name="STL_CTD_DOMESTIC_19M">#REF!</definedName>
    <definedName name="STL_CTD_DOMESTIC_19S">#REF!</definedName>
    <definedName name="STL_CTD_DOMESTIC_20D">#REF!</definedName>
    <definedName name="STL_CTD_DOMESTIC_20J">#REF!</definedName>
    <definedName name="STL_CTD_DOMESTIC_20M">#REF!</definedName>
    <definedName name="STL_CTD_DOMESTIC_20S">#REF!</definedName>
    <definedName name="STL_CTD_DOMESTIC_21D">#REF!</definedName>
    <definedName name="STL_CTD_DOMESTIC_21J">#REF!</definedName>
    <definedName name="STL_CTD_DOMESTIC_21M">#REF!</definedName>
    <definedName name="STL_CTD_DOMESTIC_21S">#REF!</definedName>
    <definedName name="STL_CTD_DOMESTIC_22D">#REF!</definedName>
    <definedName name="STL_CTD_DOMESTIC_22J">#REF!</definedName>
    <definedName name="STL_CTD_DOMESTIC_22M">#REF!</definedName>
    <definedName name="STL_CTD_DOMESTIC_22S">#REF!</definedName>
    <definedName name="STL_CTD_DOMESTIC_23D">#REF!</definedName>
    <definedName name="STL_CTD_DOMESTIC_23J">#REF!</definedName>
    <definedName name="STL_CTD_DOMESTIC_23M">#REF!</definedName>
    <definedName name="STL_CTD_DOMESTIC_23S">#REF!</definedName>
    <definedName name="STL_CTD_DOMESTIC_24D">#REF!</definedName>
    <definedName name="STL_CTD_DOMESTIC_24J">#REF!</definedName>
    <definedName name="STL_CTD_DOMESTIC_24M">#REF!</definedName>
    <definedName name="STL_CTD_DOMESTIC_24S">#REF!</definedName>
    <definedName name="STL_CTD_DOMESTIC_25D">#REF!</definedName>
    <definedName name="STL_CTD_DOMESTIC_25J">#REF!</definedName>
    <definedName name="STL_CTD_DOMESTIC_25M">#REF!</definedName>
    <definedName name="STL_CTD_DOMESTIC_25S">#REF!</definedName>
    <definedName name="STL_CTD_DOMESTIC_87D">#REF!</definedName>
    <definedName name="STL_CTD_DOMESTIC_87J">#REF!</definedName>
    <definedName name="STL_CTD_DOMESTIC_87M">#REF!</definedName>
    <definedName name="STL_CTD_DOMESTIC_87S">#REF!</definedName>
    <definedName name="STL_CTD_DOMESTIC_88D">#REF!</definedName>
    <definedName name="STL_CTD_DOMESTIC_88J">#REF!</definedName>
    <definedName name="STL_CTD_DOMESTIC_88M">#REF!</definedName>
    <definedName name="STL_CTD_DOMESTIC_88S">#REF!</definedName>
    <definedName name="STL_CTD_DOMESTIC_89D">#REF!</definedName>
    <definedName name="STL_CTD_DOMESTIC_89J">#REF!</definedName>
    <definedName name="STL_CTD_DOMESTIC_89M">#REF!</definedName>
    <definedName name="STL_CTD_DOMESTIC_89S">#REF!</definedName>
    <definedName name="STL_CTD_DOMESTIC_90D">#REF!</definedName>
    <definedName name="STL_CTD_DOMESTIC_90J">#REF!</definedName>
    <definedName name="STL_CTD_DOMESTIC_90M">#REF!</definedName>
    <definedName name="STL_CTD_DOMESTIC_90S">#REF!</definedName>
    <definedName name="STL_CTD_DOMESTIC_91D">#REF!</definedName>
    <definedName name="STL_CTD_DOMESTIC_91J">#REF!</definedName>
    <definedName name="STL_CTD_DOMESTIC_91M">#REF!</definedName>
    <definedName name="STL_CTD_DOMESTIC_91S">#REF!</definedName>
    <definedName name="STL_CTD_DOMESTIC_92D">#REF!</definedName>
    <definedName name="STL_CTD_DOMESTIC_92J">#REF!</definedName>
    <definedName name="STL_CTD_DOMESTIC_92M">#REF!</definedName>
    <definedName name="STL_CTD_DOMESTIC_92S">#REF!</definedName>
    <definedName name="STL_CTD_DOMESTIC_93D">#REF!</definedName>
    <definedName name="STL_CTD_DOMESTIC_93J">#REF!</definedName>
    <definedName name="STL_CTD_DOMESTIC_93M">#REF!</definedName>
    <definedName name="STL_CTD_DOMESTIC_93S">#REF!</definedName>
    <definedName name="STL_CTD_DOMESTIC_94D">#REF!</definedName>
    <definedName name="STL_CTD_DOMESTIC_94J">#REF!</definedName>
    <definedName name="STL_CTD_DOMESTIC_94M">#REF!</definedName>
    <definedName name="STL_CTD_DOMESTIC_94S">#REF!</definedName>
    <definedName name="STL_CTD_DOMESTIC_95D">#REF!</definedName>
    <definedName name="STL_CTD_DOMESTIC_95J">#REF!</definedName>
    <definedName name="STL_CTD_DOMESTIC_95M">#REF!</definedName>
    <definedName name="STL_CTD_DOMESTIC_95S">#REF!</definedName>
    <definedName name="STL_CTD_DOMESTIC_96D">#REF!</definedName>
    <definedName name="STL_CTD_DOMESTIC_96J">#REF!</definedName>
    <definedName name="STL_CTD_DOMESTIC_96M">#REF!</definedName>
    <definedName name="STL_CTD_DOMESTIC_96S">#REF!</definedName>
    <definedName name="STL_CTD_DOMESTIC_97D">#REF!</definedName>
    <definedName name="STL_CTD_DOMESTIC_97J">#REF!</definedName>
    <definedName name="STL_CTD_DOMESTIC_97M">#REF!</definedName>
    <definedName name="STL_CTD_DOMESTIC_97S">#REF!</definedName>
    <definedName name="STL_CTD_DOMESTIC_98D">#REF!</definedName>
    <definedName name="STL_CTD_DOMESTIC_98J">#REF!</definedName>
    <definedName name="STL_CTD_DOMESTIC_98M">#REF!</definedName>
    <definedName name="STL_CTD_DOMESTIC_98S">#REF!</definedName>
    <definedName name="STL_CTD_DOMESTIC_99D">#REF!</definedName>
    <definedName name="STL_CTD_DOMESTIC_99J">#REF!</definedName>
    <definedName name="STL_CTD_DOMESTIC_99M">#REF!</definedName>
    <definedName name="STL_CTD_DOMESTIC_99S">#REF!</definedName>
    <definedName name="STL_CTD_DOMESTIC_LT">#REF!</definedName>
    <definedName name="STL_CTD_EXPORT_00D">#REF!</definedName>
    <definedName name="STL_CTD_EXPORT_00J">#REF!</definedName>
    <definedName name="STL_CTD_EXPORT_00M">#REF!</definedName>
    <definedName name="STL_CTD_EXPORT_00S">#REF!</definedName>
    <definedName name="STL_CTD_EXPORT_01D">#REF!</definedName>
    <definedName name="STL_CTD_EXPORT_01J">#REF!</definedName>
    <definedName name="STL_CTD_EXPORT_01M">#REF!</definedName>
    <definedName name="STL_CTD_EXPORT_01S">#REF!</definedName>
    <definedName name="STL_CTD_EXPORT_02D">#REF!</definedName>
    <definedName name="STL_CTD_EXPORT_02J">#REF!</definedName>
    <definedName name="STL_CTD_EXPORT_02M">#REF!</definedName>
    <definedName name="STL_CTD_EXPORT_02S">#REF!</definedName>
    <definedName name="STL_CTD_EXPORT_03D">#REF!</definedName>
    <definedName name="STL_CTD_EXPORT_03J">#REF!</definedName>
    <definedName name="STL_CTD_EXPORT_03M">#REF!</definedName>
    <definedName name="STL_CTD_EXPORT_03S">#REF!</definedName>
    <definedName name="STL_CTD_EXPORT_04D">#REF!</definedName>
    <definedName name="STL_CTD_EXPORT_04J">#REF!</definedName>
    <definedName name="STL_CTD_EXPORT_04M">#REF!</definedName>
    <definedName name="STL_CTD_EXPORT_04S">#REF!</definedName>
    <definedName name="STL_CTD_EXPORT_05D">#REF!</definedName>
    <definedName name="STL_CTD_EXPORT_05J">#REF!</definedName>
    <definedName name="STL_CTD_EXPORT_05M">#REF!</definedName>
    <definedName name="STL_CTD_EXPORT_05S">#REF!</definedName>
    <definedName name="STL_CTD_EXPORT_06D">#REF!</definedName>
    <definedName name="STL_CTD_EXPORT_06J">#REF!</definedName>
    <definedName name="STL_CTD_EXPORT_06M">#REF!</definedName>
    <definedName name="STL_CTD_EXPORT_06S">#REF!</definedName>
    <definedName name="STL_CTD_EXPORT_07D">#REF!</definedName>
    <definedName name="STL_CTD_EXPORT_07J">#REF!</definedName>
    <definedName name="STL_CTD_EXPORT_07M">#REF!</definedName>
    <definedName name="STL_CTD_EXPORT_07S">#REF!</definedName>
    <definedName name="STL_CTD_EXPORT_08D">#REF!</definedName>
    <definedName name="STL_CTD_EXPORT_08J">#REF!</definedName>
    <definedName name="STL_CTD_EXPORT_08M">#REF!</definedName>
    <definedName name="STL_CTD_EXPORT_08S">#REF!</definedName>
    <definedName name="STL_CTD_EXPORT_09D">#REF!</definedName>
    <definedName name="STL_CTD_EXPORT_09J">#REF!</definedName>
    <definedName name="STL_CTD_EXPORT_09M">#REF!</definedName>
    <definedName name="STL_CTD_EXPORT_09S">#REF!</definedName>
    <definedName name="STL_CTD_EXPORT_10D">#REF!</definedName>
    <definedName name="STL_CTD_EXPORT_10J">#REF!</definedName>
    <definedName name="STL_CTD_EXPORT_10M">#REF!</definedName>
    <definedName name="STL_CTD_EXPORT_10S">#REF!</definedName>
    <definedName name="STL_CTD_EXPORT_11D">#REF!</definedName>
    <definedName name="STL_CTD_EXPORT_11J">#REF!</definedName>
    <definedName name="STL_CTD_EXPORT_11M">#REF!</definedName>
    <definedName name="STL_CTD_EXPORT_11S">#REF!</definedName>
    <definedName name="STL_CTD_EXPORT_12D">#REF!</definedName>
    <definedName name="STL_CTD_EXPORT_12J">#REF!</definedName>
    <definedName name="STL_CTD_EXPORT_12M">#REF!</definedName>
    <definedName name="STL_CTD_EXPORT_12S">#REF!</definedName>
    <definedName name="STL_CTD_EXPORT_13D">#REF!</definedName>
    <definedName name="STL_CTD_EXPORT_13J">#REF!</definedName>
    <definedName name="STL_CTD_EXPORT_13M">#REF!</definedName>
    <definedName name="STL_CTD_EXPORT_13S">#REF!</definedName>
    <definedName name="STL_CTD_EXPORT_14D">#REF!</definedName>
    <definedName name="STL_CTD_EXPORT_14J">#REF!</definedName>
    <definedName name="STL_CTD_EXPORT_14M">#REF!</definedName>
    <definedName name="STL_CTD_EXPORT_14S">#REF!</definedName>
    <definedName name="STL_CTD_EXPORT_15D">#REF!</definedName>
    <definedName name="STL_CTD_EXPORT_15J">#REF!</definedName>
    <definedName name="STL_CTD_EXPORT_15M">#REF!</definedName>
    <definedName name="STL_CTD_EXPORT_15S">#REF!</definedName>
    <definedName name="STL_CTD_EXPORT_16D">#REF!</definedName>
    <definedName name="STL_CTD_EXPORT_16J">#REF!</definedName>
    <definedName name="STL_CTD_EXPORT_16M">#REF!</definedName>
    <definedName name="STL_CTD_EXPORT_16S">#REF!</definedName>
    <definedName name="STL_CTD_EXPORT_17D">#REF!</definedName>
    <definedName name="STL_CTD_EXPORT_17J">#REF!</definedName>
    <definedName name="STL_CTD_EXPORT_17M">#REF!</definedName>
    <definedName name="STL_CTD_EXPORT_17S">#REF!</definedName>
    <definedName name="STL_CTD_EXPORT_18D">#REF!</definedName>
    <definedName name="STL_CTD_EXPORT_18J">#REF!</definedName>
    <definedName name="STL_CTD_EXPORT_18M">#REF!</definedName>
    <definedName name="STL_CTD_EXPORT_18S">#REF!</definedName>
    <definedName name="STL_CTD_EXPORT_19D">#REF!</definedName>
    <definedName name="STL_CTD_EXPORT_19J">#REF!</definedName>
    <definedName name="STL_CTD_EXPORT_19M">#REF!</definedName>
    <definedName name="STL_CTD_EXPORT_19S">#REF!</definedName>
    <definedName name="STL_CTD_EXPORT_20D">#REF!</definedName>
    <definedName name="STL_CTD_EXPORT_20J">#REF!</definedName>
    <definedName name="STL_CTD_EXPORT_20M">#REF!</definedName>
    <definedName name="STL_CTD_EXPORT_20S">#REF!</definedName>
    <definedName name="STL_CTD_EXPORT_21D">#REF!</definedName>
    <definedName name="STL_CTD_EXPORT_21J">#REF!</definedName>
    <definedName name="STL_CTD_EXPORT_21M">#REF!</definedName>
    <definedName name="STL_CTD_EXPORT_21S">#REF!</definedName>
    <definedName name="STL_CTD_EXPORT_22D">#REF!</definedName>
    <definedName name="STL_CTD_EXPORT_22J">#REF!</definedName>
    <definedName name="STL_CTD_EXPORT_22M">#REF!</definedName>
    <definedName name="STL_CTD_EXPORT_22S">#REF!</definedName>
    <definedName name="STL_CTD_EXPORT_23D">#REF!</definedName>
    <definedName name="STL_CTD_EXPORT_23J">#REF!</definedName>
    <definedName name="STL_CTD_EXPORT_23M">#REF!</definedName>
    <definedName name="STL_CTD_EXPORT_23S">#REF!</definedName>
    <definedName name="STL_CTD_EXPORT_24D">#REF!</definedName>
    <definedName name="STL_CTD_EXPORT_24J">#REF!</definedName>
    <definedName name="STL_CTD_EXPORT_24M">#REF!</definedName>
    <definedName name="STL_CTD_EXPORT_24S">#REF!</definedName>
    <definedName name="STL_CTD_EXPORT_25D">#REF!</definedName>
    <definedName name="STL_CTD_EXPORT_25J">#REF!</definedName>
    <definedName name="STL_CTD_EXPORT_25M">#REF!</definedName>
    <definedName name="STL_CTD_EXPORT_25S">#REF!</definedName>
    <definedName name="STL_CTD_EXPORT_87D">#REF!</definedName>
    <definedName name="STL_CTD_EXPORT_87J">#REF!</definedName>
    <definedName name="STL_CTD_EXPORT_87M">#REF!</definedName>
    <definedName name="STL_CTD_EXPORT_87S">#REF!</definedName>
    <definedName name="STL_CTD_EXPORT_88D">#REF!</definedName>
    <definedName name="STL_CTD_EXPORT_88J">#REF!</definedName>
    <definedName name="STL_CTD_EXPORT_88M">#REF!</definedName>
    <definedName name="STL_CTD_EXPORT_88S">#REF!</definedName>
    <definedName name="STL_CTD_EXPORT_89D">#REF!</definedName>
    <definedName name="STL_CTD_EXPORT_89J">#REF!</definedName>
    <definedName name="STL_CTD_EXPORT_89M">#REF!</definedName>
    <definedName name="STL_CTD_EXPORT_89S">#REF!</definedName>
    <definedName name="STL_CTD_EXPORT_90D">#REF!</definedName>
    <definedName name="STL_CTD_EXPORT_90J">#REF!</definedName>
    <definedName name="STL_CTD_EXPORT_90M">#REF!</definedName>
    <definedName name="STL_CTD_EXPORT_90S">#REF!</definedName>
    <definedName name="STL_CTD_EXPORT_91D">#REF!</definedName>
    <definedName name="STL_CTD_EXPORT_91J">#REF!</definedName>
    <definedName name="STL_CTD_EXPORT_91M">#REF!</definedName>
    <definedName name="STL_CTD_EXPORT_91S">#REF!</definedName>
    <definedName name="STL_CTD_EXPORT_92D">#REF!</definedName>
    <definedName name="STL_CTD_EXPORT_92J">#REF!</definedName>
    <definedName name="STL_CTD_EXPORT_92M">#REF!</definedName>
    <definedName name="STL_CTD_EXPORT_92S">#REF!</definedName>
    <definedName name="STL_CTD_EXPORT_93D">#REF!</definedName>
    <definedName name="STL_CTD_EXPORT_93J">#REF!</definedName>
    <definedName name="STL_CTD_EXPORT_93M">#REF!</definedName>
    <definedName name="STL_CTD_EXPORT_93S">#REF!</definedName>
    <definedName name="STL_CTD_EXPORT_94D">#REF!</definedName>
    <definedName name="STL_CTD_EXPORT_94J">#REF!</definedName>
    <definedName name="STL_CTD_EXPORT_94M">#REF!</definedName>
    <definedName name="STL_CTD_EXPORT_94S">#REF!</definedName>
    <definedName name="STL_CTD_EXPORT_95D">#REF!</definedName>
    <definedName name="STL_CTD_EXPORT_95J">#REF!</definedName>
    <definedName name="STL_CTD_EXPORT_95M">#REF!</definedName>
    <definedName name="STL_CTD_EXPORT_95S">#REF!</definedName>
    <definedName name="STL_CTD_EXPORT_96D">#REF!</definedName>
    <definedName name="STL_CTD_EXPORT_96J">#REF!</definedName>
    <definedName name="STL_CTD_EXPORT_96M">#REF!</definedName>
    <definedName name="STL_CTD_EXPORT_96S">#REF!</definedName>
    <definedName name="STL_CTD_EXPORT_97D">#REF!</definedName>
    <definedName name="STL_CTD_EXPORT_97J">#REF!</definedName>
    <definedName name="STL_CTD_EXPORT_97M">#REF!</definedName>
    <definedName name="STL_CTD_EXPORT_97S">#REF!</definedName>
    <definedName name="STL_CTD_EXPORT_98D">#REF!</definedName>
    <definedName name="STL_CTD_EXPORT_98J">#REF!</definedName>
    <definedName name="STL_CTD_EXPORT_98M">#REF!</definedName>
    <definedName name="STL_CTD_EXPORT_98S">#REF!</definedName>
    <definedName name="STL_CTD_EXPORT_99D">#REF!</definedName>
    <definedName name="STL_CTD_EXPORT_99J">#REF!</definedName>
    <definedName name="STL_CTD_EXPORT_99M">#REF!</definedName>
    <definedName name="STL_CTD_EXPORT_99S">#REF!</definedName>
    <definedName name="STL_CTD_EXPORT_LT">#REF!</definedName>
    <definedName name="STL_FLAT_DOMESTIC_00D">#REF!</definedName>
    <definedName name="STL_FLAT_DOMESTIC_00J">#REF!</definedName>
    <definedName name="STL_FLAT_DOMESTIC_00M">#REF!</definedName>
    <definedName name="STL_FLAT_DOMESTIC_00S">#REF!</definedName>
    <definedName name="STL_FLAT_DOMESTIC_01D">#REF!</definedName>
    <definedName name="STL_FLAT_DOMESTIC_01J">#REF!</definedName>
    <definedName name="STL_FLAT_DOMESTIC_01M">#REF!</definedName>
    <definedName name="STL_FLAT_DOMESTIC_01S">#REF!</definedName>
    <definedName name="STL_FLAT_DOMESTIC_02D">#REF!</definedName>
    <definedName name="STL_FLAT_DOMESTIC_02J">#REF!</definedName>
    <definedName name="STL_FLAT_DOMESTIC_02M">#REF!</definedName>
    <definedName name="STL_FLAT_DOMESTIC_02S">#REF!</definedName>
    <definedName name="STL_FLAT_DOMESTIC_03D">#REF!</definedName>
    <definedName name="STL_FLAT_DOMESTIC_03J">#REF!</definedName>
    <definedName name="STL_FLAT_DOMESTIC_03M">#REF!</definedName>
    <definedName name="STL_FLAT_DOMESTIC_03S">#REF!</definedName>
    <definedName name="STL_FLAT_DOMESTIC_04D">#REF!</definedName>
    <definedName name="STL_FLAT_DOMESTIC_04J">#REF!</definedName>
    <definedName name="STL_FLAT_DOMESTIC_04M">#REF!</definedName>
    <definedName name="STL_FLAT_DOMESTIC_04S">#REF!</definedName>
    <definedName name="STL_FLAT_DOMESTIC_05D">#REF!</definedName>
    <definedName name="STL_FLAT_DOMESTIC_05J">#REF!</definedName>
    <definedName name="STL_FLAT_DOMESTIC_05M">#REF!</definedName>
    <definedName name="STL_FLAT_DOMESTIC_05S">#REF!</definedName>
    <definedName name="STL_FLAT_DOMESTIC_06D">#REF!</definedName>
    <definedName name="STL_FLAT_DOMESTIC_06J">#REF!</definedName>
    <definedName name="STL_FLAT_DOMESTIC_06M">#REF!</definedName>
    <definedName name="STL_FLAT_DOMESTIC_06S">#REF!</definedName>
    <definedName name="STL_FLAT_DOMESTIC_07D">#REF!</definedName>
    <definedName name="STL_FLAT_DOMESTIC_07J">#REF!</definedName>
    <definedName name="STL_FLAT_DOMESTIC_07M">#REF!</definedName>
    <definedName name="STL_FLAT_DOMESTIC_07S">#REF!</definedName>
    <definedName name="STL_FLAT_DOMESTIC_08D">#REF!</definedName>
    <definedName name="STL_FLAT_DOMESTIC_08J">#REF!</definedName>
    <definedName name="STL_FLAT_DOMESTIC_08M">#REF!</definedName>
    <definedName name="STL_FLAT_DOMESTIC_08S">#REF!</definedName>
    <definedName name="STL_FLAT_DOMESTIC_09D">#REF!</definedName>
    <definedName name="STL_FLAT_DOMESTIC_09J">#REF!</definedName>
    <definedName name="STL_FLAT_DOMESTIC_09M">#REF!</definedName>
    <definedName name="STL_FLAT_DOMESTIC_09S">#REF!</definedName>
    <definedName name="STL_FLAT_DOMESTIC_10D">#REF!</definedName>
    <definedName name="STL_FLAT_DOMESTIC_10J">#REF!</definedName>
    <definedName name="STL_FLAT_DOMESTIC_10M">#REF!</definedName>
    <definedName name="STL_FLAT_DOMESTIC_10S">#REF!</definedName>
    <definedName name="STL_FLAT_DOMESTIC_11D">#REF!</definedName>
    <definedName name="STL_FLAT_DOMESTIC_11J">#REF!</definedName>
    <definedName name="STL_FLAT_DOMESTIC_11M">#REF!</definedName>
    <definedName name="STL_FLAT_DOMESTIC_11S">#REF!</definedName>
    <definedName name="STL_FLAT_DOMESTIC_12D">#REF!</definedName>
    <definedName name="STL_FLAT_DOMESTIC_12J">#REF!</definedName>
    <definedName name="STL_FLAT_DOMESTIC_12M">#REF!</definedName>
    <definedName name="STL_FLAT_DOMESTIC_12S">#REF!</definedName>
    <definedName name="STL_FLAT_DOMESTIC_13D">#REF!</definedName>
    <definedName name="STL_FLAT_DOMESTIC_13J">#REF!</definedName>
    <definedName name="STL_FLAT_DOMESTIC_13M">#REF!</definedName>
    <definedName name="STL_FLAT_DOMESTIC_13S">#REF!</definedName>
    <definedName name="STL_FLAT_DOMESTIC_14D">#REF!</definedName>
    <definedName name="STL_FLAT_DOMESTIC_14J">#REF!</definedName>
    <definedName name="STL_FLAT_DOMESTIC_14M">#REF!</definedName>
    <definedName name="STL_FLAT_DOMESTIC_14S">#REF!</definedName>
    <definedName name="STL_FLAT_DOMESTIC_15D">#REF!</definedName>
    <definedName name="STL_FLAT_DOMESTIC_15J">#REF!</definedName>
    <definedName name="STL_FLAT_DOMESTIC_15M">#REF!</definedName>
    <definedName name="STL_FLAT_DOMESTIC_15S">#REF!</definedName>
    <definedName name="STL_FLAT_DOMESTIC_16D">#REF!</definedName>
    <definedName name="STL_FLAT_DOMESTIC_16J">#REF!</definedName>
    <definedName name="STL_FLAT_DOMESTIC_16M">#REF!</definedName>
    <definedName name="STL_FLAT_DOMESTIC_16S">#REF!</definedName>
    <definedName name="STL_FLAT_DOMESTIC_17D">#REF!</definedName>
    <definedName name="STL_FLAT_DOMESTIC_17J">#REF!</definedName>
    <definedName name="STL_FLAT_DOMESTIC_17M">#REF!</definedName>
    <definedName name="STL_FLAT_DOMESTIC_17S">#REF!</definedName>
    <definedName name="STL_FLAT_DOMESTIC_18D">#REF!</definedName>
    <definedName name="STL_FLAT_DOMESTIC_18J">#REF!</definedName>
    <definedName name="STL_FLAT_DOMESTIC_18M">#REF!</definedName>
    <definedName name="STL_FLAT_DOMESTIC_18S">#REF!</definedName>
    <definedName name="STL_FLAT_DOMESTIC_19D">#REF!</definedName>
    <definedName name="STL_FLAT_DOMESTIC_19J">#REF!</definedName>
    <definedName name="STL_FLAT_DOMESTIC_19M">#REF!</definedName>
    <definedName name="STL_FLAT_DOMESTIC_19S">#REF!</definedName>
    <definedName name="STL_FLAT_DOMESTIC_20D">#REF!</definedName>
    <definedName name="STL_FLAT_DOMESTIC_20J">#REF!</definedName>
    <definedName name="STL_FLAT_DOMESTIC_20M">#REF!</definedName>
    <definedName name="STL_FLAT_DOMESTIC_20S">#REF!</definedName>
    <definedName name="STL_FLAT_DOMESTIC_21D">#REF!</definedName>
    <definedName name="STL_FLAT_DOMESTIC_21J">#REF!</definedName>
    <definedName name="STL_FLAT_DOMESTIC_21M">#REF!</definedName>
    <definedName name="STL_FLAT_DOMESTIC_21S">#REF!</definedName>
    <definedName name="STL_FLAT_DOMESTIC_22D">#REF!</definedName>
    <definedName name="STL_FLAT_DOMESTIC_22J">#REF!</definedName>
    <definedName name="STL_FLAT_DOMESTIC_22M">#REF!</definedName>
    <definedName name="STL_FLAT_DOMESTIC_22S">#REF!</definedName>
    <definedName name="STL_FLAT_DOMESTIC_23D">#REF!</definedName>
    <definedName name="STL_FLAT_DOMESTIC_23J">#REF!</definedName>
    <definedName name="STL_FLAT_DOMESTIC_23M">#REF!</definedName>
    <definedName name="STL_FLAT_DOMESTIC_23S">#REF!</definedName>
    <definedName name="STL_FLAT_DOMESTIC_24D">#REF!</definedName>
    <definedName name="STL_FLAT_DOMESTIC_24J">#REF!</definedName>
    <definedName name="STL_FLAT_DOMESTIC_24M">#REF!</definedName>
    <definedName name="STL_FLAT_DOMESTIC_24S">#REF!</definedName>
    <definedName name="STL_FLAT_DOMESTIC_25D">#REF!</definedName>
    <definedName name="STL_FLAT_DOMESTIC_25J">#REF!</definedName>
    <definedName name="STL_FLAT_DOMESTIC_25M">#REF!</definedName>
    <definedName name="STL_FLAT_DOMESTIC_25S">#REF!</definedName>
    <definedName name="STL_FLAT_DOMESTIC_87D">#REF!</definedName>
    <definedName name="STL_FLAT_DOMESTIC_87J">#REF!</definedName>
    <definedName name="STL_FLAT_DOMESTIC_87M">#REF!</definedName>
    <definedName name="STL_FLAT_DOMESTIC_87S">#REF!</definedName>
    <definedName name="STL_FLAT_DOMESTIC_88D">#REF!</definedName>
    <definedName name="STL_FLAT_DOMESTIC_88J">#REF!</definedName>
    <definedName name="STL_FLAT_DOMESTIC_88M">#REF!</definedName>
    <definedName name="STL_FLAT_DOMESTIC_88S">#REF!</definedName>
    <definedName name="STL_FLAT_DOMESTIC_89D">#REF!</definedName>
    <definedName name="STL_FLAT_DOMESTIC_89J">#REF!</definedName>
    <definedName name="STL_FLAT_DOMESTIC_89M">#REF!</definedName>
    <definedName name="STL_FLAT_DOMESTIC_89S">#REF!</definedName>
    <definedName name="STL_FLAT_DOMESTIC_90D">#REF!</definedName>
    <definedName name="STL_FLAT_DOMESTIC_90J">#REF!</definedName>
    <definedName name="STL_FLAT_DOMESTIC_90M">#REF!</definedName>
    <definedName name="STL_FLAT_DOMESTIC_90S">#REF!</definedName>
    <definedName name="STL_FLAT_DOMESTIC_91D">#REF!</definedName>
    <definedName name="STL_FLAT_DOMESTIC_91J">#REF!</definedName>
    <definedName name="STL_FLAT_DOMESTIC_91M">#REF!</definedName>
    <definedName name="STL_FLAT_DOMESTIC_91S">#REF!</definedName>
    <definedName name="STL_FLAT_DOMESTIC_92D">#REF!</definedName>
    <definedName name="STL_FLAT_DOMESTIC_92J">#REF!</definedName>
    <definedName name="STL_FLAT_DOMESTIC_92M">#REF!</definedName>
    <definedName name="STL_FLAT_DOMESTIC_92S">#REF!</definedName>
    <definedName name="STL_FLAT_DOMESTIC_93D">#REF!</definedName>
    <definedName name="STL_FLAT_DOMESTIC_93J">#REF!</definedName>
    <definedName name="STL_FLAT_DOMESTIC_93M">#REF!</definedName>
    <definedName name="STL_FLAT_DOMESTIC_93S">#REF!</definedName>
    <definedName name="STL_FLAT_DOMESTIC_94D">#REF!</definedName>
    <definedName name="STL_FLAT_DOMESTIC_94J">#REF!</definedName>
    <definedName name="STL_FLAT_DOMESTIC_94M">#REF!</definedName>
    <definedName name="STL_FLAT_DOMESTIC_94S">#REF!</definedName>
    <definedName name="STL_FLAT_DOMESTIC_95D">#REF!</definedName>
    <definedName name="STL_FLAT_DOMESTIC_95J">#REF!</definedName>
    <definedName name="STL_FLAT_DOMESTIC_95M">#REF!</definedName>
    <definedName name="STL_FLAT_DOMESTIC_95S">#REF!</definedName>
    <definedName name="STL_FLAT_DOMESTIC_96D">#REF!</definedName>
    <definedName name="STL_FLAT_DOMESTIC_96J">#REF!</definedName>
    <definedName name="STL_FLAT_DOMESTIC_96M">#REF!</definedName>
    <definedName name="STL_FLAT_DOMESTIC_96S">#REF!</definedName>
    <definedName name="STL_FLAT_DOMESTIC_97D">#REF!</definedName>
    <definedName name="STL_FLAT_DOMESTIC_97J">#REF!</definedName>
    <definedName name="STL_FLAT_DOMESTIC_97M">#REF!</definedName>
    <definedName name="STL_FLAT_DOMESTIC_97S">#REF!</definedName>
    <definedName name="STL_FLAT_DOMESTIC_98D">#REF!</definedName>
    <definedName name="STL_FLAT_DOMESTIC_98J">#REF!</definedName>
    <definedName name="STL_FLAT_DOMESTIC_98M">#REF!</definedName>
    <definedName name="STL_FLAT_DOMESTIC_98S">#REF!</definedName>
    <definedName name="STL_FLAT_DOMESTIC_99D">#REF!</definedName>
    <definedName name="STL_FLAT_DOMESTIC_99J">#REF!</definedName>
    <definedName name="STL_FLAT_DOMESTIC_99M">#REF!</definedName>
    <definedName name="STL_FLAT_DOMESTIC_99S">#REF!</definedName>
    <definedName name="STL_FLAT_DOMESTIC_LT">#REF!</definedName>
    <definedName name="STL_FLAT_EXPORT_00D">#REF!</definedName>
    <definedName name="STL_FLAT_EXPORT_00J">#REF!</definedName>
    <definedName name="STL_FLAT_EXPORT_00M">#REF!</definedName>
    <definedName name="STL_FLAT_EXPORT_00S">#REF!</definedName>
    <definedName name="STL_FLAT_EXPORT_01D">#REF!</definedName>
    <definedName name="STL_FLAT_EXPORT_01J">#REF!</definedName>
    <definedName name="STL_FLAT_EXPORT_01M">#REF!</definedName>
    <definedName name="STL_FLAT_EXPORT_01S">#REF!</definedName>
    <definedName name="STL_FLAT_EXPORT_02D">#REF!</definedName>
    <definedName name="STL_FLAT_EXPORT_02J">#REF!</definedName>
    <definedName name="STL_FLAT_EXPORT_02M">#REF!</definedName>
    <definedName name="STL_FLAT_EXPORT_02S">#REF!</definedName>
    <definedName name="STL_FLAT_EXPORT_03D">#REF!</definedName>
    <definedName name="STL_FLAT_EXPORT_03J">#REF!</definedName>
    <definedName name="STL_FLAT_EXPORT_03M">#REF!</definedName>
    <definedName name="STL_FLAT_EXPORT_03S">#REF!</definedName>
    <definedName name="STL_FLAT_EXPORT_04D">#REF!</definedName>
    <definedName name="STL_FLAT_EXPORT_04J">#REF!</definedName>
    <definedName name="STL_FLAT_EXPORT_04M">#REF!</definedName>
    <definedName name="STL_FLAT_EXPORT_04S">#REF!</definedName>
    <definedName name="STL_FLAT_EXPORT_05D">#REF!</definedName>
    <definedName name="STL_FLAT_EXPORT_05J">#REF!</definedName>
    <definedName name="STL_FLAT_EXPORT_05M">#REF!</definedName>
    <definedName name="STL_FLAT_EXPORT_05S">#REF!</definedName>
    <definedName name="STL_FLAT_EXPORT_06D">#REF!</definedName>
    <definedName name="STL_FLAT_EXPORT_06J">#REF!</definedName>
    <definedName name="STL_FLAT_EXPORT_06M">#REF!</definedName>
    <definedName name="STL_FLAT_EXPORT_06S">#REF!</definedName>
    <definedName name="STL_FLAT_EXPORT_07D">#REF!</definedName>
    <definedName name="STL_FLAT_EXPORT_07J">#REF!</definedName>
    <definedName name="STL_FLAT_EXPORT_07M">#REF!</definedName>
    <definedName name="STL_FLAT_EXPORT_07S">#REF!</definedName>
    <definedName name="STL_FLAT_EXPORT_08D">#REF!</definedName>
    <definedName name="STL_FLAT_EXPORT_08J">#REF!</definedName>
    <definedName name="STL_FLAT_EXPORT_08M">#REF!</definedName>
    <definedName name="STL_FLAT_EXPORT_08S">#REF!</definedName>
    <definedName name="STL_FLAT_EXPORT_09D">#REF!</definedName>
    <definedName name="STL_FLAT_EXPORT_09J">#REF!</definedName>
    <definedName name="STL_FLAT_EXPORT_09M">#REF!</definedName>
    <definedName name="STL_FLAT_EXPORT_09S">#REF!</definedName>
    <definedName name="STL_FLAT_EXPORT_10D">#REF!</definedName>
    <definedName name="STL_FLAT_EXPORT_10J">#REF!</definedName>
    <definedName name="STL_FLAT_EXPORT_10M">#REF!</definedName>
    <definedName name="STL_FLAT_EXPORT_10S">#REF!</definedName>
    <definedName name="STL_FLAT_EXPORT_11D">#REF!</definedName>
    <definedName name="STL_FLAT_EXPORT_11J">#REF!</definedName>
    <definedName name="STL_FLAT_EXPORT_11M">#REF!</definedName>
    <definedName name="STL_FLAT_EXPORT_11S">#REF!</definedName>
    <definedName name="STL_FLAT_EXPORT_12D">#REF!</definedName>
    <definedName name="STL_FLAT_EXPORT_12J">#REF!</definedName>
    <definedName name="STL_FLAT_EXPORT_12M">#REF!</definedName>
    <definedName name="STL_FLAT_EXPORT_12S">#REF!</definedName>
    <definedName name="STL_FLAT_EXPORT_13D">#REF!</definedName>
    <definedName name="STL_FLAT_EXPORT_13J">#REF!</definedName>
    <definedName name="STL_FLAT_EXPORT_13M">#REF!</definedName>
    <definedName name="STL_FLAT_EXPORT_13S">#REF!</definedName>
    <definedName name="STL_FLAT_EXPORT_14D">#REF!</definedName>
    <definedName name="STL_FLAT_EXPORT_14J">#REF!</definedName>
    <definedName name="STL_FLAT_EXPORT_14M">#REF!</definedName>
    <definedName name="STL_FLAT_EXPORT_14S">#REF!</definedName>
    <definedName name="STL_FLAT_EXPORT_15D">#REF!</definedName>
    <definedName name="STL_FLAT_EXPORT_15J">#REF!</definedName>
    <definedName name="STL_FLAT_EXPORT_15M">#REF!</definedName>
    <definedName name="STL_FLAT_EXPORT_15S">#REF!</definedName>
    <definedName name="STL_FLAT_EXPORT_16D">#REF!</definedName>
    <definedName name="STL_FLAT_EXPORT_16J">#REF!</definedName>
    <definedName name="STL_FLAT_EXPORT_16M">#REF!</definedName>
    <definedName name="STL_FLAT_EXPORT_16S">#REF!</definedName>
    <definedName name="STL_FLAT_EXPORT_17D">#REF!</definedName>
    <definedName name="STL_FLAT_EXPORT_17J">#REF!</definedName>
    <definedName name="STL_FLAT_EXPORT_17M">#REF!</definedName>
    <definedName name="STL_FLAT_EXPORT_17S">#REF!</definedName>
    <definedName name="STL_FLAT_EXPORT_18D">#REF!</definedName>
    <definedName name="STL_FLAT_EXPORT_18J">#REF!</definedName>
    <definedName name="STL_FLAT_EXPORT_18M">#REF!</definedName>
    <definedName name="STL_FLAT_EXPORT_18S">#REF!</definedName>
    <definedName name="STL_FLAT_EXPORT_19D">#REF!</definedName>
    <definedName name="STL_FLAT_EXPORT_19J">#REF!</definedName>
    <definedName name="STL_FLAT_EXPORT_19M">#REF!</definedName>
    <definedName name="STL_FLAT_EXPORT_19S">#REF!</definedName>
    <definedName name="STL_FLAT_EXPORT_20D">#REF!</definedName>
    <definedName name="STL_FLAT_EXPORT_20J">#REF!</definedName>
    <definedName name="STL_FLAT_EXPORT_20M">#REF!</definedName>
    <definedName name="STL_FLAT_EXPORT_20S">#REF!</definedName>
    <definedName name="STL_FLAT_EXPORT_21D">#REF!</definedName>
    <definedName name="STL_FLAT_EXPORT_21J">#REF!</definedName>
    <definedName name="STL_FLAT_EXPORT_21M">#REF!</definedName>
    <definedName name="STL_FLAT_EXPORT_21S">#REF!</definedName>
    <definedName name="STL_FLAT_EXPORT_22D">#REF!</definedName>
    <definedName name="STL_FLAT_EXPORT_22J">#REF!</definedName>
    <definedName name="STL_FLAT_EXPORT_22M">#REF!</definedName>
    <definedName name="STL_FLAT_EXPORT_22S">#REF!</definedName>
    <definedName name="STL_FLAT_EXPORT_23D">#REF!</definedName>
    <definedName name="STL_FLAT_EXPORT_23J">#REF!</definedName>
    <definedName name="STL_FLAT_EXPORT_23M">#REF!</definedName>
    <definedName name="STL_FLAT_EXPORT_23S">#REF!</definedName>
    <definedName name="STL_FLAT_EXPORT_24D">#REF!</definedName>
    <definedName name="STL_FLAT_EXPORT_24J">#REF!</definedName>
    <definedName name="STL_FLAT_EXPORT_24M">#REF!</definedName>
    <definedName name="STL_FLAT_EXPORT_24S">#REF!</definedName>
    <definedName name="STL_FLAT_EXPORT_25D">#REF!</definedName>
    <definedName name="STL_FLAT_EXPORT_25J">#REF!</definedName>
    <definedName name="STL_FLAT_EXPORT_25M">#REF!</definedName>
    <definedName name="STL_FLAT_EXPORT_25S">#REF!</definedName>
    <definedName name="STL_FLAT_EXPORT_87D">#REF!</definedName>
    <definedName name="STL_FLAT_EXPORT_87J">#REF!</definedName>
    <definedName name="STL_FLAT_EXPORT_87M">#REF!</definedName>
    <definedName name="STL_FLAT_EXPORT_87S">#REF!</definedName>
    <definedName name="STL_FLAT_EXPORT_88D">#REF!</definedName>
    <definedName name="STL_FLAT_EXPORT_88J">#REF!</definedName>
    <definedName name="STL_FLAT_EXPORT_88M">#REF!</definedName>
    <definedName name="STL_FLAT_EXPORT_88S">#REF!</definedName>
    <definedName name="STL_FLAT_EXPORT_89D">#REF!</definedName>
    <definedName name="STL_FLAT_EXPORT_89J">#REF!</definedName>
    <definedName name="STL_FLAT_EXPORT_89M">#REF!</definedName>
    <definedName name="STL_FLAT_EXPORT_89S">#REF!</definedName>
    <definedName name="STL_FLAT_EXPORT_90D">#REF!</definedName>
    <definedName name="STL_FLAT_EXPORT_90J">#REF!</definedName>
    <definedName name="STL_FLAT_EXPORT_90M">#REF!</definedName>
    <definedName name="STL_FLAT_EXPORT_90S">#REF!</definedName>
    <definedName name="STL_FLAT_EXPORT_91D">#REF!</definedName>
    <definedName name="STL_FLAT_EXPORT_91J">#REF!</definedName>
    <definedName name="STL_FLAT_EXPORT_91M">#REF!</definedName>
    <definedName name="STL_FLAT_EXPORT_91S">#REF!</definedName>
    <definedName name="STL_FLAT_EXPORT_92D">#REF!</definedName>
    <definedName name="STL_FLAT_EXPORT_92J">#REF!</definedName>
    <definedName name="STL_FLAT_EXPORT_92M">#REF!</definedName>
    <definedName name="STL_FLAT_EXPORT_92S">#REF!</definedName>
    <definedName name="STL_FLAT_EXPORT_93D">#REF!</definedName>
    <definedName name="STL_FLAT_EXPORT_93J">#REF!</definedName>
    <definedName name="STL_FLAT_EXPORT_93M">#REF!</definedName>
    <definedName name="STL_FLAT_EXPORT_93S">#REF!</definedName>
    <definedName name="STL_FLAT_EXPORT_94D">#REF!</definedName>
    <definedName name="STL_FLAT_EXPORT_94J">#REF!</definedName>
    <definedName name="STL_FLAT_EXPORT_94M">#REF!</definedName>
    <definedName name="STL_FLAT_EXPORT_94S">#REF!</definedName>
    <definedName name="STL_FLAT_EXPORT_95D">#REF!</definedName>
    <definedName name="STL_FLAT_EXPORT_95J">#REF!</definedName>
    <definedName name="STL_FLAT_EXPORT_95M">#REF!</definedName>
    <definedName name="STL_FLAT_EXPORT_95S">#REF!</definedName>
    <definedName name="STL_FLAT_EXPORT_96D">#REF!</definedName>
    <definedName name="STL_FLAT_EXPORT_96J">#REF!</definedName>
    <definedName name="STL_FLAT_EXPORT_96M">#REF!</definedName>
    <definedName name="STL_FLAT_EXPORT_96S">#REF!</definedName>
    <definedName name="STL_FLAT_EXPORT_97D">#REF!</definedName>
    <definedName name="STL_FLAT_EXPORT_97J">#REF!</definedName>
    <definedName name="STL_FLAT_EXPORT_97M">#REF!</definedName>
    <definedName name="STL_FLAT_EXPORT_97S">#REF!</definedName>
    <definedName name="STL_FLAT_EXPORT_98D">#REF!</definedName>
    <definedName name="STL_FLAT_EXPORT_98J">#REF!</definedName>
    <definedName name="STL_FLAT_EXPORT_98M">#REF!</definedName>
    <definedName name="STL_FLAT_EXPORT_98S">#REF!</definedName>
    <definedName name="STL_FLAT_EXPORT_99D">#REF!</definedName>
    <definedName name="STL_FLAT_EXPORT_99J">#REF!</definedName>
    <definedName name="STL_FLAT_EXPORT_99M">#REF!</definedName>
    <definedName name="STL_FLAT_EXPORT_99S">#REF!</definedName>
    <definedName name="STL_FLAT_EXPORT_LT">#REF!</definedName>
    <definedName name="STL_LONG_DOM">#REF!</definedName>
    <definedName name="STL_LONG_DOMESTIC_00D">#REF!</definedName>
    <definedName name="STL_LONG_DOMESTIC_00J">#REF!</definedName>
    <definedName name="STL_LONG_DOMESTIC_00M">#REF!</definedName>
    <definedName name="STL_LONG_DOMESTIC_00S">#REF!</definedName>
    <definedName name="STL_LONG_DOMESTIC_01D">#REF!</definedName>
    <definedName name="STL_LONG_DOMESTIC_01J">#REF!</definedName>
    <definedName name="STL_LONG_DOMESTIC_01M">#REF!</definedName>
    <definedName name="STL_LONG_DOMESTIC_01S">#REF!</definedName>
    <definedName name="STL_LONG_DOMESTIC_02D">#REF!</definedName>
    <definedName name="STL_LONG_DOMESTIC_02J">#REF!</definedName>
    <definedName name="STL_LONG_DOMESTIC_02M">#REF!</definedName>
    <definedName name="STL_LONG_DOMESTIC_02S">#REF!</definedName>
    <definedName name="STL_LONG_DOMESTIC_03D">#REF!</definedName>
    <definedName name="STL_LONG_DOMESTIC_03J">#REF!</definedName>
    <definedName name="STL_LONG_DOMESTIC_03M">#REF!</definedName>
    <definedName name="STL_LONG_DOMESTIC_03S">#REF!</definedName>
    <definedName name="STL_LONG_DOMESTIC_04D">#REF!</definedName>
    <definedName name="STL_LONG_DOMESTIC_04J">#REF!</definedName>
    <definedName name="STL_LONG_DOMESTIC_04M">#REF!</definedName>
    <definedName name="STL_LONG_DOMESTIC_04S">#REF!</definedName>
    <definedName name="STL_LONG_DOMESTIC_05D">#REF!</definedName>
    <definedName name="STL_LONG_DOMESTIC_05J">#REF!</definedName>
    <definedName name="STL_LONG_DOMESTIC_05M">#REF!</definedName>
    <definedName name="STL_LONG_DOMESTIC_05S">#REF!</definedName>
    <definedName name="STL_LONG_DOMESTIC_06D">#REF!</definedName>
    <definedName name="STL_LONG_DOMESTIC_06J">#REF!</definedName>
    <definedName name="STL_LONG_DOMESTIC_06M">#REF!</definedName>
    <definedName name="STL_LONG_DOMESTIC_06S">#REF!</definedName>
    <definedName name="STL_LONG_DOMESTIC_07D">#REF!</definedName>
    <definedName name="STL_LONG_DOMESTIC_07J">#REF!</definedName>
    <definedName name="STL_LONG_DOMESTIC_07M">#REF!</definedName>
    <definedName name="STL_LONG_DOMESTIC_07S">#REF!</definedName>
    <definedName name="STL_LONG_DOMESTIC_08D">#REF!</definedName>
    <definedName name="STL_LONG_DOMESTIC_08J">#REF!</definedName>
    <definedName name="STL_LONG_DOMESTIC_08M">#REF!</definedName>
    <definedName name="STL_LONG_DOMESTIC_08S">#REF!</definedName>
    <definedName name="STL_LONG_DOMESTIC_09D">#REF!</definedName>
    <definedName name="STL_LONG_DOMESTIC_09J">#REF!</definedName>
    <definedName name="STL_LONG_DOMESTIC_09M">#REF!</definedName>
    <definedName name="STL_LONG_DOMESTIC_09S">#REF!</definedName>
    <definedName name="STL_LONG_DOMESTIC_10D">#REF!</definedName>
    <definedName name="STL_LONG_DOMESTIC_10J">#REF!</definedName>
    <definedName name="STL_LONG_DOMESTIC_10M">#REF!</definedName>
    <definedName name="STL_LONG_DOMESTIC_10S">#REF!</definedName>
    <definedName name="STL_LONG_DOMESTIC_11D">#REF!</definedName>
    <definedName name="STL_LONG_DOMESTIC_11J">#REF!</definedName>
    <definedName name="STL_LONG_DOMESTIC_11M">#REF!</definedName>
    <definedName name="STL_LONG_DOMESTIC_11S">#REF!</definedName>
    <definedName name="STL_LONG_DOMESTIC_12D">#REF!</definedName>
    <definedName name="STL_LONG_DOMESTIC_12J">#REF!</definedName>
    <definedName name="STL_LONG_DOMESTIC_12M">#REF!</definedName>
    <definedName name="STL_LONG_DOMESTIC_12S">#REF!</definedName>
    <definedName name="STL_LONG_DOMESTIC_13D">#REF!</definedName>
    <definedName name="STL_LONG_DOMESTIC_13J">#REF!</definedName>
    <definedName name="STL_LONG_DOMESTIC_13M">#REF!</definedName>
    <definedName name="STL_LONG_DOMESTIC_13S">#REF!</definedName>
    <definedName name="STL_LONG_DOMESTIC_14D">#REF!</definedName>
    <definedName name="STL_LONG_DOMESTIC_14J">#REF!</definedName>
    <definedName name="STL_LONG_DOMESTIC_14M">#REF!</definedName>
    <definedName name="STL_LONG_DOMESTIC_14S">#REF!</definedName>
    <definedName name="STL_LONG_DOMESTIC_15D">#REF!</definedName>
    <definedName name="STL_LONG_DOMESTIC_15J">#REF!</definedName>
    <definedName name="STL_LONG_DOMESTIC_15M">#REF!</definedName>
    <definedName name="STL_LONG_DOMESTIC_15S">#REF!</definedName>
    <definedName name="STL_LONG_DOMESTIC_16D">#REF!</definedName>
    <definedName name="STL_LONG_DOMESTIC_16J">#REF!</definedName>
    <definedName name="STL_LONG_DOMESTIC_16M">#REF!</definedName>
    <definedName name="STL_LONG_DOMESTIC_16S">#REF!</definedName>
    <definedName name="STL_LONG_DOMESTIC_17D">#REF!</definedName>
    <definedName name="STL_LONG_DOMESTIC_17J">#REF!</definedName>
    <definedName name="STL_LONG_DOMESTIC_17M">#REF!</definedName>
    <definedName name="STL_LONG_DOMESTIC_17S">#REF!</definedName>
    <definedName name="STL_LONG_DOMESTIC_18D">#REF!</definedName>
    <definedName name="STL_LONG_DOMESTIC_18J">#REF!</definedName>
    <definedName name="STL_LONG_DOMESTIC_18M">#REF!</definedName>
    <definedName name="STL_LONG_DOMESTIC_18S">#REF!</definedName>
    <definedName name="STL_LONG_DOMESTIC_19D">#REF!</definedName>
    <definedName name="STL_LONG_DOMESTIC_19J">#REF!</definedName>
    <definedName name="STL_LONG_DOMESTIC_19M">#REF!</definedName>
    <definedName name="STL_LONG_DOMESTIC_19S">#REF!</definedName>
    <definedName name="STL_LONG_DOMESTIC_20D">#REF!</definedName>
    <definedName name="STL_LONG_DOMESTIC_20J">#REF!</definedName>
    <definedName name="STL_LONG_DOMESTIC_20M">#REF!</definedName>
    <definedName name="STL_LONG_DOMESTIC_20S">#REF!</definedName>
    <definedName name="STL_LONG_DOMESTIC_21D">#REF!</definedName>
    <definedName name="STL_LONG_DOMESTIC_21J">#REF!</definedName>
    <definedName name="STL_LONG_DOMESTIC_21M">#REF!</definedName>
    <definedName name="STL_LONG_DOMESTIC_21S">#REF!</definedName>
    <definedName name="STL_LONG_DOMESTIC_22D">#REF!</definedName>
    <definedName name="STL_LONG_DOMESTIC_22J">#REF!</definedName>
    <definedName name="STL_LONG_DOMESTIC_22M">#REF!</definedName>
    <definedName name="STL_LONG_DOMESTIC_22S">#REF!</definedName>
    <definedName name="STL_LONG_DOMESTIC_23D">#REF!</definedName>
    <definedName name="STL_LONG_DOMESTIC_23J">#REF!</definedName>
    <definedName name="STL_LONG_DOMESTIC_23M">#REF!</definedName>
    <definedName name="STL_LONG_DOMESTIC_23S">#REF!</definedName>
    <definedName name="STL_LONG_DOMESTIC_24D">#REF!</definedName>
    <definedName name="STL_LONG_DOMESTIC_24J">#REF!</definedName>
    <definedName name="STL_LONG_DOMESTIC_24M">#REF!</definedName>
    <definedName name="STL_LONG_DOMESTIC_24S">#REF!</definedName>
    <definedName name="STL_LONG_DOMESTIC_25D">#REF!</definedName>
    <definedName name="STL_LONG_DOMESTIC_25J">#REF!</definedName>
    <definedName name="STL_LONG_DOMESTIC_25M">#REF!</definedName>
    <definedName name="STL_LONG_DOMESTIC_25S">#REF!</definedName>
    <definedName name="STL_LONG_DOMESTIC_87D">#REF!</definedName>
    <definedName name="STL_LONG_DOMESTIC_87J">#REF!</definedName>
    <definedName name="STL_LONG_DOMESTIC_87M">#REF!</definedName>
    <definedName name="STL_LONG_DOMESTIC_87S">#REF!</definedName>
    <definedName name="STL_LONG_DOMESTIC_88D">#REF!</definedName>
    <definedName name="STL_LONG_DOMESTIC_88J">#REF!</definedName>
    <definedName name="STL_LONG_DOMESTIC_88M">#REF!</definedName>
    <definedName name="STL_LONG_DOMESTIC_88S">#REF!</definedName>
    <definedName name="STL_LONG_DOMESTIC_89D">#REF!</definedName>
    <definedName name="STL_LONG_DOMESTIC_89J">#REF!</definedName>
    <definedName name="STL_LONG_DOMESTIC_89M">#REF!</definedName>
    <definedName name="STL_LONG_DOMESTIC_89S">#REF!</definedName>
    <definedName name="STL_LONG_DOMESTIC_90D">#REF!</definedName>
    <definedName name="STL_LONG_DOMESTIC_90J">#REF!</definedName>
    <definedName name="STL_LONG_DOMESTIC_90M">#REF!</definedName>
    <definedName name="STL_LONG_DOMESTIC_90S">#REF!</definedName>
    <definedName name="STL_LONG_DOMESTIC_91D">#REF!</definedName>
    <definedName name="STL_LONG_DOMESTIC_91J">#REF!</definedName>
    <definedName name="STL_LONG_DOMESTIC_91M">#REF!</definedName>
    <definedName name="STL_LONG_DOMESTIC_91S">#REF!</definedName>
    <definedName name="STL_LONG_DOMESTIC_92D">#REF!</definedName>
    <definedName name="STL_LONG_DOMESTIC_92J">#REF!</definedName>
    <definedName name="STL_LONG_DOMESTIC_92M">#REF!</definedName>
    <definedName name="STL_LONG_DOMESTIC_92S">#REF!</definedName>
    <definedName name="STL_LONG_DOMESTIC_93D">#REF!</definedName>
    <definedName name="STL_LONG_DOMESTIC_93J">#REF!</definedName>
    <definedName name="STL_LONG_DOMESTIC_93M">#REF!</definedName>
    <definedName name="STL_LONG_DOMESTIC_93S">#REF!</definedName>
    <definedName name="STL_LONG_DOMESTIC_94D">#REF!</definedName>
    <definedName name="STL_LONG_DOMESTIC_94J">#REF!</definedName>
    <definedName name="STL_LONG_DOMESTIC_94M">#REF!</definedName>
    <definedName name="STL_LONG_DOMESTIC_94S">#REF!</definedName>
    <definedName name="STL_LONG_DOMESTIC_95D">#REF!</definedName>
    <definedName name="STL_LONG_DOMESTIC_95J">#REF!</definedName>
    <definedName name="STL_LONG_DOMESTIC_95M">#REF!</definedName>
    <definedName name="STL_LONG_DOMESTIC_95S">#REF!</definedName>
    <definedName name="STL_LONG_DOMESTIC_96D">#REF!</definedName>
    <definedName name="STL_LONG_DOMESTIC_96J">#REF!</definedName>
    <definedName name="STL_LONG_DOMESTIC_96M">#REF!</definedName>
    <definedName name="STL_LONG_DOMESTIC_96S">#REF!</definedName>
    <definedName name="STL_LONG_DOMESTIC_97D">#REF!</definedName>
    <definedName name="STL_LONG_DOMESTIC_97J">#REF!</definedName>
    <definedName name="STL_LONG_DOMESTIC_97M">#REF!</definedName>
    <definedName name="STL_LONG_DOMESTIC_97S">#REF!</definedName>
    <definedName name="STL_LONG_DOMESTIC_98D">#REF!</definedName>
    <definedName name="STL_LONG_DOMESTIC_98J">#REF!</definedName>
    <definedName name="STL_LONG_DOMESTIC_98M">#REF!</definedName>
    <definedName name="STL_LONG_DOMESTIC_98S">#REF!</definedName>
    <definedName name="STL_LONG_DOMESTIC_99D">#REF!</definedName>
    <definedName name="STL_LONG_DOMESTIC_99J">#REF!</definedName>
    <definedName name="STL_LONG_DOMESTIC_99M">#REF!</definedName>
    <definedName name="STL_LONG_DOMESTIC_99S">#REF!</definedName>
    <definedName name="STL_LONG_DOMESTIC_LT">#REF!</definedName>
    <definedName name="STL_LONG_EXPORT_00D">#REF!</definedName>
    <definedName name="STL_LONG_EXPORT_00J">#REF!</definedName>
    <definedName name="STL_LONG_EXPORT_00M">#REF!</definedName>
    <definedName name="STL_LONG_EXPORT_00S">#REF!</definedName>
    <definedName name="STL_LONG_EXPORT_01D">#REF!</definedName>
    <definedName name="STL_LONG_EXPORT_01J">#REF!</definedName>
    <definedName name="STL_LONG_EXPORT_01M">#REF!</definedName>
    <definedName name="STL_LONG_EXPORT_01S">#REF!</definedName>
    <definedName name="STL_LONG_EXPORT_02D">#REF!</definedName>
    <definedName name="STL_LONG_EXPORT_02J">#REF!</definedName>
    <definedName name="STL_LONG_EXPORT_02M">#REF!</definedName>
    <definedName name="STL_LONG_EXPORT_02S">#REF!</definedName>
    <definedName name="STL_LONG_EXPORT_03D">#REF!</definedName>
    <definedName name="STL_LONG_EXPORT_03J">#REF!</definedName>
    <definedName name="STL_LONG_EXPORT_03M">#REF!</definedName>
    <definedName name="STL_LONG_EXPORT_03S">#REF!</definedName>
    <definedName name="STL_LONG_EXPORT_04D">#REF!</definedName>
    <definedName name="STL_LONG_EXPORT_04J">#REF!</definedName>
    <definedName name="STL_LONG_EXPORT_04M">#REF!</definedName>
    <definedName name="STL_LONG_EXPORT_04S">#REF!</definedName>
    <definedName name="STL_LONG_EXPORT_05D">#REF!</definedName>
    <definedName name="STL_LONG_EXPORT_05J">#REF!</definedName>
    <definedName name="STL_LONG_EXPORT_05M">#REF!</definedName>
    <definedName name="STL_LONG_EXPORT_05S">#REF!</definedName>
    <definedName name="STL_LONG_EXPORT_06D">#REF!</definedName>
    <definedName name="STL_LONG_EXPORT_06J">#REF!</definedName>
    <definedName name="STL_LONG_EXPORT_06M">#REF!</definedName>
    <definedName name="STL_LONG_EXPORT_06S">#REF!</definedName>
    <definedName name="STL_LONG_EXPORT_07D">#REF!</definedName>
    <definedName name="STL_LONG_EXPORT_07J">#REF!</definedName>
    <definedName name="STL_LONG_EXPORT_07M">#REF!</definedName>
    <definedName name="STL_LONG_EXPORT_07S">#REF!</definedName>
    <definedName name="STL_LONG_EXPORT_08D">#REF!</definedName>
    <definedName name="STL_LONG_EXPORT_08J">#REF!</definedName>
    <definedName name="STL_LONG_EXPORT_08M">#REF!</definedName>
    <definedName name="STL_LONG_EXPORT_08S">#REF!</definedName>
    <definedName name="STL_LONG_EXPORT_09D">#REF!</definedName>
    <definedName name="STL_LONG_EXPORT_09J">#REF!</definedName>
    <definedName name="STL_LONG_EXPORT_09M">#REF!</definedName>
    <definedName name="STL_LONG_EXPORT_09S">#REF!</definedName>
    <definedName name="STL_LONG_EXPORT_10D">#REF!</definedName>
    <definedName name="STL_LONG_EXPORT_10J">#REF!</definedName>
    <definedName name="STL_LONG_EXPORT_10M">#REF!</definedName>
    <definedName name="STL_LONG_EXPORT_10S">#REF!</definedName>
    <definedName name="STL_LONG_EXPORT_11D">#REF!</definedName>
    <definedName name="STL_LONG_EXPORT_11J">#REF!</definedName>
    <definedName name="STL_LONG_EXPORT_11M">#REF!</definedName>
    <definedName name="STL_LONG_EXPORT_11S">#REF!</definedName>
    <definedName name="STL_LONG_EXPORT_12D">#REF!</definedName>
    <definedName name="STL_LONG_EXPORT_12J">#REF!</definedName>
    <definedName name="STL_LONG_EXPORT_12M">#REF!</definedName>
    <definedName name="STL_LONG_EXPORT_12S">#REF!</definedName>
    <definedName name="STL_LONG_EXPORT_13D">#REF!</definedName>
    <definedName name="STL_LONG_EXPORT_13J">#REF!</definedName>
    <definedName name="STL_LONG_EXPORT_13M">#REF!</definedName>
    <definedName name="STL_LONG_EXPORT_13S">#REF!</definedName>
    <definedName name="STL_LONG_EXPORT_14D">#REF!</definedName>
    <definedName name="STL_LONG_EXPORT_14J">#REF!</definedName>
    <definedName name="STL_LONG_EXPORT_14M">#REF!</definedName>
    <definedName name="STL_LONG_EXPORT_14S">#REF!</definedName>
    <definedName name="STL_LONG_EXPORT_15D">#REF!</definedName>
    <definedName name="STL_LONG_EXPORT_15J">#REF!</definedName>
    <definedName name="STL_LONG_EXPORT_15M">#REF!</definedName>
    <definedName name="STL_LONG_EXPORT_15S">#REF!</definedName>
    <definedName name="STL_LONG_EXPORT_16D">#REF!</definedName>
    <definedName name="STL_LONG_EXPORT_16J">#REF!</definedName>
    <definedName name="STL_LONG_EXPORT_16M">#REF!</definedName>
    <definedName name="STL_LONG_EXPORT_16S">#REF!</definedName>
    <definedName name="STL_LONG_EXPORT_17D">#REF!</definedName>
    <definedName name="STL_LONG_EXPORT_17J">#REF!</definedName>
    <definedName name="STL_LONG_EXPORT_17M">#REF!</definedName>
    <definedName name="STL_LONG_EXPORT_17S">#REF!</definedName>
    <definedName name="STL_LONG_EXPORT_18D">#REF!</definedName>
    <definedName name="STL_LONG_EXPORT_18J">#REF!</definedName>
    <definedName name="STL_LONG_EXPORT_18M">#REF!</definedName>
    <definedName name="STL_LONG_EXPORT_18S">#REF!</definedName>
    <definedName name="STL_LONG_EXPORT_19D">#REF!</definedName>
    <definedName name="STL_LONG_EXPORT_19J">#REF!</definedName>
    <definedName name="STL_LONG_EXPORT_19M">#REF!</definedName>
    <definedName name="STL_LONG_EXPORT_19S">#REF!</definedName>
    <definedName name="STL_LONG_EXPORT_20D">#REF!</definedName>
    <definedName name="STL_LONG_EXPORT_20J">#REF!</definedName>
    <definedName name="STL_LONG_EXPORT_20M">#REF!</definedName>
    <definedName name="STL_LONG_EXPORT_20S">#REF!</definedName>
    <definedName name="STL_LONG_EXPORT_21D">#REF!</definedName>
    <definedName name="STL_LONG_EXPORT_21J">#REF!</definedName>
    <definedName name="STL_LONG_EXPORT_21M">#REF!</definedName>
    <definedName name="STL_LONG_EXPORT_21S">#REF!</definedName>
    <definedName name="STL_LONG_EXPORT_22D">#REF!</definedName>
    <definedName name="STL_LONG_EXPORT_22J">#REF!</definedName>
    <definedName name="STL_LONG_EXPORT_22M">#REF!</definedName>
    <definedName name="STL_LONG_EXPORT_22S">#REF!</definedName>
    <definedName name="STL_LONG_EXPORT_23D">#REF!</definedName>
    <definedName name="STL_LONG_EXPORT_23J">#REF!</definedName>
    <definedName name="STL_LONG_EXPORT_23M">#REF!</definedName>
    <definedName name="STL_LONG_EXPORT_23S">#REF!</definedName>
    <definedName name="STL_LONG_EXPORT_24D">#REF!</definedName>
    <definedName name="STL_LONG_EXPORT_24J">#REF!</definedName>
    <definedName name="STL_LONG_EXPORT_24M">#REF!</definedName>
    <definedName name="STL_LONG_EXPORT_24S">#REF!</definedName>
    <definedName name="STL_LONG_EXPORT_25D">#REF!</definedName>
    <definedName name="STL_LONG_EXPORT_25J">#REF!</definedName>
    <definedName name="STL_LONG_EXPORT_25M">#REF!</definedName>
    <definedName name="STL_LONG_EXPORT_25S">#REF!</definedName>
    <definedName name="STL_LONG_EXPORT_87D">#REF!</definedName>
    <definedName name="STL_LONG_EXPORT_87J">#REF!</definedName>
    <definedName name="STL_LONG_EXPORT_87M">#REF!</definedName>
    <definedName name="STL_LONG_EXPORT_87S">#REF!</definedName>
    <definedName name="STL_LONG_EXPORT_88D">#REF!</definedName>
    <definedName name="STL_LONG_EXPORT_88J">#REF!</definedName>
    <definedName name="STL_LONG_EXPORT_88M">#REF!</definedName>
    <definedName name="STL_LONG_EXPORT_88S">#REF!</definedName>
    <definedName name="STL_LONG_EXPORT_89D">#REF!</definedName>
    <definedName name="STL_LONG_EXPORT_89J">#REF!</definedName>
    <definedName name="STL_LONG_EXPORT_89M">#REF!</definedName>
    <definedName name="STL_LONG_EXPORT_89S">#REF!</definedName>
    <definedName name="STL_LONG_EXPORT_90D">#REF!</definedName>
    <definedName name="STL_LONG_EXPORT_90J">#REF!</definedName>
    <definedName name="STL_LONG_EXPORT_90M">#REF!</definedName>
    <definedName name="STL_LONG_EXPORT_90S">#REF!</definedName>
    <definedName name="STL_LONG_EXPORT_91D">#REF!</definedName>
    <definedName name="STL_LONG_EXPORT_91J">#REF!</definedName>
    <definedName name="STL_LONG_EXPORT_91M">#REF!</definedName>
    <definedName name="STL_LONG_EXPORT_91S">#REF!</definedName>
    <definedName name="STL_LONG_EXPORT_92D">#REF!</definedName>
    <definedName name="STL_LONG_EXPORT_92J">#REF!</definedName>
    <definedName name="STL_LONG_EXPORT_92M">#REF!</definedName>
    <definedName name="STL_LONG_EXPORT_92S">#REF!</definedName>
    <definedName name="STL_LONG_EXPORT_93D">#REF!</definedName>
    <definedName name="STL_LONG_EXPORT_93J">#REF!</definedName>
    <definedName name="STL_LONG_EXPORT_93M">#REF!</definedName>
    <definedName name="STL_LONG_EXPORT_93S">#REF!</definedName>
    <definedName name="STL_LONG_EXPORT_94D">#REF!</definedName>
    <definedName name="STL_LONG_EXPORT_94J">#REF!</definedName>
    <definedName name="STL_LONG_EXPORT_94M">#REF!</definedName>
    <definedName name="STL_LONG_EXPORT_94S">#REF!</definedName>
    <definedName name="STL_LONG_EXPORT_95D">#REF!</definedName>
    <definedName name="STL_LONG_EXPORT_95J">#REF!</definedName>
    <definedName name="STL_LONG_EXPORT_95M">#REF!</definedName>
    <definedName name="STL_LONG_EXPORT_95S">#REF!</definedName>
    <definedName name="STL_LONG_EXPORT_96D">#REF!</definedName>
    <definedName name="STL_LONG_EXPORT_96J">#REF!</definedName>
    <definedName name="STL_LONG_EXPORT_96M">#REF!</definedName>
    <definedName name="STL_LONG_EXPORT_96S">#REF!</definedName>
    <definedName name="STL_LONG_EXPORT_97D">#REF!</definedName>
    <definedName name="STL_LONG_EXPORT_97J">#REF!</definedName>
    <definedName name="STL_LONG_EXPORT_97M">#REF!</definedName>
    <definedName name="STL_LONG_EXPORT_97S">#REF!</definedName>
    <definedName name="STL_LONG_EXPORT_98D">#REF!</definedName>
    <definedName name="STL_LONG_EXPORT_98J">#REF!</definedName>
    <definedName name="STL_LONG_EXPORT_98M">#REF!</definedName>
    <definedName name="STL_LONG_EXPORT_98S">#REF!</definedName>
    <definedName name="STL_LONG_EXPORT_99D">#REF!</definedName>
    <definedName name="STL_LONG_EXPORT_99J">#REF!</definedName>
    <definedName name="STL_LONG_EXPORT_99M">#REF!</definedName>
    <definedName name="STL_LONG_EXPORT_99S">#REF!</definedName>
    <definedName name="STL_LONG_EXPORT_LT">#REF!</definedName>
    <definedName name="STL_OUT">#REF!</definedName>
    <definedName name="STL2_OUT">#REF!</definedName>
    <definedName name="STLC_OUT">#REF!</definedName>
    <definedName name="STLF_OUT">#REF!</definedName>
    <definedName name="STLL_OUT">#REF!</definedName>
    <definedName name="Stock_dividend">0</definedName>
    <definedName name="Stock_Range">INDIRECT("'Index Map'!$G$"&amp;#REF!&amp;":$G$"&amp;#REF!)</definedName>
    <definedName name="stock_ref">#REF!</definedName>
    <definedName name="StockCode">[17]首页!$C$6</definedName>
    <definedName name="StockData">#REF!</definedName>
    <definedName name="Stockholders__equity">#REF!</definedName>
    <definedName name="StockPrice">'[52]Sample Layout'!#REF!</definedName>
    <definedName name="StockPriceADR">#REF!</definedName>
    <definedName name="StockPriceGDR">#REF!</definedName>
    <definedName name="StockPriceLocal">#REF!</definedName>
    <definedName name="Stocks">#REF!</definedName>
    <definedName name="sTopic">#REF!</definedName>
    <definedName name="Straumsvik">#REF!</definedName>
    <definedName name="STRX_5YRGROWTH">#REF!</definedName>
    <definedName name="sty_beta">#REF!</definedName>
    <definedName name="sty_div">#REF!</definedName>
    <definedName name="sty_evebitda">#REF!</definedName>
    <definedName name="sty_evsales">#REF!</definedName>
    <definedName name="sty_gear">#REF!</definedName>
    <definedName name="sty_mv">#REF!</definedName>
    <definedName name="sty_pb">#REF!</definedName>
    <definedName name="sty_pcf">#REF!</definedName>
    <definedName name="sty_pe">#REF!</definedName>
    <definedName name="sty_peg">#REF!</definedName>
    <definedName name="sty_roa">#REF!</definedName>
    <definedName name="sty_roce">#REF!</definedName>
    <definedName name="sty_roe">#REF!</definedName>
    <definedName name="sty_vfo">#REF!</definedName>
    <definedName name="sub_adjust_04_06">#REF!</definedName>
    <definedName name="sub_adjust_2005">#REF!</definedName>
    <definedName name="Subadjustment_04_06">#REF!</definedName>
    <definedName name="subdisc">#REF!</definedName>
    <definedName name="Subs">#REF!</definedName>
    <definedName name="Subs_total">#REF!</definedName>
    <definedName name="subs02">#REF!</definedName>
    <definedName name="SuccessRate">#REF!</definedName>
    <definedName name="sum">#REF!</definedName>
    <definedName name="SUMM">#REF!</definedName>
    <definedName name="SUMMARY">#REF!</definedName>
    <definedName name="Summary_Date">#REF!</definedName>
    <definedName name="Summary_print">#REF!</definedName>
    <definedName name="SummaryIssuers">#REF!</definedName>
    <definedName name="SummaryTypes">#REF!</definedName>
    <definedName name="SUMMOD">#REF!</definedName>
    <definedName name="SumOf__Anodes">#REF!</definedName>
    <definedName name="SumOfAnodes_Reqd">#REF!</definedName>
    <definedName name="SumOfBA_Capacity">#REF!</definedName>
    <definedName name="SumOfBA_GJ">#REF!</definedName>
    <definedName name="SumOfBA_Men">#REF!</definedName>
    <definedName name="SumOfBA_RCC">#REF!</definedName>
    <definedName name="SumOfBC_Capacity">#REF!</definedName>
    <definedName name="SumOfBC_GJ">#REF!</definedName>
    <definedName name="SumOfBC_Kwh">#REF!</definedName>
    <definedName name="SumOfBC_Men">#REF!</definedName>
    <definedName name="SumOfBC_RCC">#REF!</definedName>
    <definedName name="SumOfButts">#REF!</definedName>
    <definedName name="SumOfCR_Capacity">#REF!</definedName>
    <definedName name="SumOfCR_GJ">#REF!</definedName>
    <definedName name="SumOfCR_Kwh">#REF!</definedName>
    <definedName name="SumOfCR_Men">#REF!</definedName>
    <definedName name="SumOfCR_RCC">#REF!</definedName>
    <definedName name="SumOfCS_Capacity">#REF!</definedName>
    <definedName name="SumOfCS_GJ">#REF!</definedName>
    <definedName name="SumOfCS_Kwh">#REF!</definedName>
    <definedName name="SumOfCS_Men">#REF!</definedName>
    <definedName name="SumOfCS_RCC">#REF!</definedName>
    <definedName name="SumOfFA_Capacity">#REF!</definedName>
    <definedName name="SumOfFA_GJ">#REF!</definedName>
    <definedName name="SumOfFA_Kwh">#REF!</definedName>
    <definedName name="SumOfFA_Men">#REF!</definedName>
    <definedName name="SumOfFA_RCC">#REF!</definedName>
    <definedName name="SumOfGA_Capacity">#REF!</definedName>
    <definedName name="SumOfGA_Men">#REF!</definedName>
    <definedName name="SumOfGA_RCC">#REF!</definedName>
    <definedName name="SumOfMP_Capacity">#REF!</definedName>
    <definedName name="SumOfMP_Men">#REF!</definedName>
    <definedName name="SumOfMP_RCC">#REF!</definedName>
    <definedName name="SumOfPaste_Use">#REF!</definedName>
    <definedName name="SumOfPM_AlF3_Required">#REF!</definedName>
    <definedName name="SumOfPM_Alumina_Use">#REF!</definedName>
    <definedName name="SumOfPM_Capacity">#REF!</definedName>
    <definedName name="SumOfPM_Cryolite_Required">#REF!</definedName>
    <definedName name="SumOfPM_Men">#REF!</definedName>
    <definedName name="SumOfPM_Petcoke">#REF!</definedName>
    <definedName name="SumOfPM_Pitch_Required">#REF!</definedName>
    <definedName name="SumOfPM_Power_Use">#REF!</definedName>
    <definedName name="SumOfPM_Production">#REF!</definedName>
    <definedName name="SumOfPM_RCC">#REF!</definedName>
    <definedName name="SumOfPM_Reline_Cost">#REF!</definedName>
    <definedName name="SumOfRA_Capacity">#REF!</definedName>
    <definedName name="SumOfRA_Men">#REF!</definedName>
    <definedName name="SumOfRA_RCC">#REF!</definedName>
    <definedName name="SumOfSC_Capacity">#REF!</definedName>
    <definedName name="SumOfSC_GJ">#REF!</definedName>
    <definedName name="SumOfSC_Kwh">#REF!</definedName>
    <definedName name="SumOfSC_Men">#REF!</definedName>
    <definedName name="SumOfSC_RCC">#REF!</definedName>
    <definedName name="SumOfSI_Capacity">#REF!</definedName>
    <definedName name="SumOfSI_GJ">#REF!</definedName>
    <definedName name="SumOfSI_Kwh">#REF!</definedName>
    <definedName name="SumOfSI_Men">#REF!</definedName>
    <definedName name="SumOfSI_RCC">#REF!</definedName>
    <definedName name="SumOfSM_AlF3_Required">#REF!</definedName>
    <definedName name="SumOfSM_Alumina_Use">#REF!</definedName>
    <definedName name="SumOfSM_Capacity">#REF!</definedName>
    <definedName name="SumOfSM_Cryolite_Required">#REF!</definedName>
    <definedName name="SumOfSM_Men">#REF!</definedName>
    <definedName name="SumOfSM_Petcoke">#REF!</definedName>
    <definedName name="SumOfSM_Pitch_Required">#REF!</definedName>
    <definedName name="SumOfSM_Power_Use">#REF!</definedName>
    <definedName name="SumOfSM_Production">#REF!</definedName>
    <definedName name="SumOfSM_RCC">#REF!</definedName>
    <definedName name="SumOfSM_Reline_Cost">#REF!</definedName>
    <definedName name="Sundsvall">#REF!</definedName>
    <definedName name="Sunndalsora">#REF!</definedName>
    <definedName name="Surplus_deficit">#REF!</definedName>
    <definedName name="swa">#REF!</definedName>
    <definedName name="Sweden_w">#REF!</definedName>
    <definedName name="swl">#REF!</definedName>
    <definedName name="sws">#REF!</definedName>
    <definedName name="sYesNo">#REF!</definedName>
    <definedName name="syn">#REF!</definedName>
    <definedName name="Synt">#REF!</definedName>
    <definedName name="SysCap_Pricing">#REF!</definedName>
    <definedName name="T_5YRGROWTH">#REF!</definedName>
    <definedName name="t_ebdit">#REF!</definedName>
    <definedName name="t_ebitda">#REF!</definedName>
    <definedName name="t_free_cash_flow">#REF!</definedName>
    <definedName name="t_tot_cash_earns">#REF!</definedName>
    <definedName name="t_tot_interest_payments">#REF!</definedName>
    <definedName name="t_tot_net_debt">#REF!</definedName>
    <definedName name="T2_rpt0297">#REF!</definedName>
    <definedName name="T6_rpt0297">#REF!</definedName>
    <definedName name="TA">#REF!</definedName>
    <definedName name="TAB">#REF!</definedName>
    <definedName name="TabBalSheet">#REF!</definedName>
    <definedName name="TabBalSheet97to2008">#REF!</definedName>
    <definedName name="TabCashFlow">#REF!</definedName>
    <definedName name="TAbCashFlow97to2008">#REF!</definedName>
    <definedName name="TabHYCashFlow">#REF!</definedName>
    <definedName name="TabHYPandL">#REF!</definedName>
    <definedName name="TablBalSheet">#REF!</definedName>
    <definedName name="Table">#REF!</definedName>
    <definedName name="Table_1__Global_Assumptions">'[41]Global Assumptions'!$B$2</definedName>
    <definedName name="Table_12___R_M_Volumes">#REF!</definedName>
    <definedName name="Table_15__Valuation">#REF!</definedName>
    <definedName name="Table_2__Consolidated_Income_Statement">#REF!</definedName>
    <definedName name="table_2001">#REF!</definedName>
    <definedName name="table_2002">#REF!</definedName>
    <definedName name="table_2003">#REF!</definedName>
    <definedName name="table_2004">#REF!</definedName>
    <definedName name="Table_4_1">#REF!</definedName>
    <definedName name="Table_7___E_P_Proven_Reserves">#REF!</definedName>
    <definedName name="Table_of_Contents">#REF!</definedName>
    <definedName name="Table_x__Implied_Valuation_ranges_for_Hoechst_Group__1998_valuation_base">#REF!</definedName>
    <definedName name="table1">#REF!</definedName>
    <definedName name="table11">#REF!</definedName>
    <definedName name="Table12_13">#REF!</definedName>
    <definedName name="Table14">#REF!</definedName>
    <definedName name="table15_16">#REF!</definedName>
    <definedName name="table19">#REF!</definedName>
    <definedName name="table2">#REF!</definedName>
    <definedName name="table3">#REF!</definedName>
    <definedName name="Table9_10">#REF!</definedName>
    <definedName name="Table9_10_11">#REF!</definedName>
    <definedName name="TableBS">#REF!</definedName>
    <definedName name="TableBSA">#REF!</definedName>
    <definedName name="TableCF">#REF!</definedName>
    <definedName name="TableContents">#REF!</definedName>
    <definedName name="TableE">#REF!</definedName>
    <definedName name="TableEPB">#REF!</definedName>
    <definedName name="TableFCF">#REF!</definedName>
    <definedName name="TableName">#REF!</definedName>
    <definedName name="TabPandL">#REF!</definedName>
    <definedName name="TabPandL97to2008">#REF!</definedName>
    <definedName name="TabRatios">#REF!</definedName>
    <definedName name="TAC_analog_postpaid_subs">#REF!</definedName>
    <definedName name="TAC_analog_prepaid_subs">#REF!</definedName>
    <definedName name="TAC_digital_postpaid_subs">#REF!</definedName>
    <definedName name="TAC_digital_prepaid_subs">#REF!</definedName>
    <definedName name="TAC_total_analog_subs">#REF!</definedName>
    <definedName name="TAC_total_digital_subs">#REF!</definedName>
    <definedName name="Tacoma">#REF!</definedName>
    <definedName name="TALK_95EBIT">#REF!</definedName>
    <definedName name="TALK_95EBITDA">#REF!</definedName>
    <definedName name="TALK_96EPS">#REF!</definedName>
    <definedName name="TALK_97EPS">#REF!</definedName>
    <definedName name="TALK_98EPS">#REF!</definedName>
    <definedName name="TALK_ASSET">#REF!</definedName>
    <definedName name="TALK_DEBT">#REF!</definedName>
    <definedName name="TALK_DIV">#REF!</definedName>
    <definedName name="TALK_INTANGIBLE">#REF!</definedName>
    <definedName name="TALK_LTMCAPEX">#REF!</definedName>
    <definedName name="TALK_LTMEBIT">#REF!</definedName>
    <definedName name="TALK_LTMEBITDA">#REF!</definedName>
    <definedName name="TALK_LTMINT">#REF!</definedName>
    <definedName name="TALK_LTMNI">#REF!</definedName>
    <definedName name="TALK_LTMREV">#REF!</definedName>
    <definedName name="TALK_LTMSGA">#REF!</definedName>
    <definedName name="talk_min">#REF!</definedName>
    <definedName name="TALK_name">#REF!</definedName>
    <definedName name="TALK_netdebt">#REF!</definedName>
    <definedName name="TALK_price">#REF!</definedName>
    <definedName name="TALK_SE">#REF!</definedName>
    <definedName name="TALK_share">#REF!</definedName>
    <definedName name="TALK_ticker">#REF!</definedName>
    <definedName name="Talum">#REF!</definedName>
    <definedName name="tangible">#REF!</definedName>
    <definedName name="Target_debt_to_capital">#REF!</definedName>
    <definedName name="Target_Net_Debt">"targ_netdebt"</definedName>
    <definedName name="targetprice">#REF!</definedName>
    <definedName name="tariff_discount">#REF!</definedName>
    <definedName name="Tax">#REF!</definedName>
    <definedName name="tax.2000">#REF!</definedName>
    <definedName name="tax.2001">#REF!</definedName>
    <definedName name="tax.99">#REF!</definedName>
    <definedName name="Tax_expense">#REF!</definedName>
    <definedName name="Tax_on_Non_Recur_Items">#REF!</definedName>
    <definedName name="Tax_Provided">#REF!</definedName>
    <definedName name="tax_rate">38%</definedName>
    <definedName name="Tax_rate_for_WACC">#REF!</definedName>
    <definedName name="TaxCredit">#REF!</definedName>
    <definedName name="Taxes_paid">#REF!</definedName>
    <definedName name="TaxG">#REF!</definedName>
    <definedName name="Taxmanagement">[20]NERD!$G$20:$N$20</definedName>
    <definedName name="Taxrate_00">#REF!</definedName>
    <definedName name="Taxrate_97">#REF!</definedName>
    <definedName name="Taxrate_98">#REF!</definedName>
    <definedName name="Taxrate_99">#REF!</definedName>
    <definedName name="taxrate00">#REF!</definedName>
    <definedName name="taxrate01">#REF!</definedName>
    <definedName name="taxrate93">#REF!</definedName>
    <definedName name="taxrate94">#REF!</definedName>
    <definedName name="taxrate95">#REF!</definedName>
    <definedName name="taxrate96">#REF!</definedName>
    <definedName name="taxrate97">#REF!</definedName>
    <definedName name="taxrate98">'[14]Consolidated Financials'!$H$43</definedName>
    <definedName name="taxrate99">'[33]Consolidated Financials'!$O$44</definedName>
    <definedName name="TaxS">#REF!</definedName>
    <definedName name="tbl_standardColours">#REF!</definedName>
    <definedName name="tci">#REF!</definedName>
    <definedName name="tcs">#REF!</definedName>
    <definedName name="TD">#REF!</definedName>
    <definedName name="TDCF94">#REF!</definedName>
    <definedName name="TDCF95">#REF!</definedName>
    <definedName name="TDF_OUT">#REF!</definedName>
    <definedName name="TDS_1yrEPS">#REF!</definedName>
    <definedName name="TDS_2yrEPS">#REF!</definedName>
    <definedName name="TDS_52HIGH">#REF!</definedName>
    <definedName name="TDS_5YRGROWTH">#REF!</definedName>
    <definedName name="TDS_96EPS">#REF!</definedName>
    <definedName name="TDS_97EPS">#REF!</definedName>
    <definedName name="TDS_98EPS">#REF!</definedName>
    <definedName name="TDS_LTMSGA">#REF!</definedName>
    <definedName name="TDS_PRICE">#REF!</definedName>
    <definedName name="TECH">#REF!</definedName>
    <definedName name="TELN_AssociatesMinorities">#REF!</definedName>
    <definedName name="TEM_AssociatesMinorities">#REF!</definedName>
    <definedName name="Tema__Valco">#REF!</definedName>
    <definedName name="temp" localSheetId="4" hidden="1">{"Print CRXLAND Assumptions",#N/A,FALSE,"CRXLAND Openings";"Print CRXLAND Openings",#N/A,FALSE,"CRXLAND Openings"}</definedName>
    <definedName name="temp" localSheetId="1" hidden="1">{"Print CRXLAND Assumptions",#N/A,FALSE,"CRXLAND Openings";"Print CRXLAND Openings",#N/A,FALSE,"CRXLAND Openings"}</definedName>
    <definedName name="temp" hidden="1">{"Print CRXLAND Assumptions",#N/A,FALSE,"CRXLAND Openings";"Print CRXLAND Openings",#N/A,FALSE,"CRXLAND Openings"}</definedName>
    <definedName name="temp_range">#REF!</definedName>
    <definedName name="temp2" localSheetId="4" hidden="1">{"Print CRXLAND Assumptions",#N/A,FALSE,"CRXLAND Openings";"Print CRXLAND Openings",#N/A,FALSE,"CRXLAND Openings"}</definedName>
    <definedName name="temp2" localSheetId="1" hidden="1">{"Print CRXLAND Assumptions",#N/A,FALSE,"CRXLAND Openings";"Print CRXLAND Openings",#N/A,FALSE,"CRXLAND Openings"}</definedName>
    <definedName name="temp2" hidden="1">{"Print CRXLAND Assumptions",#N/A,FALSE,"CRXLAND Openings";"Print CRXLAND Openings",#N/A,FALSE,"CRXLAND Openings"}</definedName>
    <definedName name="Template.WIRE">"DBACCESS"</definedName>
    <definedName name="tempor" localSheetId="4"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localSheetId="1"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or"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rminal_ROE">#REF!</definedName>
    <definedName name="terp1">#REF!</definedName>
    <definedName name="TEST_price">#REF!</definedName>
    <definedName name="TestAdd">"Test RefersTo1"</definedName>
    <definedName name="tev">#REF!</definedName>
    <definedName name="tfc">#REF!</definedName>
    <definedName name="tfd">#REF!</definedName>
    <definedName name="tfo">#REF!</definedName>
    <definedName name="tfr">#REF!</definedName>
    <definedName name="TGO_1yrEPS">#REF!</definedName>
    <definedName name="TGO_2yrEPS">#REF!</definedName>
    <definedName name="TGO_52high">#REF!</definedName>
    <definedName name="TGO_5YRGROWTH">#REF!</definedName>
    <definedName name="TGO_95EBIT">#REF!</definedName>
    <definedName name="TGO_95EBITDA">#REF!</definedName>
    <definedName name="TGO_96EPS">#REF!</definedName>
    <definedName name="TGO_97EPS">#REF!</definedName>
    <definedName name="TGO_98EPS">#REF!</definedName>
    <definedName name="TGO_ASSET">#REF!</definedName>
    <definedName name="TGO_DEBT">#REF!</definedName>
    <definedName name="TGO_DIV">#REF!</definedName>
    <definedName name="TGO_INTANGIBLE">#REF!</definedName>
    <definedName name="TGO_LTMCAPEX">#REF!</definedName>
    <definedName name="TGO_LTMEBIT">#REF!</definedName>
    <definedName name="TGO_LTMEBITDA">#REF!</definedName>
    <definedName name="TGO_LTMINT">#REF!</definedName>
    <definedName name="TGO_LTMNI">#REF!</definedName>
    <definedName name="TGO_LTMREV">#REF!</definedName>
    <definedName name="TGO_LTMSGA">#REF!</definedName>
    <definedName name="tgo_min">#REF!</definedName>
    <definedName name="TGO_name">#REF!</definedName>
    <definedName name="TGO_netdebt">#REF!</definedName>
    <definedName name="TGO_price">#REF!</definedName>
    <definedName name="TGO_SE">#REF!</definedName>
    <definedName name="TGO_share">#REF!</definedName>
    <definedName name="TGO_ticker">#REF!</definedName>
    <definedName name="TGRP_1yrEPS">#REF!</definedName>
    <definedName name="TGRP_2yrEPS">#REF!</definedName>
    <definedName name="TGRP_52HIGH">#REF!</definedName>
    <definedName name="TGRP_5YRGROWTH">#REF!</definedName>
    <definedName name="TGRP_PRICE">#REF!</definedName>
    <definedName name="th_asean">#REF!</definedName>
    <definedName name="th_asean5">#REF!</definedName>
    <definedName name="th_asia">#REF!</definedName>
    <definedName name="the_caller">#N/A</definedName>
    <definedName name="This_Year">"1998E"</definedName>
    <definedName name="ThisEndYear">2014</definedName>
    <definedName name="ThisEstiDate">42264</definedName>
    <definedName name="ThisEstNum">3</definedName>
    <definedName name="ThisHasNew">"否"</definedName>
    <definedName name="ThisReportList">"2010;2011;2012;2013;2014"</definedName>
    <definedName name="ThisStYear">2010</definedName>
    <definedName name="ThisTransitionYear">0</definedName>
    <definedName name="ThisWindCode">"300383.SZ"</definedName>
    <definedName name="three_yr_dcf_debt">#REF!</definedName>
    <definedName name="Three_yr_EV">#REF!</definedName>
    <definedName name="Three_yr_implied_EBITDA_mult">#REF!</definedName>
    <definedName name="Three_yr_implied_TM">#REF!</definedName>
    <definedName name="three_yr_npv">#REF!</definedName>
    <definedName name="Three_yr_PerpG">#REF!</definedName>
    <definedName name="Three_yr_PV">#REF!</definedName>
    <definedName name="threeg">#REF!</definedName>
    <definedName name="threeG_capex_driver">#REF!</definedName>
    <definedName name="threeG_subs">#REF!</definedName>
    <definedName name="ticker">#REF!</definedName>
    <definedName name="TickerRef">#REF!</definedName>
    <definedName name="Tigr_Exhibit0207c51a_9b2c_48ac_a23a_4961d0adedfc" hidden="1">#REF!</definedName>
    <definedName name="Tigr_Exhibit045a16ad_65bd_4112_9584_7885e0058fe1" hidden="1">#REF!</definedName>
    <definedName name="Tigr_Exhibit05aee54d_27ae_42aa_8510_2cf8a399e7a3" hidden="1">#REF!</definedName>
    <definedName name="Tigr_Exhibit05af65fc_2c1d_44ab_b19a_c4d1c9c76b90" hidden="1">#REF!</definedName>
    <definedName name="Tigr_Exhibit05c3404a_1507_44ba_b3d9_cad29f216307" hidden="1">#REF!</definedName>
    <definedName name="Tigr_Exhibit07121249_4896_40cd_8a71_b9dca0fc9b8d" hidden="1">#REF!</definedName>
    <definedName name="Tigr_Exhibit0714d1bc_ef5d_460f_b13f_fcaf96b8be8e" hidden="1">#REF!</definedName>
    <definedName name="Tigr_Exhibit08a90334_a8fb_4127_9bb4_d106dd42e79d" hidden="1">#REF!</definedName>
    <definedName name="Tigr_Exhibit0a27448e_63cb_4f0f_b4c5_e7a23ce8dd23" hidden="1">#REF!</definedName>
    <definedName name="Tigr_Exhibit0b3540ef_23f6_421e_ac52_63af4451a526" hidden="1">#REF!</definedName>
    <definedName name="Tigr_Exhibit0c6a22a4_e157_4a2c_a157_a077edd1424a" hidden="1">#REF!</definedName>
    <definedName name="Tigr_Exhibit0c78d4e6_bf8a_4ab8_8d1a_03ecebfa7aaf" hidden="1">#REF!</definedName>
    <definedName name="Tigr_Exhibit0cb7280d_09dd_4de5_b021_62dcfbf41f15" hidden="1">#REF!</definedName>
    <definedName name="Tigr_Exhibit0d1d5728_2957_4081_b269_8fcb44605232" hidden="1">#REF!</definedName>
    <definedName name="Tigr_Exhibit0d74b164_bc9d_4495_bb3c_7ef86484c2f4" hidden="1">#REF!</definedName>
    <definedName name="Tigr_Exhibit0dbb0173_d177_4ed3_806b_c2b3c147ca5c" hidden="1">#REF!</definedName>
    <definedName name="Tigr_Exhibit0e09779e_8c65_4e7f_b552_77663919afad" hidden="1">#REF!</definedName>
    <definedName name="Tigr_Exhibit0e2e561b_2e8b_4133_a055_b43661233402" hidden="1">#REF!</definedName>
    <definedName name="Tigr_Exhibit0ef57e21_c8e9_4f27_a0b0_2415c0d89ad0" hidden="1">#REF!</definedName>
    <definedName name="Tigr_Exhibit0f9f6a87_49cb_4790_9ad5_39b1aef64406" hidden="1">#REF!</definedName>
    <definedName name="Tigr_Exhibit101000ba_89fd_4bfb_9890_7c822e0326b4" hidden="1">#REF!</definedName>
    <definedName name="Tigr_Exhibit1055812f_1c83_493f_8dcb_159c90d8a0db" hidden="1">#REF!</definedName>
    <definedName name="Tigr_Exhibit11f907d5_46cc_4f6a_96bf_0960e6509615" hidden="1">#REF!</definedName>
    <definedName name="Tigr_Exhibit12266ac1_5ff2_4e05_8d7f_d33cf7fd277a" hidden="1">#REF!</definedName>
    <definedName name="Tigr_Exhibit129312d2_fe88_4d3a_b9a5_e58a16adb01c" hidden="1">#REF!</definedName>
    <definedName name="Tigr_Exhibit12f11886_89a5_4dfd_bdaa_5ac90bc23f03" hidden="1">#REF!</definedName>
    <definedName name="Tigr_Exhibit136a6ac8_a76c_4b54_964a_4e6eac8dcc0f" hidden="1">#REF!</definedName>
    <definedName name="Tigr_Exhibit136ee4c9_9970_4797_b6af_9d17bb5753c0" hidden="1">#REF!</definedName>
    <definedName name="Tigr_Exhibit148aabe7_6b37_4759_93d4_54a1a369b904" hidden="1">#REF!</definedName>
    <definedName name="Tigr_Exhibit14a50481_6db0_4651_90b1_c9e6bdabcce8" hidden="1">#REF!</definedName>
    <definedName name="Tigr_Exhibit1544f1d1_4ffa_42c6_8aa5_4f883c3de945" hidden="1">#REF!</definedName>
    <definedName name="Tigr_Exhibit15942695_d80e_4436_9299_976eddfe6e0e" hidden="1">#REF!</definedName>
    <definedName name="Tigr_Exhibit15ab4ed1_23d3_417f_aef8_d8ed9fc22e67" hidden="1">#REF!</definedName>
    <definedName name="Tigr_Exhibit17f50cb8_6a63_4f36_b9cb_2da8ced75c99" hidden="1">#REF!</definedName>
    <definedName name="Tigr_Exhibit184565d8_3c0c_431b_a563_18432084d0a6" hidden="1">#REF!</definedName>
    <definedName name="Tigr_Exhibit1aa22b35_4495_4170_b465_180b74e87aaa" hidden="1">#REF!</definedName>
    <definedName name="Tigr_Exhibit1b7f59c2_affa_46ce_9f9e_9a8fd3b810bc" hidden="1">#REF!</definedName>
    <definedName name="Tigr_Exhibit1bde31f9_47f1_41c3_8449_dd7cc0d23157" hidden="1">#REF!</definedName>
    <definedName name="Tigr_Exhibit1d62fbb9_44ae_49cb_8d0a_be7950685eae" hidden="1">#REF!</definedName>
    <definedName name="Tigr_Exhibit1dba8f73_033a_4ed1_aef6_3e4ea9b63b4c" hidden="1">#REF!</definedName>
    <definedName name="Tigr_Exhibit1dbc89f5_1d4e_4f48_b558_0907fa56d017" hidden="1">#REF!</definedName>
    <definedName name="Tigr_Exhibit1ddc13b1_1a5f_469e_8b4e_f2f2ef2a9360" hidden="1">#REF!</definedName>
    <definedName name="Tigr_Exhibit1defbbf9_78c2_40bd_929b_b586b90733fb" hidden="1">#REF!</definedName>
    <definedName name="Tigr_Exhibit204870df_f992_4c1a_93d9_b65869f96f6c" hidden="1">#REF!</definedName>
    <definedName name="Tigr_Exhibit225d363b_b629_40c9_bda4_03f1eb4c167b" hidden="1">#REF!</definedName>
    <definedName name="Tigr_Exhibit22886661_153c_4397_ba1b_157cae4f2a46" hidden="1">#REF!</definedName>
    <definedName name="Tigr_Exhibit23355b5f_f880_4f7a_b47c_34996a982da9" hidden="1">#REF!</definedName>
    <definedName name="Tigr_Exhibit24e30e2e_48ac_476f_9a03_df5f03107e65" hidden="1">#REF!</definedName>
    <definedName name="Tigr_Exhibit25175e89_d029_4d1a_8ff7_d9b188687675" hidden="1">#REF!</definedName>
    <definedName name="Tigr_Exhibit261e08da_967a_4109_a2c7_02a2343f1212" hidden="1">#REF!</definedName>
    <definedName name="Tigr_Exhibit26d0657d_d08c_447d_a355_2d447927b946" hidden="1">#REF!</definedName>
    <definedName name="Tigr_Exhibit2773af8b_d802_435e_8f2d_c3e78bd6615d" hidden="1">#REF!</definedName>
    <definedName name="Tigr_Exhibit297c7da9_8cfc_4849_9043_e5f4b472204e" hidden="1">#REF!</definedName>
    <definedName name="Tigr_Exhibit2c9b4b1c_6a82_4f09_85c5_d2d4fca22555" hidden="1">#REF!</definedName>
    <definedName name="Tigr_Exhibit2daa0bea_316b_4d10_896b_e68fd550e5f1" hidden="1">#REF!</definedName>
    <definedName name="Tigr_Exhibit2f955b8e_bbeb_41bf_aca3_c34715ea9739" hidden="1">#REF!</definedName>
    <definedName name="Tigr_Exhibit30332b92_f522_448c_8d08_05ad83b707dd" hidden="1">#REF!</definedName>
    <definedName name="Tigr_Exhibit309b252b_d5db_48fb_9425_7ed3bc96a5fa" hidden="1">#REF!</definedName>
    <definedName name="Tigr_Exhibit30d3565e_bd45_4533_86d2_9ae2f22ea538" hidden="1">#REF!</definedName>
    <definedName name="Tigr_Exhibit33eeb5d6_b791_4174_8e80_6c8a12d7f089" hidden="1">#REF!</definedName>
    <definedName name="Tigr_Exhibit3442f1be_dbc9_4ec8_84a9_7238adf2d255" hidden="1">#REF!</definedName>
    <definedName name="Tigr_Exhibit354ab93b_eb57_44f3_8959_a83b94ea2e20" hidden="1">#REF!</definedName>
    <definedName name="Tigr_Exhibit3617f567_9b21_411c_9708_3ac049583282" hidden="1">#REF!</definedName>
    <definedName name="Tigr_Exhibit364f1bab_f617_4fe1_9cf7_0b344a48e77f" hidden="1">#REF!</definedName>
    <definedName name="Tigr_Exhibit369f6ec9_cc87_4819_bdd4_aa6b513eab27" hidden="1">#REF!</definedName>
    <definedName name="Tigr_Exhibit36b7380c_f9bd_4f11_93b2_58a3edd7e9a3" hidden="1">#REF!</definedName>
    <definedName name="Tigr_Exhibit3762e231_e900_4cee_b2cd_d68395f8d7cc" hidden="1">#REF!</definedName>
    <definedName name="Tigr_Exhibit3a2055db_21da_422a_8469_988e2a1cb3ce" hidden="1">#REF!</definedName>
    <definedName name="Tigr_Exhibit3a5174b4_7be4_4ec5_a341_48c98aac0f62" hidden="1">#REF!</definedName>
    <definedName name="Tigr_Exhibit3f25c700_0885_4070_9f18_9eb89e9e71da" hidden="1">#REF!</definedName>
    <definedName name="Tigr_Exhibit3f94e949_4cf3_4209_8e0f_74bb9a49e8ea" hidden="1">#REF!</definedName>
    <definedName name="Tigr_Exhibit3fe3ee12_3124_4be7_b81c_7d61d12bd632" hidden="1">#REF!</definedName>
    <definedName name="Tigr_Exhibit401fd841_ef39_4fa4_9ba2_b1e98e8e442e" hidden="1">#REF!</definedName>
    <definedName name="Tigr_Exhibit405240c5_023b_4e40_a675_6d92f91d17da" hidden="1">#REF!</definedName>
    <definedName name="Tigr_Exhibit40d17b65_e90c_4b2d_8f7e_16d844a21189" hidden="1">#REF!</definedName>
    <definedName name="Tigr_Exhibit428b5fe7_45a9_4806_9c2e_9d452ab841c9" hidden="1">#REF!</definedName>
    <definedName name="Tigr_Exhibit42bd8fe5_b20b_45ca_a48c_4661ccc368af" hidden="1">#REF!</definedName>
    <definedName name="Tigr_Exhibit43902f93_f23c_4ec2_981d_12932569b446" hidden="1">#REF!</definedName>
    <definedName name="Tigr_Exhibit43b17620_05d1_47ab_b1d3_cddc9156e61a" hidden="1">#REF!</definedName>
    <definedName name="Tigr_Exhibit43dee7d5_b099_47f4_9a2e_ef96fbb466ed" hidden="1">#REF!</definedName>
    <definedName name="Tigr_Exhibit43fddf9f_b99f_4150_afef_d4e4b4a0f5c7" hidden="1">#REF!</definedName>
    <definedName name="Tigr_Exhibit444dcd18_11ff_4c24_b9c8_406d7831a283" hidden="1">#REF!</definedName>
    <definedName name="Tigr_Exhibit44a3b337_ee60_4b49_92dc_5e9bee5ea319" hidden="1">#REF!</definedName>
    <definedName name="Tigr_Exhibit45fbac5f_801b_445f_9bb2_ec3649bcc66f" hidden="1">#REF!</definedName>
    <definedName name="Tigr_Exhibit461156eb_a736_4aed_be6c_ac3960b6ebbe" hidden="1">#REF!</definedName>
    <definedName name="Tigr_Exhibit465749f1_482f_4a88_9fac_98018a075f9b" hidden="1">#REF!</definedName>
    <definedName name="Tigr_Exhibit467d4e45_78a2_4228_8cad_525bab24d3b9" hidden="1">#REF!</definedName>
    <definedName name="Tigr_Exhibit46977339_b836_48a5_81ea_5853f2a7754c" hidden="1">#REF!</definedName>
    <definedName name="Tigr_Exhibit47159493_05b4_4150_9ef2_2478730e818a" hidden="1">#REF!</definedName>
    <definedName name="Tigr_Exhibit47420c10_f92f_447e_82b4_fabddf88bd76" hidden="1">#REF!</definedName>
    <definedName name="Tigr_Exhibit490c1156_b8ff_4301_be39_5e53e3ac9494" hidden="1">#REF!</definedName>
    <definedName name="Tigr_Exhibit491fea2e_bcd5_4f5c_b044_7b754e50849e" hidden="1">#REF!</definedName>
    <definedName name="Tigr_Exhibit4a03982a_3734_4ab2_bcc1_8c46ec56547a" hidden="1">#REF!</definedName>
    <definedName name="Tigr_Exhibit4be7acaa_093e_4701_98bb_5b71262c056b" hidden="1">#REF!</definedName>
    <definedName name="Tigr_Exhibit4c133b60_5017_4bbe_b0a2_ee3aab08bada" hidden="1">#REF!</definedName>
    <definedName name="Tigr_Exhibit4dfdd152_5131_41fb_91fa_f902703b1cc3" hidden="1">#REF!</definedName>
    <definedName name="Tigr_Exhibit4e13809c_9b64_48fd_b4a7_82d1964edaf1" hidden="1">#REF!</definedName>
    <definedName name="Tigr_Exhibit4e90632c_a71e_4a40_891c_bb819f73c41f" hidden="1">#REF!</definedName>
    <definedName name="Tigr_Exhibit4f173a3c_1c89_4acd_8b77_629c3291997b" hidden="1">#REF!</definedName>
    <definedName name="Tigr_Exhibit5058222b_5ae5_4de8_8e8a_7675bc511b9a" hidden="1">#REF!</definedName>
    <definedName name="Tigr_Exhibit52c584cd_a013_4708_96bf_c728d19e14bb" hidden="1">#REF!</definedName>
    <definedName name="Tigr_Exhibit538aac07_1314_4df5_8000_efbb3dafdcc1" hidden="1">#REF!</definedName>
    <definedName name="Tigr_Exhibit539c45b4_6ed6_4042_9645_34d891f17007" hidden="1">#REF!</definedName>
    <definedName name="Tigr_Exhibit53c80a97_e8ab_4437_8523_b5d758d3aead" hidden="1">#REF!</definedName>
    <definedName name="Tigr_Exhibit54624635_1cc5_4286_b499_44e290402b67" hidden="1">#REF!</definedName>
    <definedName name="Tigr_Exhibit55527c08_8ff2_4873_9a71_a3947ba0b240" hidden="1">#REF!</definedName>
    <definedName name="Tigr_Exhibit5597c49b_2493_41da_abf4_4c668328fd24" hidden="1">#REF!</definedName>
    <definedName name="Tigr_Exhibit55a00f5c_afbd_400e_8e37_5dbdc6aa7d1d" hidden="1">#REF!</definedName>
    <definedName name="Tigr_Exhibit55e206d0_7d01_4136_9183_49f708597ced" hidden="1">#REF!</definedName>
    <definedName name="Tigr_Exhibit57fbda6f_fb6d_43ee_adb7_b051584cb280" hidden="1">#REF!</definedName>
    <definedName name="Tigr_Exhibit59ace976_ba54_4914_8432_4d6da30d0c5e" hidden="1">#REF!</definedName>
    <definedName name="Tigr_Exhibit59bf714d_a71a_4f69_8229_bc9359f7a29b" hidden="1">#REF!</definedName>
    <definedName name="Tigr_Exhibit59c43263_c841_4532_9e4a_f62b982aeed4" hidden="1">#REF!</definedName>
    <definedName name="Tigr_Exhibit5a73608c_ecf2_4c0d_8700_60989782e274" hidden="1">#REF!</definedName>
    <definedName name="Tigr_Exhibit5b074cc7_3eb7_479a_ac62_c6918fc66dbc" hidden="1">#REF!</definedName>
    <definedName name="Tigr_Exhibit5b276ac0_ca01_41d5_a6ad_88af052db6fd" hidden="1">#REF!</definedName>
    <definedName name="Tigr_Exhibit5b5af231_e907_4e62_a2c8_dc127b61605f" hidden="1">#REF!</definedName>
    <definedName name="Tigr_Exhibit5c0f0127_df08_48a8_b5a8_9e76691a542d" hidden="1">#REF!</definedName>
    <definedName name="Tigr_Exhibit5c3a5d0b_e180_459f_af90_313f43fd040e" hidden="1">#REF!</definedName>
    <definedName name="Tigr_Exhibit5d219d41_0606_4280_98e3_37ed770c9002" hidden="1">#REF!</definedName>
    <definedName name="Tigr_Exhibit5d8a83be_9f17_406e_b977_1fa35d617542" hidden="1">#REF!</definedName>
    <definedName name="Tigr_Exhibit5e7ae420_e49f_432a_8ed9_5a77741d921d" hidden="1">#REF!</definedName>
    <definedName name="Tigr_Exhibit5ea805e3_f523_4b0f_84b1_d333a43f6787" hidden="1">#REF!</definedName>
    <definedName name="Tigr_Exhibit5ee0785a_b1fe_4f6d_acdb_d0b2a9eed270" hidden="1">#REF!</definedName>
    <definedName name="Tigr_Exhibit5f686be5_5bf0_4ff5_a109_0c8e6ca3daaa" hidden="1">#REF!</definedName>
    <definedName name="Tigr_Exhibit5fe171c4_5d0e_4ccd_b80f_506d10f023e7" hidden="1">#REF!</definedName>
    <definedName name="Tigr_Exhibit603bb22d_d3af_4ee2_a7ac_3378b1ac552d" hidden="1">#REF!</definedName>
    <definedName name="Tigr_Exhibit615bac92_f956_4836_b1d5_aee28253f595" hidden="1">#REF!</definedName>
    <definedName name="Tigr_Exhibit622520a0_f473_4ea0_9fd0_9601378f23c4" hidden="1">#REF!</definedName>
    <definedName name="Tigr_Exhibit633fb101_bc33_41c9_86c1_ad0f61f6edfb" hidden="1">#REF!</definedName>
    <definedName name="Tigr_Exhibit63e8c270_e41b_45f5_b39e_202c1b51de72" hidden="1">#REF!</definedName>
    <definedName name="Tigr_Exhibit6709a732_edfd_4837_92a2_32b79c8e0a77" hidden="1">#REF!</definedName>
    <definedName name="Tigr_Exhibit67cb966e_11ec_466a_a082_ede71f552b17" hidden="1">#REF!</definedName>
    <definedName name="Tigr_Exhibit68005cf3_c6ba_4eef_9e40_81b6d3bd6c9c" hidden="1">#REF!</definedName>
    <definedName name="Tigr_Exhibit6917a31f_63c8_478b_856a_29160ad7ea51" hidden="1">#REF!</definedName>
    <definedName name="Tigr_Exhibit6942afc8_116f_4db2_b62c_22556e1e5675" hidden="1">#REF!</definedName>
    <definedName name="Tigr_Exhibit699043c6_9efc_46ac_838e_759b652bb431" hidden="1">#REF!</definedName>
    <definedName name="Tigr_Exhibit6a00a33d_e76c_4bfb_a11f_a8f9fff59398" hidden="1">#REF!</definedName>
    <definedName name="Tigr_Exhibit6a96dcdb_15d2_41b1_8b83_24966febbddc" hidden="1">#REF!</definedName>
    <definedName name="Tigr_Exhibit6c2679a8_1be0_43b8_acdb_30d111466874" hidden="1">#REF!</definedName>
    <definedName name="Tigr_Exhibit6deae535_dd09_40d9_9f4f_2320fb9005c7" hidden="1">#REF!</definedName>
    <definedName name="Tigr_Exhibit6e7e60af_7d15_44df_bf0b_ed1cffb21e51" hidden="1">#REF!</definedName>
    <definedName name="Tigr_Exhibit6f6effb9_378d_4435_8df6_518e51927610" hidden="1">#REF!</definedName>
    <definedName name="Tigr_Exhibit710664cd_a092_4a91_96b8_a3d2050de745" hidden="1">#REF!</definedName>
    <definedName name="Tigr_Exhibit715a2b62_4a25_4ee4_bf56_7c9ff7bc83aa" hidden="1">#REF!</definedName>
    <definedName name="Tigr_Exhibit723ef4c1_b455_47c7_b2c7_22b59da032fc" hidden="1">#REF!</definedName>
    <definedName name="Tigr_Exhibit7269051e_fa8e_4bd1_9f03_df32c866cae5" hidden="1">#REF!</definedName>
    <definedName name="Tigr_Exhibit72fdd1cc_e46e_44f0_981e_457a0feb9fb3" hidden="1">#REF!</definedName>
    <definedName name="Tigr_Exhibit750438a4_da90_434d_9f40_a36c07e13057" hidden="1">#REF!</definedName>
    <definedName name="Tigr_Exhibit751cbace_d298_40ba_8b43_785bb5b6e37f" hidden="1">#REF!</definedName>
    <definedName name="Tigr_Exhibit753ecb69_ad3a_49e6_8663_bebd5db383f7" hidden="1">#REF!</definedName>
    <definedName name="Tigr_Exhibit75491141_6537_43f5_9b83_6864ae6c4456" hidden="1">#REF!</definedName>
    <definedName name="Tigr_Exhibit75ac3069_fea9_486f_9a08_ad0eca635c6c" hidden="1">#REF!</definedName>
    <definedName name="Tigr_Exhibit762abbc1_072c_4fec_acdb_4b4d65e1c8d1" hidden="1">#REF!</definedName>
    <definedName name="Tigr_Exhibit76627641_f80c_40f0_b33a_757b65da44a8" hidden="1">#REF!</definedName>
    <definedName name="Tigr_Exhibit774a35a0_0366_40f7_8202_199b4e84d186" hidden="1">#REF!</definedName>
    <definedName name="Tigr_Exhibit784ef638_abd4_4d80_a97a_5ea2bd5338ad" hidden="1">#REF!</definedName>
    <definedName name="Tigr_Exhibit786235c4_9096_42b8_a4e7_405d84c5f7a7" hidden="1">#REF!</definedName>
    <definedName name="Tigr_Exhibit79ba7c91_c001_4d93_b17d_8f819b3edcc7" hidden="1">#REF!</definedName>
    <definedName name="Tigr_Exhibit7a21d018_bbb7_458d_8ce1_bf9927dc8462" hidden="1">#REF!</definedName>
    <definedName name="Tigr_Exhibit7a698dc2_7c37_47bb_8261_e3f14117d966" hidden="1">#REF!</definedName>
    <definedName name="Tigr_Exhibit7ad06177_87e8_463c_b9d3_03cefe48ba5b" hidden="1">#REF!</definedName>
    <definedName name="Tigr_Exhibit7c035afe_08a8_4560_afdb_adca4fd1a9cd" hidden="1">#REF!</definedName>
    <definedName name="Tigr_Exhibit7c0449c7_dea1_47fd_9995_25b9c39bdf88" hidden="1">#REF!</definedName>
    <definedName name="Tigr_Exhibit7c53ffb6_11b2_47fc_ae02_7828f1e4e1a4" hidden="1">#REF!</definedName>
    <definedName name="Tigr_Exhibit7d69b849_4a34_4953_8988_cd44d4f03524" hidden="1">#REF!</definedName>
    <definedName name="Tigr_Exhibit7dbde956_1d83_46be_8ae0_59714f9f8ac6" hidden="1">#REF!</definedName>
    <definedName name="Tigr_Exhibit7e3d15ba_90c7_43bd_9115_fe82e938a54a" hidden="1">#REF!</definedName>
    <definedName name="Tigr_Exhibit7ed5de38_a5c9_4c53_b35d_dadcf86f3fdb" hidden="1">#REF!</definedName>
    <definedName name="Tigr_Exhibit8061f099_6007_4064_8051_6a9f331d97fe" hidden="1">#REF!</definedName>
    <definedName name="Tigr_Exhibit810ef529_3a58_4330_97a0_69829771bdcd" hidden="1">#REF!</definedName>
    <definedName name="Tigr_Exhibit81647a63_c20a_436c_9df3_8b6339201aed" hidden="1">#REF!</definedName>
    <definedName name="Tigr_Exhibit831d264a_a123_4f7c_bddb_a8250fc2c395" hidden="1">#REF!</definedName>
    <definedName name="Tigr_Exhibit836329e2_c455_47bc_b401_7c12b9d26b2b" hidden="1">#REF!</definedName>
    <definedName name="Tigr_Exhibit843bdcae_15b2_4f07_8448_f86deda6a984" hidden="1">#REF!</definedName>
    <definedName name="Tigr_Exhibit84eac13a_9a87_4f6e_b5c6_c0b1f8b20cc0" hidden="1">#REF!</definedName>
    <definedName name="Tigr_Exhibit8530e52f_4f35_4c6a_b977_d470d6c8ac7b" hidden="1">#REF!</definedName>
    <definedName name="Tigr_Exhibit86d997ca_6148_43bb_bc48_7aefe5663e8d" hidden="1">#REF!</definedName>
    <definedName name="Tigr_Exhibit87638e31_8199_48dd_aea5_2158506508b1" hidden="1">#REF!</definedName>
    <definedName name="Tigr_Exhibit87ba69bf_78e2_4de8_b7f8_25be4f0f8e34" hidden="1">#REF!</definedName>
    <definedName name="Tigr_Exhibit87eac385_a372_493b_9677_c4cca6597c20" hidden="1">#REF!</definedName>
    <definedName name="Tigr_Exhibit88a4b820_cb7b_4f8f_9817_4c0f0a6c95cd" hidden="1">#REF!</definedName>
    <definedName name="Tigr_Exhibit89291265_cb01_4ac2_aa4c_2f4ec85d75ed" hidden="1">#REF!</definedName>
    <definedName name="Tigr_Exhibit897e0188_d4cc_4558_a914_e2a82338f360" hidden="1">#REF!</definedName>
    <definedName name="Tigr_Exhibit8bb5ffb5_c39b_46d0_b24d_78cff2d57284" hidden="1">#REF!</definedName>
    <definedName name="Tigr_Exhibit8d8df5d0_f39c_4b28_8253_364877bb2b28" hidden="1">#REF!</definedName>
    <definedName name="Tigr_Exhibit8e3e3fbb_c91d_4d0c_98b3_d26708f0e66f" hidden="1">#REF!</definedName>
    <definedName name="Tigr_Exhibit8e587bf7_48d0_4bcf_bc77_74442a67fda6" hidden="1">#REF!</definedName>
    <definedName name="Tigr_Exhibit8f5a2d82_8c69_46fa_b032_347d87c93556" hidden="1">#REF!</definedName>
    <definedName name="Tigr_Exhibit8f7d6b23_b939_4339_aa39_aa088e303624" hidden="1">#REF!</definedName>
    <definedName name="Tigr_Exhibit901b50de_f936_4fd9_9a18_c167cf732d16" hidden="1">#REF!</definedName>
    <definedName name="Tigr_Exhibit92130b36_66da_467d_9ffc_397894202987" hidden="1">#REF!</definedName>
    <definedName name="Tigr_Exhibit921ff98e_bd5c_4f6a_82e1_aaaab8112ab5" hidden="1">#REF!</definedName>
    <definedName name="Tigr_Exhibit92bc3c24_9286_49c9_8b1e_4aadfd3ad4cd" hidden="1">#REF!</definedName>
    <definedName name="Tigr_Exhibit92c4658d_b692_428b_975e_638f359b03a7" hidden="1">#REF!</definedName>
    <definedName name="Tigr_Exhibit9361a43d_1834_4410_9269_8fddebad083b" hidden="1">#REF!</definedName>
    <definedName name="Tigr_Exhibit93682593_eb91_4857_8ea9_2ac564850c30" hidden="1">#REF!</definedName>
    <definedName name="Tigr_Exhibit94117c1f_a7c0_4200_87ce_a9041889b0ab" hidden="1">#REF!</definedName>
    <definedName name="Tigr_Exhibit943ddaf3_33ad_4afb_861e_22c06a82db62" hidden="1">#REF!</definedName>
    <definedName name="Tigr_Exhibit948dedd7_7431_4359_b561_87761394c9ca" hidden="1">#REF!</definedName>
    <definedName name="Tigr_Exhibit94b94cd8_6b66_4582_9596_35cd26f3ae4e" hidden="1">#REF!</definedName>
    <definedName name="Tigr_Exhibit970b26f9_9db6_406c_874e_8208c4ca32aa" hidden="1">#REF!</definedName>
    <definedName name="Tigr_Exhibit972c9192_b1f0_41d9_85fe_bbdde1439bfe" hidden="1">#REF!</definedName>
    <definedName name="Tigr_Exhibit973245d5_2362_42f7_b27a_e8ec2920304c" hidden="1">#REF!</definedName>
    <definedName name="Tigr_Exhibit97530b74_b82b_4331_8ace_aa039810b66e" hidden="1">#REF!</definedName>
    <definedName name="Tigr_Exhibit98eb5f5a_f103_4b27_a6dd_54e91daa7534" hidden="1">#REF!</definedName>
    <definedName name="Tigr_Exhibit9914bba5_3030_407b_8a4c_609ab28f5528" hidden="1">#REF!</definedName>
    <definedName name="Tigr_Exhibit99ca04e0_b8c0_4120_8827_dcf3bc1a7aa2" hidden="1">#REF!</definedName>
    <definedName name="Tigr_Exhibit9d2decde_7311_4d37_b86a_fc658438d57a" hidden="1">#REF!</definedName>
    <definedName name="Tigr_Exhibit9d875904_2fd4_46ec_89f7_9919fdb29ebc" hidden="1">#REF!</definedName>
    <definedName name="Tigr_Exhibit9d89ccda_a4e3_49cf_b667_285b95cbdb1a" hidden="1">#REF!</definedName>
    <definedName name="Tigr_Exhibit9dead8ed_66cb_43b2_9c12_d34230cd2f5b" hidden="1">#REF!</definedName>
    <definedName name="Tigr_Exhibit9e0c6f23_cefe_4ac2_ac4d_a809cc2f5f5e" hidden="1">#REF!</definedName>
    <definedName name="Tigr_Exhibit9ee8c01b_4119_4331_a875_bfa3122d06b0" hidden="1">#REF!</definedName>
    <definedName name="Tigr_Exhibit9f549e5b_9f8b_4cfa_bf3e_d637fcb256e3" hidden="1">#REF!</definedName>
    <definedName name="Tigr_Exhibit9ff26557_124b_4420_8f9b_bcd5662d1275" hidden="1">#REF!</definedName>
    <definedName name="Tigr_Exhibita0cb4acf_a2bc_4839_813d_e903d617d5f5" hidden="1">#REF!</definedName>
    <definedName name="Tigr_Exhibita2b2bbe0_8dba_4772_a43b_dda2caa808e8" hidden="1">#REF!</definedName>
    <definedName name="Tigr_Exhibita2bf8949_7672_406d_b80b_252f5efab730" hidden="1">#REF!</definedName>
    <definedName name="Tigr_Exhibita38c6276_75ee_4c8e_8507_2580e7b65ea1" hidden="1">#REF!</definedName>
    <definedName name="Tigr_Exhibita4617247_92a8_4c65_ac13_db7ba1c50483" hidden="1">#REF!</definedName>
    <definedName name="Tigr_Exhibita52e296d_2f9d_4730_bf7c_f6b284dbebed" hidden="1">#REF!</definedName>
    <definedName name="Tigr_Exhibita5619537_065a_43c9_a18b_b86d987d80aa" hidden="1">#REF!</definedName>
    <definedName name="Tigr_Exhibita5dc594f_fd6c_459f_bf7a_64c2a399beac" hidden="1">#REF!</definedName>
    <definedName name="Tigr_Exhibita7187608_f2f7_453f_a662_cc3fe74fbd91" hidden="1">#REF!</definedName>
    <definedName name="Tigr_Exhibita7759e47_cabd_4bf1_bf62_0c8cfb2dd88c" hidden="1">#REF!</definedName>
    <definedName name="Tigr_Exhibita9555099_8463_4e86_91d3_cb9a148d305d" hidden="1">#REF!</definedName>
    <definedName name="Tigr_Exhibita9bd6bf0_d13f_4632_92d4_2692791a89c5" hidden="1">#REF!</definedName>
    <definedName name="Tigr_Exhibitab784c45_5957_437e_a8a8_f30cb9383477" hidden="1">#REF!</definedName>
    <definedName name="Tigr_Exhibitacd94442_662c_4e02_8a10_71dd42ff1967" hidden="1">#REF!</definedName>
    <definedName name="Tigr_Exhibitad2f017d_fe82_4f5f_8daf_172b365fd341" hidden="1">#REF!</definedName>
    <definedName name="Tigr_Exhibitad6f23e4_eef8_4b8a_b3f7_4c4699689a6e" hidden="1">#REF!</definedName>
    <definedName name="Tigr_Exhibitade7b5f8_0b8c_4b33_ade9_3ab794482b59" hidden="1">#REF!</definedName>
    <definedName name="Tigr_Exhibitae97dc6c_ab4a_4d87_b98a_de2865aa5a36" hidden="1">#REF!</definedName>
    <definedName name="Tigr_Exhibitaead0cd9_1e12_47fc_bffd_a17cf72599c1" hidden="1">#REF!</definedName>
    <definedName name="Tigr_Exhibitaef4f47c_83d3_40d1_a5d5_a7b95a9658a7" hidden="1">#REF!</definedName>
    <definedName name="Tigr_Exhibitaf2114a2_372e_4753_aa38_02ba4b164b7d" hidden="1">#REF!</definedName>
    <definedName name="Tigr_Exhibitb1a5c13f_0c6d_464f_b3b8_9c3c722e4f2e" hidden="1">#REF!</definedName>
    <definedName name="Tigr_Exhibitb24cb3a3_5172_4ab1_8282_c619128671db" hidden="1">#REF!</definedName>
    <definedName name="Tigr_Exhibitb2988a22_87d4_4ae2_8f5f_65f65b01c9c2" hidden="1">#REF!</definedName>
    <definedName name="Tigr_Exhibitb4ab382b_cc3a_44bb_8ca0_7874d1787928" hidden="1">#REF!</definedName>
    <definedName name="Tigr_Exhibitb5d49a68_1b64_4c92_82d8_94c3e39249ff" hidden="1">#REF!</definedName>
    <definedName name="Tigr_Exhibitb6394b09_961a_4816_864b_fa5f7bbd0ef6" hidden="1">#REF!</definedName>
    <definedName name="Tigr_Exhibitb6d39734_9ebf_4a58_9917_ae8eb4ba9b23" hidden="1">#REF!</definedName>
    <definedName name="Tigr_Exhibitb8671de9_b65c_45da_bc3c_d2d5d4bc2b80" hidden="1">#REF!</definedName>
    <definedName name="Tigr_Exhibitb9e2d50c_8fd7_4436_9891_1e7a91d14f73" hidden="1">#REF!</definedName>
    <definedName name="Tigr_Exhibitba3a70f2_5a83_407a_bc2c_68bc48759b5e" hidden="1">#REF!</definedName>
    <definedName name="Tigr_Exhibitbb70490e_7882_441a_8baa_7842c9d97273" hidden="1">#REF!</definedName>
    <definedName name="Tigr_Exhibitbbb319f5_227d_4636_9509_3251f9f6dbb3" hidden="1">#REF!</definedName>
    <definedName name="Tigr_Exhibitbbe58ab3_473f_4d07_bc16_dfef58506d05" hidden="1">#REF!</definedName>
    <definedName name="Tigr_Exhibitbc7e386d_bb9f_4326_ab97_dd6acdc2b3d0" hidden="1">#REF!</definedName>
    <definedName name="Tigr_Exhibitbda9b313_b8ee_49f3_9869_a3978ce333f1" hidden="1">#REF!</definedName>
    <definedName name="Tigr_Exhibitc0984b3e_eb24_4c8a_9903_6c3910497ffd" hidden="1">#REF!</definedName>
    <definedName name="Tigr_Exhibitc10b79d2_10d1_4eb6_8cd8_8b1714cc5862" hidden="1">#REF!</definedName>
    <definedName name="Tigr_Exhibitc177466e_4fac_4940_af0f_de84c9527ca4" hidden="1">#REF!</definedName>
    <definedName name="Tigr_Exhibitc3427354_501a_4f67_8059_60b86d1903cf" hidden="1">#REF!</definedName>
    <definedName name="Tigr_Exhibitc4a7fa99_bf08_41fc_b8b3_e01e8b07a146" hidden="1">#REF!</definedName>
    <definedName name="Tigr_Exhibitc51b54ee_90d9_4476_80af_3eb44bb31c4d" hidden="1">#REF!</definedName>
    <definedName name="Tigr_Exhibitc67f68c2_49e1_40b6_84ef_4d97343b7cc8" hidden="1">#REF!</definedName>
    <definedName name="Tigr_Exhibitc6c453e9_829e_414e_9966_d9417e73fa54" hidden="1">#REF!</definedName>
    <definedName name="Tigr_Exhibitc6fe6cfc_3130_45d2_98fb_d1b209d3e00e" hidden="1">#REF!</definedName>
    <definedName name="Tigr_Exhibitc7137394_fbaa_47fb_9461_fcd92bf76721" hidden="1">#REF!</definedName>
    <definedName name="Tigr_Exhibitc7143719_1942_4b43_9602_0eee293c0a44" hidden="1">#REF!</definedName>
    <definedName name="Tigr_Exhibitc749c80e_6fca_49b9_9a81_80aa44b024e0" hidden="1">#REF!</definedName>
    <definedName name="Tigr_Exhibitc7b34e55_b80c_4646_bd53_fa450ea7cbc1" hidden="1">#REF!</definedName>
    <definedName name="Tigr_Exhibitc81bb838_0e67_4f66_9529_ff1a5a1ce04a" hidden="1">#REF!</definedName>
    <definedName name="Tigr_Exhibitc86f54db_909f_47e4_9a50_82f6e9e02f01" hidden="1">#REF!</definedName>
    <definedName name="Tigr_Exhibitc8f89a9f_d7e0_4a8e_82d4_8ec372c02ac8" hidden="1">#REF!</definedName>
    <definedName name="Tigr_Exhibitc91c3de1_3633_4ea2_88e8_eee84aea9f56" hidden="1">#REF!</definedName>
    <definedName name="Tigr_Exhibitc92a4f3d_2eee_436a_8da1_0b05b80d8cb6" hidden="1">#REF!</definedName>
    <definedName name="Tigr_Exhibitc92deff5_6b3a_4370_a4ad_e4e351cf3d3e" hidden="1">#REF!</definedName>
    <definedName name="Tigr_Exhibitc952fb6e_73b8_4eaf_a784_25ba93e9ceb2" hidden="1">#REF!</definedName>
    <definedName name="Tigr_Exhibitca6ea73b_a0af_4802_aeaf_9bd154d86bfe" hidden="1">#REF!</definedName>
    <definedName name="Tigr_Exhibitca72af8a_4fa2_496b_a7e1_9fab2a6c8e6f" hidden="1">#REF!</definedName>
    <definedName name="Tigr_Exhibitcb87112a_9234_4443_8a13_145849a695f0" hidden="1">#REF!</definedName>
    <definedName name="Tigr_Exhibitcd021188_f161_47a7_ae95_b656993b9228" hidden="1">#REF!</definedName>
    <definedName name="Tigr_Exhibitcd04c04a_4947_4003_be57_9f354be5185c" hidden="1">#REF!</definedName>
    <definedName name="Tigr_Exhibitcd481f79_27ae_4da9_a272_4812c5f6b4c0" hidden="1">#REF!</definedName>
    <definedName name="Tigr_Exhibitcdbfa897_055f_4af6_af17_54824b57deee" hidden="1">#REF!</definedName>
    <definedName name="Tigr_Exhibitce3ac541_3518_48a7_bec6_a509bd23c44a" hidden="1">#REF!</definedName>
    <definedName name="Tigr_Exhibitd1eb7957_5b03_4407_a36f_f216eda38b64" hidden="1">#REF!</definedName>
    <definedName name="Tigr_Exhibitd28bc345_5b7a_4649_8849_bfc26501e81d" hidden="1">#REF!</definedName>
    <definedName name="Tigr_Exhibitd48223ed_c866_4ceb_a5e5_bfca7a067198" hidden="1">#REF!</definedName>
    <definedName name="Tigr_Exhibitd4fda5a6_43f9_4092_9368_604c41fd0102" hidden="1">#REF!</definedName>
    <definedName name="Tigr_Exhibitd512de92_1593_4f5a_bca3_6ce61c839838" hidden="1">#REF!</definedName>
    <definedName name="Tigr_Exhibitd5bd8681_1fc8_4a05_9dec_89a0b895d78a" hidden="1">#REF!</definedName>
    <definedName name="Tigr_Exhibitd6af37b3_0882_41ba_83d0_5ef05096bef3" hidden="1">#REF!</definedName>
    <definedName name="Tigr_Exhibitd6dd7f13_9e29_49ff_ba23_eca1febb38a8" hidden="1">#REF!</definedName>
    <definedName name="Tigr_Exhibitd77f2a75_49de_42df_add6_95a481977b3e" hidden="1">#REF!</definedName>
    <definedName name="Tigr_Exhibitd88169c1_d1c7_479f_9510_6e6cb220dd31" hidden="1">#REF!</definedName>
    <definedName name="Tigr_Exhibitd900c04b_3feb_4131_8dab_40bad846ef89" hidden="1">#REF!</definedName>
    <definedName name="Tigr_Exhibitd95050e4_1b29_45b5_845d_62d321756d50" hidden="1">#REF!</definedName>
    <definedName name="Tigr_Exhibitda2fced5_33c5_4640_bc29_9c74e0c7b819" hidden="1">#REF!</definedName>
    <definedName name="Tigr_Exhibitdae4980b_daac_4c79_9293_5be844c130d6" hidden="1">#REF!</definedName>
    <definedName name="Tigr_Exhibitdcc25acd_09ce_430c_9828_5d37acfea755" hidden="1">#REF!</definedName>
    <definedName name="Tigr_Exhibitdef66c5a_8b51_4a24_b0c6_e4ec2ace4328" hidden="1">#REF!</definedName>
    <definedName name="Tigr_Exhibitdf133e85_3fbd_49bd_a843_6a5a350b1fa9" hidden="1">#REF!</definedName>
    <definedName name="Tigr_Exhibitdf638546_6101_4574_bfad_b618f6a78f23" hidden="1">#REF!</definedName>
    <definedName name="Tigr_Exhibitdf8e65b8_12a2_41ed_abf7_30e4dd9f7f6a" hidden="1">#REF!</definedName>
    <definedName name="Tigr_Exhibitdfff741d_9d43_4e75_a35c_43b9b53147d4" hidden="1">#REF!</definedName>
    <definedName name="Tigr_Exhibite083a5c8_b867_4aae_a87a_3552d2a99310" hidden="1">#REF!</definedName>
    <definedName name="Tigr_Exhibite2a86bfd_8784_4441_880e_2532c8226d0c" hidden="1">#REF!</definedName>
    <definedName name="Tigr_Exhibite380c7f5_8e28_4974_bb0c_50fb22b5edb3" hidden="1">#REF!</definedName>
    <definedName name="Tigr_Exhibite3868ea5_8c4a_4ccc_baf1_729df3d9ce05" hidden="1">#REF!</definedName>
    <definedName name="Tigr_Exhibite3ab0307_ad04_45ff_bc3f_16fba1fdcab9" hidden="1">#REF!</definedName>
    <definedName name="Tigr_Exhibite521152f_119e_454c_8b61_b6cd14ae0b75" hidden="1">#REF!</definedName>
    <definedName name="Tigr_Exhibite6763867_a069_4d38_a455_2f4079638686" hidden="1">#REF!</definedName>
    <definedName name="Tigr_Exhibite6f2e0fb_7807_4128_84e1_f5e747b54d9d" hidden="1">#REF!</definedName>
    <definedName name="Tigr_Exhibite7e0b77a_6ffd_48c6_bc54_e6adc938ad3c" hidden="1">#REF!</definedName>
    <definedName name="Tigr_Exhibite91b9dbe_b931_40b5_a3a5_f6f815e9f2e4" hidden="1">#REF!</definedName>
    <definedName name="Tigr_Exhibite9ed9e9d_b84d_44ab_97a5_1c75161505d1" hidden="1">#REF!</definedName>
    <definedName name="Tigr_Exhibitec7074db_0263_4cec_8290_0ee702a5775a" hidden="1">#REF!</definedName>
    <definedName name="Tigr_Exhibiteccfea67_12c5_4bfc_afca_f86b07b035c5" hidden="1">#REF!</definedName>
    <definedName name="Tigr_Exhibitee4e1e4b_8934_42e4_a8ca_649345512bbb" hidden="1">#REF!</definedName>
    <definedName name="Tigr_Exhibiteeb8e9e7_09d3_4e47_9773_a0ff9808e16e" hidden="1">#REF!</definedName>
    <definedName name="Tigr_Exhibitef321770_f125_4a70_b88b_11615d986fad" hidden="1">#REF!</definedName>
    <definedName name="Tigr_Exhibitf0071001_59af_40e6_8dd2_5ae866be5c79" hidden="1">#REF!</definedName>
    <definedName name="Tigr_Exhibitf06cc5ac_7882_4e3d_aa8f_e678ffe67cef" hidden="1">#REF!</definedName>
    <definedName name="Tigr_Exhibitf24a2b29_a1fe_4dcb_a567_f8e827a728a4" hidden="1">#REF!</definedName>
    <definedName name="Tigr_Exhibitf3282339_37ab_4f11_bbbf_1d5712170ffe" hidden="1">#REF!</definedName>
    <definedName name="Tigr_Exhibitf3348db5_b3c0_477c_a30a_4ef19e605316" hidden="1">#REF!</definedName>
    <definedName name="Tigr_Exhibitf49d36ee_74ba_4130_82ea_2df30ce41302" hidden="1">#REF!</definedName>
    <definedName name="Tigr_Exhibitf4b8ba6d_4cc9_4f20_82d9_ec5860954630" hidden="1">#REF!</definedName>
    <definedName name="Tigr_Exhibitf5786923_b99b_4379_ad51_ecf9d73b3914" hidden="1">#REF!</definedName>
    <definedName name="Tigr_Exhibitf59a6613_45af_47f7_bd1a_a09058bd14c3" hidden="1">#REF!</definedName>
    <definedName name="Tigr_Exhibitf6facee9_33bf_45df_af6d_9f1daa52fabc" hidden="1">#REF!</definedName>
    <definedName name="Tigr_Exhibitf7301b40_464c_4113_9f59_09b69e83bb67" hidden="1">#REF!</definedName>
    <definedName name="Tigr_Exhibitf769ea8e_6d9e_47b4_878a_52d3cd1a3276" hidden="1">#REF!</definedName>
    <definedName name="Tigr_Exhibitf76b93d0_dbfe_4c08_8d41_15c3a0fe02ad" hidden="1">#REF!</definedName>
    <definedName name="Tigr_Exhibitf78421ca_b15c_4c88_8a08_7724f11556a6" hidden="1">#REF!</definedName>
    <definedName name="Tigr_Exhibitf81d320d_ba0c_47a9_9c1f_408da91523dd" hidden="1">#REF!</definedName>
    <definedName name="Tigr_Exhibitf85257b6_bb45_4adf_9f69_3531b239b7df" hidden="1">#REF!</definedName>
    <definedName name="Tigr_Exhibitfa2e8c14_c524_42f3_a96b_66dcf9a3806a" hidden="1">#REF!</definedName>
    <definedName name="Tigr_Exhibitfa349244_459e_483a_bb7e_a104ea1e2c8f" hidden="1">#REF!</definedName>
    <definedName name="Tigr_Exhibitfa9152ea_c184_41e1_a6c7_94d3a1f8c41e" hidden="1">#REF!</definedName>
    <definedName name="Tigr_Exhibitfb13fbfa_6e1b_405c_a7e9_327d622ed234" hidden="1">#REF!</definedName>
    <definedName name="Tigr_Exhibitfb94b7f9_f598_466f_89e6_cdc8a9fcd922" hidden="1">#REF!</definedName>
    <definedName name="Tigr_Exhibitfc238b73_8d32_490c_a87d_0942efdf4ce9" hidden="1">#REF!</definedName>
    <definedName name="Tigr_Exhibitfc57c0d9_9b24_4484_ac62_b490f38a9dcc" hidden="1">#REF!</definedName>
    <definedName name="Tigr_Exhibitfc81614b_9a2e_40e1_baf9_642f8276df83" hidden="1">#REF!</definedName>
    <definedName name="Tigr_Exhibitfcab80ad_1da4_4cc0_a35f_c07080c23332" hidden="1">#REF!</definedName>
    <definedName name="Tigr_Exhibitfce4949f_19b1_4ffc_9ccd_96987401c6cb" hidden="1">#REF!</definedName>
    <definedName name="tim">#REF!</definedName>
    <definedName name="TIM_AdjustedEV">#REF!</definedName>
    <definedName name="TIM_AssociatesMinorities">#REF!</definedName>
    <definedName name="TIM_UnleveredFCF">#REF!</definedName>
    <definedName name="TimePeriodType">#REF!</definedName>
    <definedName name="TimeProdpr">#REF!</definedName>
    <definedName name="timestamp">#REF!</definedName>
    <definedName name="tin">#REF!</definedName>
    <definedName name="title">'[53]#REF'!#REF!</definedName>
    <definedName name="Titre">#REF!</definedName>
    <definedName name="Tiwai_Point">#REF!</definedName>
    <definedName name="TKCL_AdjustedEV">#REF!</definedName>
    <definedName name="TKCL_AssociatesMinorities">#REF!</definedName>
    <definedName name="TKCL_UnleveredFCF">#REF!</definedName>
    <definedName name="TLAB_10q_div">#REF!</definedName>
    <definedName name="TLAB_10q_shares">#REF!</definedName>
    <definedName name="tlab_5_yr_est">#REF!</definedName>
    <definedName name="tlab_52_wk">#REF!</definedName>
    <definedName name="TLAB_bk_cap">#REF!</definedName>
    <definedName name="TLAB_bk_equity">#REF!</definedName>
    <definedName name="TLAB_bs_conv_debt">#REF!</definedName>
    <definedName name="TLAB_bs_min_int">#REF!</definedName>
    <definedName name="TLAB_bs_pref">#REF!</definedName>
    <definedName name="TLAB_cash">#REF!</definedName>
    <definedName name="TLAB_code">#REF!</definedName>
    <definedName name="TLAB_conv_debt_pr">#REF!</definedName>
    <definedName name="TLAB_conv_pref_pr">#REF!</definedName>
    <definedName name="tlab_curr">#REF!</definedName>
    <definedName name="TLAB_dil_shares">#REF!</definedName>
    <definedName name="tlab_eps00">#REF!</definedName>
    <definedName name="tlab_eps98">#REF!</definedName>
    <definedName name="tlab_eps99">#REF!</definedName>
    <definedName name="TLAB_equity_mcap">#REF!</definedName>
    <definedName name="TLAB_fin_date">#REF!</definedName>
    <definedName name="TLAB_hist_d">#REF!</definedName>
    <definedName name="TLAB_hst_a">#REF!</definedName>
    <definedName name="TLAB_hst_cogs">#REF!</definedName>
    <definedName name="TLAB_hst_ebit">#REF!</definedName>
    <definedName name="TLAB_hst_ebt">#REF!</definedName>
    <definedName name="TLAB_hst_eps">#REF!</definedName>
    <definedName name="TLAB_hst_inc_b_m">#REF!</definedName>
    <definedName name="TLAB_hst_r_d">#REF!</definedName>
    <definedName name="TLAB_hst_rev">#REF!</definedName>
    <definedName name="TLAB_hst_sg_a">#REF!</definedName>
    <definedName name="TLAB_lev_mcap">#REF!</definedName>
    <definedName name="TLAB_LQ_ni">#REF!</definedName>
    <definedName name="TLAB_LQ_rev">#REF!</definedName>
    <definedName name="TLAB_lt_debt">#REF!</definedName>
    <definedName name="TLAB_ltm_a">#REF!</definedName>
    <definedName name="TLAB_ltm_cap_ex">#REF!</definedName>
    <definedName name="TLAB_ltm_cogs">#REF!</definedName>
    <definedName name="TLAB_ltm_csh_int">#REF!</definedName>
    <definedName name="TLAB_ltm_d">#REF!</definedName>
    <definedName name="TLAB_ltm_ebit">#REF!</definedName>
    <definedName name="TLAB_ltm_ebt">#REF!</definedName>
    <definedName name="TLAB_ltm_inc_b_m">#REF!</definedName>
    <definedName name="TLAB_ltm_int">#REF!</definedName>
    <definedName name="TLAB_ltm_min_int">#REF!</definedName>
    <definedName name="TLAB_ltm_pref_div">#REF!</definedName>
    <definedName name="TLAB_ltm_r_d">#REF!</definedName>
    <definedName name="TLAB_ltm_rev">#REF!</definedName>
    <definedName name="TLAB_ltm_sg_a">#REF!</definedName>
    <definedName name="TLAB_ltm_shares">#REF!</definedName>
    <definedName name="TLAB_ltm_tax">#REF!</definedName>
    <definedName name="TLAB_ltm_tax_rate">#REF!</definedName>
    <definedName name="TLAB_name">#REF!</definedName>
    <definedName name="TLAB_o_debt_1">#REF!</definedName>
    <definedName name="TLAB_o_debt_2">#REF!</definedName>
    <definedName name="TLAB_o_debt_3">#REF!</definedName>
    <definedName name="TLAB_option_n">#REF!</definedName>
    <definedName name="TLAB_option_pr">#REF!</definedName>
    <definedName name="TLAB_pq_ni">#REF!</definedName>
    <definedName name="TLAB_pq_rev">#REF!</definedName>
    <definedName name="tlab_pr">#REF!</definedName>
    <definedName name="TLAB_shares">#REF!</definedName>
    <definedName name="tlab_ticker">#REF!</definedName>
    <definedName name="TLAB_total_dt">#REF!</definedName>
    <definedName name="TLAB_YQ_ni">#REF!</definedName>
    <definedName name="TLAB_YQ_rev">#REF!</definedName>
    <definedName name="tnd">#REF!</definedName>
    <definedName name="Today">#REF!</definedName>
    <definedName name="TOG">#REF!</definedName>
    <definedName name="Tomago">#REF!</definedName>
    <definedName name="Tongchuan">#REF!</definedName>
    <definedName name="Topics">#REF!</definedName>
    <definedName name="TOPO" hidden="1">#REF!</definedName>
    <definedName name="tot_debt">#REF!</definedName>
    <definedName name="tot_fd_shares_actual">#REF!</definedName>
    <definedName name="tot_fd_shares_over">#REF!</definedName>
    <definedName name="tot_fd_shares_sum_sec">#REF!</definedName>
    <definedName name="tot_mkt_cap_actual">#REF!</definedName>
    <definedName name="tot_mkt_cap_calc">#REF!</definedName>
    <definedName name="tot_mkt_cap_ext">#REF!</definedName>
    <definedName name="tot_ud_shares_actual">#REF!</definedName>
    <definedName name="tot_ud_shares_over">#REF!</definedName>
    <definedName name="tot_ud_shares_sum_sec">#REF!</definedName>
    <definedName name="Total_amort_fore">#REF!</definedName>
    <definedName name="Total_Amortization">#REF!</definedName>
    <definedName name="Total_Amortization_fore">#REF!</definedName>
    <definedName name="Total_Assets">#REF!</definedName>
    <definedName name="Total_Assets_AVG">#REF!</definedName>
    <definedName name="Total_Assets_CB">#REF!</definedName>
    <definedName name="Total_Assets_OB">#REF!</definedName>
    <definedName name="Total_Capex">#REF!</definedName>
    <definedName name="Total_Change_in_Provisions">#REF!</definedName>
    <definedName name="Total_COS">#REF!</definedName>
    <definedName name="Total_COS_fore">#REF!</definedName>
    <definedName name="Total_COS_growth_fore">#REF!</definedName>
    <definedName name="Total_COS_net_DnA_fore">#REF!</definedName>
    <definedName name="Total_cost_of_services">'[4]P&amp;L'!$B$44:$AH$44</definedName>
    <definedName name="Total_Current_Assets">#REF!</definedName>
    <definedName name="Total_Current_Liabilities">#REF!</definedName>
    <definedName name="Total_debt">#REF!</definedName>
    <definedName name="Total_debt_DCF">#REF!</definedName>
    <definedName name="Total_debt_fore">#REF!</definedName>
    <definedName name="Total_debt_growth_fore">#REF!</definedName>
    <definedName name="Total_Equities_Liabilities">#REF!</definedName>
    <definedName name="Total_EV">#REF!</definedName>
    <definedName name="Total_Increase_in_EEs_fore">#REF!</definedName>
    <definedName name="Total_Intangible_Fixed_Assets">#REF!</definedName>
    <definedName name="Total_investments_and_other_assets">#REF!</definedName>
    <definedName name="Total_Liabilities_and_Stockholders__Funds">#REF!</definedName>
    <definedName name="Total_Long_term_debt">#REF!</definedName>
    <definedName name="Total_maintenance_capex">#REF!</definedName>
    <definedName name="total_network_voice_mins">#REF!</definedName>
    <definedName name="Total_Operating_Cashflow">#REF!</definedName>
    <definedName name="Total_operating_expenses">'[4]P&amp;L'!$B$54:$AH$54</definedName>
    <definedName name="total_opex">#REF!</definedName>
    <definedName name="Total_other_assets">#REF!</definedName>
    <definedName name="Total_other_income__expense">'[4]P&amp;L'!$B$59:$AH$59</definedName>
    <definedName name="Total_provisions">#REF!</definedName>
    <definedName name="Total_revenues">'[36]P&amp;L'!$B$12:$Z$12</definedName>
    <definedName name="total_revenues_pretelstra">#REF!</definedName>
    <definedName name="Total_stockholders__equity">#REF!</definedName>
    <definedName name="Total_Tangible_Fixed_Assets">#REF!</definedName>
    <definedName name="Total_Value_to_Equity_Claims">#REF!</definedName>
    <definedName name="TotalAsset_Consol">#REF!</definedName>
    <definedName name="TotalDebt">#REF!</definedName>
    <definedName name="TotalDebt_Consol">#REF!</definedName>
    <definedName name="TotalReqs">#REF!</definedName>
    <definedName name="TotalTime">#REF!</definedName>
    <definedName name="totass">#REF!</definedName>
    <definedName name="totcap">#REF!</definedName>
    <definedName name="TOTDEBT">#REF!</definedName>
    <definedName name="TotWeeklyStoreSales">#REF!</definedName>
    <definedName name="Trace">FALSE</definedName>
    <definedName name="trailing_revs">#REF!</definedName>
    <definedName name="Transferred_to_Reserves">#REF!</definedName>
    <definedName name="transpo_tax">#REF!</definedName>
    <definedName name="trc_CFPSGROWTH5YR">#REF!</definedName>
    <definedName name="trc_CFPSGRWPRV5YR">#REF!</definedName>
    <definedName name="trc_CurFY">#REF!</definedName>
    <definedName name="trc_DIVGROWTH5YR">#REF!</definedName>
    <definedName name="trc_DIVGRWPRV5YR">#REF!</definedName>
    <definedName name="trc_DocID">#REF!</definedName>
    <definedName name="trc_EBITDAGROWTH5YR">#REF!</definedName>
    <definedName name="trc_EBITDAGRWPRV5YR">#REF!</definedName>
    <definedName name="trc_EBITNXT5">#REF!</definedName>
    <definedName name="trc_EBITPRV5">#REF!</definedName>
    <definedName name="trc_EPSGRWPRV5YR">#REF!</definedName>
    <definedName name="trc_Flavor">#REF!</definedName>
    <definedName name="trc_NETGROWTH5YR">#REF!</definedName>
    <definedName name="trc_NETGRWPRV5YR">#REF!</definedName>
    <definedName name="trc_QDType">#REF!</definedName>
    <definedName name="trc_RATING">#REF!</definedName>
    <definedName name="trc_ReleaseDate">#REF!</definedName>
    <definedName name="trc_REVGROWTH5YR">#REF!</definedName>
    <definedName name="trc_REVGRWPRV5YR">#REF!</definedName>
    <definedName name="trc_RISK">#REF!</definedName>
    <definedName name="trc_SHARESOUT">#REF!</definedName>
    <definedName name="trc_SHROUTGROWTH5YR">#REF!</definedName>
    <definedName name="trc_SHROUTGRWPRV5YR">#REF!</definedName>
    <definedName name="trc_submitter">#REF!</definedName>
    <definedName name="trc_submittername">#REF!</definedName>
    <definedName name="trc_TARGET">#REF!</definedName>
    <definedName name="trc_TemplateID">#REF!</definedName>
    <definedName name="trc_TEV">#REF!</definedName>
    <definedName name="trc_Ticker">#REF!</definedName>
    <definedName name="trc_Version">#REF!</definedName>
    <definedName name="trc_XLS_DATASHEET_ProtectDate">36895.4265625</definedName>
    <definedName name="trc_Y1">#REF!</definedName>
    <definedName name="trc_Y1COMMONEQ">#REF!</definedName>
    <definedName name="trc_Y1DILSHR">#REF!</definedName>
    <definedName name="trc_Y1DPS">#REF!</definedName>
    <definedName name="trc_Y1EBIT">#REF!</definedName>
    <definedName name="trc_Y1EBITDA">#REF!</definedName>
    <definedName name="trc_Y1FREE_CFPS">#REF!</definedName>
    <definedName name="trc_Y1LTDEBT">#REF!</definedName>
    <definedName name="trc_Y1NETINC">#REF!</definedName>
    <definedName name="trc_Y1Q1">#REF!</definedName>
    <definedName name="trc_Y1Q2">#REF!</definedName>
    <definedName name="trc_Y1Q3">#REF!</definedName>
    <definedName name="trc_Y1Q4">#REF!</definedName>
    <definedName name="trc_Y1REVENUE">#REF!</definedName>
    <definedName name="trc_Y1ROE">#REF!</definedName>
    <definedName name="trc_Y1TAXRATE">#REF!</definedName>
    <definedName name="trc_Y1Total">#REF!</definedName>
    <definedName name="trc_Y2">#REF!</definedName>
    <definedName name="trc_Y2COMMONEQ">#REF!</definedName>
    <definedName name="trc_Y2DILSHR">#REF!</definedName>
    <definedName name="trc_Y2DPS">#REF!</definedName>
    <definedName name="trc_Y2EBIT">#REF!</definedName>
    <definedName name="trc_Y2EBITDA">#REF!</definedName>
    <definedName name="trc_Y2FREE_CFPS">#REF!</definedName>
    <definedName name="trc_Y2LTDEBT">#REF!</definedName>
    <definedName name="trc_Y2NETINC">#REF!</definedName>
    <definedName name="trc_Y2Q1">#REF!</definedName>
    <definedName name="trc_Y2Q2">#REF!</definedName>
    <definedName name="trc_Y2Q3">#REF!</definedName>
    <definedName name="trc_Y2Q4">#REF!</definedName>
    <definedName name="trc_Y2REVENUE">#REF!</definedName>
    <definedName name="trc_Y2ROE">#REF!</definedName>
    <definedName name="trc_Y2TAXRATE">#REF!</definedName>
    <definedName name="trc_Y2Total">#REF!</definedName>
    <definedName name="trc_Y3">#REF!</definedName>
    <definedName name="trc_Y3COMMONEQ">#REF!</definedName>
    <definedName name="trc_Y3DILSHR">#REF!</definedName>
    <definedName name="trc_Y3DPS">#REF!</definedName>
    <definedName name="trc_Y3EBIT">#REF!</definedName>
    <definedName name="trc_Y3EBITDA">#REF!</definedName>
    <definedName name="trc_Y3FREE_CFPS">#REF!</definedName>
    <definedName name="trc_Y3LTDEBT">#REF!</definedName>
    <definedName name="trc_Y3NETINC">#REF!</definedName>
    <definedName name="trc_Y3Q1">#REF!</definedName>
    <definedName name="trc_Y3Q2">#REF!</definedName>
    <definedName name="trc_Y3Q3">#REF!</definedName>
    <definedName name="trc_Y3Q4">#REF!</definedName>
    <definedName name="trc_Y3REVENUE">#REF!</definedName>
    <definedName name="trc_Y3ROE">#REF!</definedName>
    <definedName name="trc_Y3TAXRATE">#REF!</definedName>
    <definedName name="trc_Y3Total">#REF!</definedName>
    <definedName name="trc_Y4">#REF!</definedName>
    <definedName name="trc_Y4COMMONEQ">#REF!</definedName>
    <definedName name="trc_Y4DILSHR">#REF!</definedName>
    <definedName name="trc_Y4DPS">#REF!</definedName>
    <definedName name="trc_Y4EBIT">#REF!</definedName>
    <definedName name="trc_Y4EBITDA">#REF!</definedName>
    <definedName name="trc_Y4FREE_CFPS">#REF!</definedName>
    <definedName name="trc_Y4LTDEBT">#REF!</definedName>
    <definedName name="trc_Y4NETINC">#REF!</definedName>
    <definedName name="trc_Y4Q1">#REF!</definedName>
    <definedName name="trc_Y4Q2">#REF!</definedName>
    <definedName name="trc_Y4Q3">#REF!</definedName>
    <definedName name="trc_Y4Q4">#REF!</definedName>
    <definedName name="trc_Y4REVENUE">#REF!</definedName>
    <definedName name="trc_Y4ROE">#REF!</definedName>
    <definedName name="trc_Y4TAXRATE">#REF!</definedName>
    <definedName name="trc_Y4Total">#REF!</definedName>
    <definedName name="tre">#REF!</definedName>
    <definedName name="Treasury_Shares">#REF!</definedName>
    <definedName name="TRES_1yrEPS">#REF!</definedName>
    <definedName name="TRES_2yrEPS">#REF!</definedName>
    <definedName name="TRES_52HIGH">#REF!</definedName>
    <definedName name="TRES_5YRGROWTH">#REF!</definedName>
    <definedName name="TRES_ASSET">#REF!</definedName>
    <definedName name="TRES_DEBT">#REF!</definedName>
    <definedName name="TRES_DIV">#REF!</definedName>
    <definedName name="TRES_INTANGIBLE">#REF!</definedName>
    <definedName name="TRES_LTMCAPEX">#REF!</definedName>
    <definedName name="TRES_LTMEBIT">#REF!</definedName>
    <definedName name="TRES_LTMEBITDA">#REF!</definedName>
    <definedName name="TRES_LTMINT">#REF!</definedName>
    <definedName name="TRES_LTMNI">#REF!</definedName>
    <definedName name="TRES_LTMREV">#REF!</definedName>
    <definedName name="TRES_min">#REF!</definedName>
    <definedName name="TRES_name">#REF!</definedName>
    <definedName name="TRES_netdebt">#REF!</definedName>
    <definedName name="TRES_PRICE">#REF!</definedName>
    <definedName name="TRES_SE">#REF!</definedName>
    <definedName name="TRES_share">#REF!</definedName>
    <definedName name="TRES_ticker">#REF!</definedName>
    <definedName name="Trial" hidden="1">#REF!</definedName>
    <definedName name="Triton">#REF!</definedName>
    <definedName name="TRIVOL">8</definedName>
    <definedName name="Troutdale">#REF!</definedName>
    <definedName name="TRX">#REF!</definedName>
    <definedName name="tspcap93">#REF!</definedName>
    <definedName name="tspcap94">#REF!</definedName>
    <definedName name="tspcap95">#REF!</definedName>
    <definedName name="tspcap96">#REF!</definedName>
    <definedName name="tspcap97">#REF!</definedName>
    <definedName name="tspcap98">#REF!</definedName>
    <definedName name="tspdda93">#REF!</definedName>
    <definedName name="tspdda94">#REF!</definedName>
    <definedName name="tspdda95">#REF!</definedName>
    <definedName name="tspdda96">#REF!</definedName>
    <definedName name="tspdda97">#REF!</definedName>
    <definedName name="tspdda98">#REF!</definedName>
    <definedName name="tspdfd93">#REF!</definedName>
    <definedName name="tspdfd94">#REF!</definedName>
    <definedName name="tspdfd95">#REF!</definedName>
    <definedName name="tspdfd96">#REF!</definedName>
    <definedName name="tspdfd97">#REF!</definedName>
    <definedName name="tspdfd98">#REF!</definedName>
    <definedName name="tspga93">#REF!</definedName>
    <definedName name="tspga94">#REF!</definedName>
    <definedName name="tspga95">#REF!</definedName>
    <definedName name="tspga96">#REF!</definedName>
    <definedName name="tspga97">#REF!</definedName>
    <definedName name="tspga98">#REF!</definedName>
    <definedName name="tspint93">#REF!</definedName>
    <definedName name="tspint94">#REF!</definedName>
    <definedName name="tspint95">#REF!</definedName>
    <definedName name="tspint96">#REF!</definedName>
    <definedName name="tspint97">#REF!</definedName>
    <definedName name="tspint98">#REF!</definedName>
    <definedName name="tspoth93">#REF!</definedName>
    <definedName name="tspoth94">#REF!</definedName>
    <definedName name="tspoth95">#REF!</definedName>
    <definedName name="tspoth96">#REF!</definedName>
    <definedName name="tspoth97">#REF!</definedName>
    <definedName name="tspoth98">#REF!</definedName>
    <definedName name="tsptax93">#REF!</definedName>
    <definedName name="tsptax94">#REF!</definedName>
    <definedName name="tsptax95">#REF!</definedName>
    <definedName name="tsptax96">#REF!</definedName>
    <definedName name="tsptax97">#REF!</definedName>
    <definedName name="tsptax98">#REF!</definedName>
    <definedName name="TulceaCapacity">#REF!</definedName>
    <definedName name="TURIU_1Q98">#REF!</definedName>
    <definedName name="TURL_1Q98">#REF!</definedName>
    <definedName name="TURL_2Q98">#REF!</definedName>
    <definedName name="turnemoff">#N/A</definedName>
    <definedName name="TV">[15]Summary!#REF!</definedName>
    <definedName name="TV_METH">[15]Summary!$H$17</definedName>
    <definedName name="TV_METH1">[15]Summary!$D$20</definedName>
    <definedName name="TV_METH2">[15]Summary!$D$21</definedName>
    <definedName name="TV_METH3">[15]Summary!$D$22</definedName>
    <definedName name="TV_METH4">[15]Summary!#REF!</definedName>
    <definedName name="TV_METH5">[15]Summary!$D$23</definedName>
    <definedName name="TVMETH1">[15]Summary!$D$20</definedName>
    <definedName name="TVMETH2">[15]Summary!$D$21</definedName>
    <definedName name="TVMETH3">[15]Summary!#REF!</definedName>
    <definedName name="tw_asia">#REF!</definedName>
    <definedName name="tw_nie">#REF!</definedName>
    <definedName name="TXW_pct">#N/A</definedName>
    <definedName name="type">#REF!</definedName>
    <definedName name="UBSNetIncome">#REF!</definedName>
    <definedName name="UD_index">#REF!</definedName>
    <definedName name="UKCash">#REF!</definedName>
    <definedName name="UKFX">#REF!</definedName>
    <definedName name="UKUS">#REF!</definedName>
    <definedName name="UL">"               "</definedName>
    <definedName name="Unconsolidated_subsids">#REF!</definedName>
    <definedName name="Unconsolidated_subsids_and_other_investments">#REF!</definedName>
    <definedName name="underline">"              "</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Range_11">#REF!</definedName>
    <definedName name="UniqueRange_12">#REF!</definedName>
    <definedName name="UniqueRange_13">#REF!</definedName>
    <definedName name="UniqueRange_14">#REF!</definedName>
    <definedName name="UniqueRange_15">#REF!</definedName>
    <definedName name="UniqueRange_16">#REF!</definedName>
    <definedName name="UniqueRange_2">#REF!</definedName>
    <definedName name="UniqueRange_3">#REF!</definedName>
    <definedName name="UniqueRange_4">#REF!</definedName>
    <definedName name="UniqueRange_5">#REF!</definedName>
    <definedName name="UniqueRange_6">#REF!</definedName>
    <definedName name="UniqueRange_7">#REF!</definedName>
    <definedName name="UniqueRange_8">#REF!</definedName>
    <definedName name="UniqueRange_9">#REF!</definedName>
    <definedName name="unit">1000000</definedName>
    <definedName name="Unit_HYR">#REF!</definedName>
    <definedName name="Unit_QTR">#REF!</definedName>
    <definedName name="Unit_YR">#REF!</definedName>
    <definedName name="United_States_Breakdown__1990_1998E">#REF!</definedName>
    <definedName name="UnitedKingdom">#REF!</definedName>
    <definedName name="UNITS">#REF!</definedName>
    <definedName name="UNPH_10q_div">#REF!</definedName>
    <definedName name="UNPH_10q_shares">#REF!</definedName>
    <definedName name="UNPH_5_yr_est">#REF!</definedName>
    <definedName name="UNPH_52_wk">#REF!</definedName>
    <definedName name="UNPH_bk_cap">#REF!</definedName>
    <definedName name="UNPH_bk_equity">#REF!</definedName>
    <definedName name="UNPH_bs_conv_debt">#REF!</definedName>
    <definedName name="UNPH_bs_min_int">#REF!</definedName>
    <definedName name="UNPH_bs_pref">#REF!</definedName>
    <definedName name="UNPH_cash">#REF!</definedName>
    <definedName name="UNPH_conv_debt_pr">#REF!</definedName>
    <definedName name="UNPH_conv_pref_pr">#REF!</definedName>
    <definedName name="UNPH_curr">#REF!</definedName>
    <definedName name="UNPH_dil_shares">#REF!</definedName>
    <definedName name="unph_eps00">#REF!</definedName>
    <definedName name="unph_eps98">#REF!</definedName>
    <definedName name="unph_eps99">#REF!</definedName>
    <definedName name="UNPH_equity_mcap">#REF!</definedName>
    <definedName name="UNPH_fin_date">#REF!</definedName>
    <definedName name="UNPH_hist_d">#REF!</definedName>
    <definedName name="UNPH_hst_a">#REF!</definedName>
    <definedName name="UNPH_hst_cogs">#REF!</definedName>
    <definedName name="UNPH_hst_ebit">#REF!</definedName>
    <definedName name="UNPH_hst_ebt">#REF!</definedName>
    <definedName name="UNPH_hst_eps">#REF!</definedName>
    <definedName name="UNPH_hst_inc_b_m">#REF!</definedName>
    <definedName name="UNPH_hst_r_d">#REF!</definedName>
    <definedName name="UNPH_hst_rev">#REF!</definedName>
    <definedName name="UNPH_hst_sg_a">#REF!</definedName>
    <definedName name="UNPH_lev_mcap">#REF!</definedName>
    <definedName name="UNPH_lt_debt">#REF!</definedName>
    <definedName name="UNPH_ltm_a">#REF!</definedName>
    <definedName name="UNPH_ltm_cap_ex">#REF!</definedName>
    <definedName name="UNPH_ltm_cogs">#REF!</definedName>
    <definedName name="UNPH_ltm_csh_int">#REF!</definedName>
    <definedName name="UNPH_ltm_d">#REF!</definedName>
    <definedName name="UNPH_ltm_ebit">#REF!</definedName>
    <definedName name="UNPH_ltm_ebt">#REF!</definedName>
    <definedName name="UNPH_ltm_eps">#REF!</definedName>
    <definedName name="UNPH_ltm_inc_b_m">#REF!</definedName>
    <definedName name="UNPH_ltm_int">#REF!</definedName>
    <definedName name="UNPH_ltm_min_int">#REF!</definedName>
    <definedName name="UNPH_ltm_pref_div">#REF!</definedName>
    <definedName name="UNPH_ltm_r_d">#REF!</definedName>
    <definedName name="UNPH_ltm_rev">#REF!</definedName>
    <definedName name="UNPH_ltm_sg_a">#REF!</definedName>
    <definedName name="UNPH_ltm_tax">#REF!</definedName>
    <definedName name="UNPH_ltm_tax_rate">#REF!</definedName>
    <definedName name="UNPH_name">#REF!</definedName>
    <definedName name="UNPH_o_debt_1">#REF!</definedName>
    <definedName name="UNPH_o_debt_2">#REF!</definedName>
    <definedName name="UNPH_o_debt_3">#REF!</definedName>
    <definedName name="UNPH_option_n">#REF!</definedName>
    <definedName name="UNPH_option_pr">#REF!</definedName>
    <definedName name="UNPH_pr">#REF!</definedName>
    <definedName name="UNPH_shares">#REF!</definedName>
    <definedName name="UNPH_ticker">#REF!</definedName>
    <definedName name="UNPH_total_dt">#REF!</definedName>
    <definedName name="Unrestricted_equity">#REF!</definedName>
    <definedName name="Untaxed_reserves">#REF!</definedName>
    <definedName name="update_date">#REF!</definedName>
    <definedName name="update_id">#REF!</definedName>
    <definedName name="UpdatePeriod">#REF!</definedName>
    <definedName name="UpdatePeriodMOYR">#REF!</definedName>
    <definedName name="UpgradeVersion">"v3.54"</definedName>
    <definedName name="upper_left1">#REF!</definedName>
    <definedName name="upper_left2">#REF!</definedName>
    <definedName name="UpsideNPV10">#REF!</definedName>
    <definedName name="UpsideNPV12">#REF!</definedName>
    <definedName name="upstream">#REF!</definedName>
    <definedName name="Upstream_maintenance_capex">#REF!</definedName>
    <definedName name="Upstream_production">#REF!</definedName>
    <definedName name="Upstream_replacement_cost">#REF!</definedName>
    <definedName name="Upstream_reserve_replacement_cost">#REF!</definedName>
    <definedName name="Upstreammaintenance_capex">#REF!</definedName>
    <definedName name="UpTrend">#REF!</definedName>
    <definedName name="UR">#REF!</definedName>
    <definedName name="UR_00D">#REF!</definedName>
    <definedName name="UR_00J">#REF!</definedName>
    <definedName name="UR_00M">#REF!</definedName>
    <definedName name="UR_00S">#REF!</definedName>
    <definedName name="UR_01D">#REF!</definedName>
    <definedName name="UR_01J">#REF!</definedName>
    <definedName name="UR_01M">#REF!</definedName>
    <definedName name="UR_01S">#REF!</definedName>
    <definedName name="UR_02D">#REF!</definedName>
    <definedName name="UR_02J">#REF!</definedName>
    <definedName name="UR_02M">#REF!</definedName>
    <definedName name="UR_02S">#REF!</definedName>
    <definedName name="UR_03D">#REF!</definedName>
    <definedName name="UR_03J">#REF!</definedName>
    <definedName name="UR_03M">#REF!</definedName>
    <definedName name="UR_03S">#REF!</definedName>
    <definedName name="UR_04D">#REF!</definedName>
    <definedName name="UR_04J">#REF!</definedName>
    <definedName name="UR_04M">#REF!</definedName>
    <definedName name="UR_04S">#REF!</definedName>
    <definedName name="UR_05D">#REF!</definedName>
    <definedName name="UR_05J">#REF!</definedName>
    <definedName name="UR_05M">#REF!</definedName>
    <definedName name="UR_05S">#REF!</definedName>
    <definedName name="UR_06D">#REF!</definedName>
    <definedName name="UR_06J">#REF!</definedName>
    <definedName name="UR_06M">#REF!</definedName>
    <definedName name="UR_06S">#REF!</definedName>
    <definedName name="UR_07D">#REF!</definedName>
    <definedName name="UR_07J">#REF!</definedName>
    <definedName name="UR_07M">#REF!</definedName>
    <definedName name="UR_07S">#REF!</definedName>
    <definedName name="UR_08D">#REF!</definedName>
    <definedName name="UR_08J">#REF!</definedName>
    <definedName name="UR_08M">#REF!</definedName>
    <definedName name="UR_08S">#REF!</definedName>
    <definedName name="UR_09D">#REF!</definedName>
    <definedName name="UR_09J">#REF!</definedName>
    <definedName name="UR_09M">#REF!</definedName>
    <definedName name="UR_09S">#REF!</definedName>
    <definedName name="UR_10D">#REF!</definedName>
    <definedName name="UR_10J">#REF!</definedName>
    <definedName name="UR_10M">#REF!</definedName>
    <definedName name="UR_10S">#REF!</definedName>
    <definedName name="UR_11D">#REF!</definedName>
    <definedName name="UR_11J">#REF!</definedName>
    <definedName name="UR_11M">#REF!</definedName>
    <definedName name="UR_11S">#REF!</definedName>
    <definedName name="UR_12D">#REF!</definedName>
    <definedName name="UR_12J">#REF!</definedName>
    <definedName name="UR_12M">#REF!</definedName>
    <definedName name="UR_12S">#REF!</definedName>
    <definedName name="UR_13D">#REF!</definedName>
    <definedName name="UR_13J">#REF!</definedName>
    <definedName name="UR_13M">#REF!</definedName>
    <definedName name="UR_13S">#REF!</definedName>
    <definedName name="UR_14D">#REF!</definedName>
    <definedName name="UR_14J">#REF!</definedName>
    <definedName name="UR_14M">#REF!</definedName>
    <definedName name="UR_14S">#REF!</definedName>
    <definedName name="UR_15D">#REF!</definedName>
    <definedName name="UR_15J">#REF!</definedName>
    <definedName name="UR_15M">#REF!</definedName>
    <definedName name="UR_15S">#REF!</definedName>
    <definedName name="UR_16D">#REF!</definedName>
    <definedName name="UR_16J">#REF!</definedName>
    <definedName name="UR_16M">#REF!</definedName>
    <definedName name="UR_16S">#REF!</definedName>
    <definedName name="UR_17D">#REF!</definedName>
    <definedName name="UR_17J">#REF!</definedName>
    <definedName name="UR_17M">#REF!</definedName>
    <definedName name="UR_17S">#REF!</definedName>
    <definedName name="UR_18D">#REF!</definedName>
    <definedName name="UR_18J">#REF!</definedName>
    <definedName name="UR_18M">#REF!</definedName>
    <definedName name="UR_18S">#REF!</definedName>
    <definedName name="UR_19D">#REF!</definedName>
    <definedName name="UR_19J">#REF!</definedName>
    <definedName name="UR_19M">#REF!</definedName>
    <definedName name="UR_19S">#REF!</definedName>
    <definedName name="UR_20D">#REF!</definedName>
    <definedName name="UR_20J">#REF!</definedName>
    <definedName name="UR_20M">#REF!</definedName>
    <definedName name="UR_20S">#REF!</definedName>
    <definedName name="UR_21D">#REF!</definedName>
    <definedName name="UR_21J">#REF!</definedName>
    <definedName name="UR_21M">#REF!</definedName>
    <definedName name="UR_21S">#REF!</definedName>
    <definedName name="UR_22D">#REF!</definedName>
    <definedName name="UR_22J">#REF!</definedName>
    <definedName name="UR_22M">#REF!</definedName>
    <definedName name="UR_22S">#REF!</definedName>
    <definedName name="UR_23D">#REF!</definedName>
    <definedName name="UR_23J">#REF!</definedName>
    <definedName name="UR_23M">#REF!</definedName>
    <definedName name="UR_23S">#REF!</definedName>
    <definedName name="UR_24D">#REF!</definedName>
    <definedName name="UR_24J">#REF!</definedName>
    <definedName name="UR_24M">#REF!</definedName>
    <definedName name="UR_24S">#REF!</definedName>
    <definedName name="UR_25D">#REF!</definedName>
    <definedName name="UR_25J">#REF!</definedName>
    <definedName name="UR_25M">#REF!</definedName>
    <definedName name="UR_25S">#REF!</definedName>
    <definedName name="UR_87D">#REF!</definedName>
    <definedName name="UR_87J">#REF!</definedName>
    <definedName name="UR_87M">#REF!</definedName>
    <definedName name="UR_87S">#REF!</definedName>
    <definedName name="UR_88D">#REF!</definedName>
    <definedName name="UR_88J">#REF!</definedName>
    <definedName name="UR_88M">#REF!</definedName>
    <definedName name="UR_88S">#REF!</definedName>
    <definedName name="UR_89D">#REF!</definedName>
    <definedName name="UR_89J">#REF!</definedName>
    <definedName name="UR_89M">#REF!</definedName>
    <definedName name="UR_89S">#REF!</definedName>
    <definedName name="UR_90D">#REF!</definedName>
    <definedName name="UR_90J">#REF!</definedName>
    <definedName name="UR_90M">#REF!</definedName>
    <definedName name="UR_90S">#REF!</definedName>
    <definedName name="UR_91D">#REF!</definedName>
    <definedName name="UR_91J">#REF!</definedName>
    <definedName name="UR_91M">#REF!</definedName>
    <definedName name="UR_91S">#REF!</definedName>
    <definedName name="UR_92D">#REF!</definedName>
    <definedName name="UR_92J">#REF!</definedName>
    <definedName name="UR_92M">#REF!</definedName>
    <definedName name="UR_92S">#REF!</definedName>
    <definedName name="UR_93D">#REF!</definedName>
    <definedName name="UR_93J">#REF!</definedName>
    <definedName name="UR_93M">#REF!</definedName>
    <definedName name="UR_93S">#REF!</definedName>
    <definedName name="UR_94D">#REF!</definedName>
    <definedName name="UR_94J">#REF!</definedName>
    <definedName name="UR_94M">#REF!</definedName>
    <definedName name="UR_94S">#REF!</definedName>
    <definedName name="UR_95D">#REF!</definedName>
    <definedName name="UR_95J">#REF!</definedName>
    <definedName name="UR_95M">#REF!</definedName>
    <definedName name="UR_95S">#REF!</definedName>
    <definedName name="UR_96D">#REF!</definedName>
    <definedName name="UR_96J">#REF!</definedName>
    <definedName name="UR_96M">#REF!</definedName>
    <definedName name="UR_96S">#REF!</definedName>
    <definedName name="UR_97D">#REF!</definedName>
    <definedName name="UR_97J">#REF!</definedName>
    <definedName name="UR_97M">#REF!</definedName>
    <definedName name="UR_97S">#REF!</definedName>
    <definedName name="UR_98D">#REF!</definedName>
    <definedName name="UR_98J">#REF!</definedName>
    <definedName name="UR_98M">#REF!</definedName>
    <definedName name="UR_98S">#REF!</definedName>
    <definedName name="UR_99D">#REF!</definedName>
    <definedName name="UR_99J">#REF!</definedName>
    <definedName name="UR_99M">#REF!</definedName>
    <definedName name="UR_99S">#REF!</definedName>
    <definedName name="UR_LT">#REF!</definedName>
    <definedName name="UR_OUT">#REF!</definedName>
    <definedName name="UR_Spot">#REF!</definedName>
    <definedName name="Uralsky">#REF!</definedName>
    <definedName name="UralskyCapacity">#REF!</definedName>
    <definedName name="URS_00D">#REF!</definedName>
    <definedName name="URS_00J">#REF!</definedName>
    <definedName name="URS_00M">#REF!</definedName>
    <definedName name="URS_00S">#REF!</definedName>
    <definedName name="URS_01D">#REF!</definedName>
    <definedName name="URS_01J">#REF!</definedName>
    <definedName name="URS_01M">#REF!</definedName>
    <definedName name="URS_01S">#REF!</definedName>
    <definedName name="URS_02D">#REF!</definedName>
    <definedName name="URS_02J">#REF!</definedName>
    <definedName name="URS_02M">#REF!</definedName>
    <definedName name="URS_02S">#REF!</definedName>
    <definedName name="URS_03D">#REF!</definedName>
    <definedName name="URS_03J">#REF!</definedName>
    <definedName name="URS_03M">#REF!</definedName>
    <definedName name="URS_03S">#REF!</definedName>
    <definedName name="URS_04D">#REF!</definedName>
    <definedName name="URS_04J">#REF!</definedName>
    <definedName name="URS_04M">#REF!</definedName>
    <definedName name="URS_04S">#REF!</definedName>
    <definedName name="URS_05D">#REF!</definedName>
    <definedName name="URS_05J">#REF!</definedName>
    <definedName name="URS_05M">#REF!</definedName>
    <definedName name="URS_05S">#REF!</definedName>
    <definedName name="URS_06D">#REF!</definedName>
    <definedName name="URS_06J">#REF!</definedName>
    <definedName name="URS_06M">#REF!</definedName>
    <definedName name="URS_06S">#REF!</definedName>
    <definedName name="URS_07D">#REF!</definedName>
    <definedName name="URS_07J">#REF!</definedName>
    <definedName name="URS_07M">#REF!</definedName>
    <definedName name="URS_07S">#REF!</definedName>
    <definedName name="URS_08D">#REF!</definedName>
    <definedName name="URS_08J">#REF!</definedName>
    <definedName name="URS_08M">#REF!</definedName>
    <definedName name="URS_08S">#REF!</definedName>
    <definedName name="URS_09D">#REF!</definedName>
    <definedName name="URS_09J">#REF!</definedName>
    <definedName name="URS_09M">#REF!</definedName>
    <definedName name="URS_09S">#REF!</definedName>
    <definedName name="URS_10D">#REF!</definedName>
    <definedName name="URS_10J">#REF!</definedName>
    <definedName name="URS_10M">#REF!</definedName>
    <definedName name="URS_10S">#REF!</definedName>
    <definedName name="URS_11D">#REF!</definedName>
    <definedName name="URS_11J">#REF!</definedName>
    <definedName name="URS_11M">#REF!</definedName>
    <definedName name="URS_11S">#REF!</definedName>
    <definedName name="URS_12D">#REF!</definedName>
    <definedName name="URS_12J">#REF!</definedName>
    <definedName name="URS_12M">#REF!</definedName>
    <definedName name="URS_12S">#REF!</definedName>
    <definedName name="URS_13D">#REF!</definedName>
    <definedName name="URS_13J">#REF!</definedName>
    <definedName name="URS_13M">#REF!</definedName>
    <definedName name="URS_13S">#REF!</definedName>
    <definedName name="URS_14D">#REF!</definedName>
    <definedName name="URS_14J">#REF!</definedName>
    <definedName name="URS_14M">#REF!</definedName>
    <definedName name="URS_14S">#REF!</definedName>
    <definedName name="URS_15D">#REF!</definedName>
    <definedName name="URS_15J">#REF!</definedName>
    <definedName name="URS_15M">#REF!</definedName>
    <definedName name="URS_15S">#REF!</definedName>
    <definedName name="URS_16D">#REF!</definedName>
    <definedName name="URS_16J">#REF!</definedName>
    <definedName name="URS_16M">#REF!</definedName>
    <definedName name="URS_16S">#REF!</definedName>
    <definedName name="URS_17D">#REF!</definedName>
    <definedName name="URS_17J">#REF!</definedName>
    <definedName name="URS_17M">#REF!</definedName>
    <definedName name="URS_17S">#REF!</definedName>
    <definedName name="URS_18D">#REF!</definedName>
    <definedName name="URS_18J">#REF!</definedName>
    <definedName name="URS_18M">#REF!</definedName>
    <definedName name="URS_18S">#REF!</definedName>
    <definedName name="URS_19D">#REF!</definedName>
    <definedName name="URS_19J">#REF!</definedName>
    <definedName name="URS_19M">#REF!</definedName>
    <definedName name="URS_19S">#REF!</definedName>
    <definedName name="URS_20D">#REF!</definedName>
    <definedName name="URS_20J">#REF!</definedName>
    <definedName name="URS_20M">#REF!</definedName>
    <definedName name="URS_20S">#REF!</definedName>
    <definedName name="URS_21D">#REF!</definedName>
    <definedName name="URS_21J">#REF!</definedName>
    <definedName name="URS_21M">#REF!</definedName>
    <definedName name="URS_21S">#REF!</definedName>
    <definedName name="URS_22D">#REF!</definedName>
    <definedName name="URS_22J">#REF!</definedName>
    <definedName name="URS_22M">#REF!</definedName>
    <definedName name="URS_22S">#REF!</definedName>
    <definedName name="URS_23D">#REF!</definedName>
    <definedName name="URS_23J">#REF!</definedName>
    <definedName name="URS_23M">#REF!</definedName>
    <definedName name="URS_23S">#REF!</definedName>
    <definedName name="URS_24D">#REF!</definedName>
    <definedName name="URS_24J">#REF!</definedName>
    <definedName name="URS_24M">#REF!</definedName>
    <definedName name="URS_24S">#REF!</definedName>
    <definedName name="URS_25D">#REF!</definedName>
    <definedName name="URS_25J">#REF!</definedName>
    <definedName name="URS_25M">#REF!</definedName>
    <definedName name="URS_25S">#REF!</definedName>
    <definedName name="URS_87D">#REF!</definedName>
    <definedName name="URS_87J">#REF!</definedName>
    <definedName name="URS_87M">#REF!</definedName>
    <definedName name="URS_87S">#REF!</definedName>
    <definedName name="URS_88D">#REF!</definedName>
    <definedName name="URS_88J">#REF!</definedName>
    <definedName name="URS_88M">#REF!</definedName>
    <definedName name="URS_88S">#REF!</definedName>
    <definedName name="URS_89D">#REF!</definedName>
    <definedName name="URS_89J">#REF!</definedName>
    <definedName name="URS_89M">#REF!</definedName>
    <definedName name="URS_89S">#REF!</definedName>
    <definedName name="URS_90D">#REF!</definedName>
    <definedName name="URS_90J">#REF!</definedName>
    <definedName name="URS_90M">#REF!</definedName>
    <definedName name="URS_90S">#REF!</definedName>
    <definedName name="URS_91D">#REF!</definedName>
    <definedName name="URS_91J">#REF!</definedName>
    <definedName name="URS_91M">#REF!</definedName>
    <definedName name="URS_91S">#REF!</definedName>
    <definedName name="URS_92D">#REF!</definedName>
    <definedName name="URS_92J">#REF!</definedName>
    <definedName name="URS_92M">#REF!</definedName>
    <definedName name="URS_92S">#REF!</definedName>
    <definedName name="URS_93D">#REF!</definedName>
    <definedName name="URS_93J">#REF!</definedName>
    <definedName name="URS_93M">#REF!</definedName>
    <definedName name="URS_93S">#REF!</definedName>
    <definedName name="URS_94D">#REF!</definedName>
    <definedName name="URS_94J">#REF!</definedName>
    <definedName name="URS_94M">#REF!</definedName>
    <definedName name="URS_94S">#REF!</definedName>
    <definedName name="URS_95D">#REF!</definedName>
    <definedName name="URS_95J">#REF!</definedName>
    <definedName name="URS_95M">#REF!</definedName>
    <definedName name="URS_95S">#REF!</definedName>
    <definedName name="URS_96D">#REF!</definedName>
    <definedName name="URS_96J">#REF!</definedName>
    <definedName name="URS_96M">#REF!</definedName>
    <definedName name="URS_96S">#REF!</definedName>
    <definedName name="URS_97D">#REF!</definedName>
    <definedName name="URS_97J">#REF!</definedName>
    <definedName name="URS_97M">#REF!</definedName>
    <definedName name="URS_97S">#REF!</definedName>
    <definedName name="URS_98D">#REF!</definedName>
    <definedName name="URS_98J">#REF!</definedName>
    <definedName name="URS_98M">#REF!</definedName>
    <definedName name="URS_98S">#REF!</definedName>
    <definedName name="URS_99D">#REF!</definedName>
    <definedName name="URS_99J">#REF!</definedName>
    <definedName name="URS_99M">#REF!</definedName>
    <definedName name="URS_99S">#REF!</definedName>
    <definedName name="URS_LT">#REF!</definedName>
    <definedName name="US">#REF!</definedName>
    <definedName name="us_gaap_eps_used_flag">#REF!</definedName>
    <definedName name="US_Value_Tables">#REF!,#REF!</definedName>
    <definedName name="USCAP94">#REF!</definedName>
    <definedName name="USCAP95">#REF!</definedName>
    <definedName name="USCAP96">#REF!</definedName>
    <definedName name="USCAP97">#REF!</definedName>
    <definedName name="USCAP98">#REF!</definedName>
    <definedName name="USCash">#REF!</definedName>
    <definedName name="uscf00">#REF!</definedName>
    <definedName name="uscf01">#REF!</definedName>
    <definedName name="uscf93">#REF!</definedName>
    <definedName name="uscf94">#REF!</definedName>
    <definedName name="uscf95">#REF!</definedName>
    <definedName name="uscf96">#REF!</definedName>
    <definedName name="uscf97">#REF!</definedName>
    <definedName name="uscf98">#REF!</definedName>
    <definedName name="uscf99">#REF!</definedName>
    <definedName name="USD_EUR">[40]FXRATES!$D$3</definedName>
    <definedName name="usdcfps93">#REF!</definedName>
    <definedName name="usdcfps94">#REF!</definedName>
    <definedName name="usdcfps95">#REF!</definedName>
    <definedName name="usdcfps96">#REF!</definedName>
    <definedName name="usdcfps97">#REF!</definedName>
    <definedName name="usdcfps98">#REF!</definedName>
    <definedName name="USDDA93">#REF!</definedName>
    <definedName name="USDDA94">#REF!</definedName>
    <definedName name="USDDA95">#REF!</definedName>
    <definedName name="USDDA96">#REF!</definedName>
    <definedName name="USDDA97">#REF!</definedName>
    <definedName name="USDDA98">#REF!</definedName>
    <definedName name="usdeps93">#REF!</definedName>
    <definedName name="usdeps94">#REF!</definedName>
    <definedName name="usdeps95">#REF!</definedName>
    <definedName name="usdeps96">#REF!</definedName>
    <definedName name="usdeps97">#REF!</definedName>
    <definedName name="usdeps98">#REF!</definedName>
    <definedName name="USDFD93">#REF!</definedName>
    <definedName name="USDFD94">#REF!</definedName>
    <definedName name="USDFD95">#REF!</definedName>
    <definedName name="USDFD96">#REF!</definedName>
    <definedName name="USDFD97">#REF!</definedName>
    <definedName name="USDFD98">#REF!</definedName>
    <definedName name="USDIDR">#REF!</definedName>
    <definedName name="usdni00">#REF!</definedName>
    <definedName name="usdni01">#REF!</definedName>
    <definedName name="usdni93">#REF!</definedName>
    <definedName name="usdni94">#REF!</definedName>
    <definedName name="usdni95">#REF!</definedName>
    <definedName name="usdni96">#REF!</definedName>
    <definedName name="usdni97">#REF!</definedName>
    <definedName name="usdni98">#REF!</definedName>
    <definedName name="usdni99">#REF!</definedName>
    <definedName name="USDRMB">#REF!</definedName>
    <definedName name="uses93">#REF!</definedName>
    <definedName name="uses94">#REF!</definedName>
    <definedName name="uses95">#REF!</definedName>
    <definedName name="uses96">#REF!</definedName>
    <definedName name="uses97">#REF!</definedName>
    <definedName name="uses98">#REF!</definedName>
    <definedName name="USEXPL93">#REF!</definedName>
    <definedName name="USEXPL94">#REF!</definedName>
    <definedName name="USEXPL95">#REF!</definedName>
    <definedName name="USEXPL96">#REF!</definedName>
    <definedName name="USEXPL97">#REF!</definedName>
    <definedName name="USEXPL98">#REF!</definedName>
    <definedName name="USF">"USF"</definedName>
    <definedName name="usfcf93">#REF!</definedName>
    <definedName name="usfcf94">#REF!</definedName>
    <definedName name="usfcf95">#REF!</definedName>
    <definedName name="usfcf96">#REF!</definedName>
    <definedName name="usfcf97">#REF!</definedName>
    <definedName name="usfcf98">#REF!</definedName>
    <definedName name="usfcfps93">#REF!</definedName>
    <definedName name="usfcfps94">#REF!</definedName>
    <definedName name="usfcfps95">#REF!</definedName>
    <definedName name="usfcfps96">#REF!</definedName>
    <definedName name="usfcfps97">#REF!</definedName>
    <definedName name="usfcfps98">#REF!</definedName>
    <definedName name="USFX93">#REF!</definedName>
    <definedName name="USFX94">#REF!</definedName>
    <definedName name="USFX95">#REF!</definedName>
    <definedName name="USFX96">#REF!</definedName>
    <definedName name="USFX97">#REF!</definedName>
    <definedName name="USFX98">#REF!</definedName>
    <definedName name="USGA93">#REF!</definedName>
    <definedName name="USGA94">#REF!</definedName>
    <definedName name="USGA95">#REF!</definedName>
    <definedName name="USGA96">#REF!</definedName>
    <definedName name="USGA97">#REF!</definedName>
    <definedName name="USGA98">#REF!</definedName>
    <definedName name="USINT93">#REF!</definedName>
    <definedName name="USINT94">#REF!</definedName>
    <definedName name="USINT95">#REF!</definedName>
    <definedName name="USINT96">#REF!</definedName>
    <definedName name="USINT97">#REF!</definedName>
    <definedName name="USINT98">#REF!</definedName>
    <definedName name="USK_01J">#REF!</definedName>
    <definedName name="USK_01M">#REF!</definedName>
    <definedName name="USK_01S">#REF!</definedName>
    <definedName name="USK_02D">#REF!</definedName>
    <definedName name="USK_02J">#REF!</definedName>
    <definedName name="USK_02M">#REF!</definedName>
    <definedName name="USK_02S">#REF!</definedName>
    <definedName name="USK_03D">#REF!</definedName>
    <definedName name="USK_03J">#REF!</definedName>
    <definedName name="USK_03M">#REF!</definedName>
    <definedName name="USK_03S">#REF!</definedName>
    <definedName name="USK_04D">#REF!</definedName>
    <definedName name="USK_04J">#REF!</definedName>
    <definedName name="USK_04M">#REF!</definedName>
    <definedName name="USK_04S">#REF!</definedName>
    <definedName name="USK_05D">#REF!</definedName>
    <definedName name="USK_05J">#REF!</definedName>
    <definedName name="USK_05M">#REF!</definedName>
    <definedName name="USK_05S">#REF!</definedName>
    <definedName name="USK_06D">#REF!</definedName>
    <definedName name="USK_06J">#REF!</definedName>
    <definedName name="USK_06M">#REF!</definedName>
    <definedName name="USK_06S">#REF!</definedName>
    <definedName name="USK_07D">#REF!</definedName>
    <definedName name="USK_07J">#REF!</definedName>
    <definedName name="USK_07M">#REF!</definedName>
    <definedName name="USK_07S">#REF!</definedName>
    <definedName name="USK_08D">#REF!</definedName>
    <definedName name="USK_08J">#REF!</definedName>
    <definedName name="USK_08M">#REF!</definedName>
    <definedName name="USK_08S">#REF!</definedName>
    <definedName name="USK_09D">#REF!</definedName>
    <definedName name="USK_09J">#REF!</definedName>
    <definedName name="USK_09M">#REF!</definedName>
    <definedName name="USK_09S">#REF!</definedName>
    <definedName name="USK_10D">#REF!</definedName>
    <definedName name="USK_10J">#REF!</definedName>
    <definedName name="USK_10M">#REF!</definedName>
    <definedName name="USK_10S">#REF!</definedName>
    <definedName name="USK_11D">#REF!</definedName>
    <definedName name="USK_11J">#REF!</definedName>
    <definedName name="USK_11M">#REF!</definedName>
    <definedName name="USK_11S">#REF!</definedName>
    <definedName name="USK_12D">#REF!</definedName>
    <definedName name="USK_12J">#REF!</definedName>
    <definedName name="USK_12M">#REF!</definedName>
    <definedName name="USK_12S">#REF!</definedName>
    <definedName name="USK_13D">#REF!</definedName>
    <definedName name="USK_13J">#REF!</definedName>
    <definedName name="USK_13M">#REF!</definedName>
    <definedName name="USK_13S">#REF!</definedName>
    <definedName name="USK_14D">#REF!</definedName>
    <definedName name="USK_14J">#REF!</definedName>
    <definedName name="USK_14M">#REF!</definedName>
    <definedName name="USK_14S">#REF!</definedName>
    <definedName name="USK_15D">#REF!</definedName>
    <definedName name="USK_15J">#REF!</definedName>
    <definedName name="USK_15M">#REF!</definedName>
    <definedName name="USK_15S">#REF!</definedName>
    <definedName name="USK_16D">#REF!</definedName>
    <definedName name="USK_16J">#REF!</definedName>
    <definedName name="USK_16M">#REF!</definedName>
    <definedName name="USK_16S">#REF!</definedName>
    <definedName name="USK_17D">#REF!</definedName>
    <definedName name="USK_17J">#REF!</definedName>
    <definedName name="USK_17M">#REF!</definedName>
    <definedName name="USK_17S">#REF!</definedName>
    <definedName name="USK_18D">#REF!</definedName>
    <definedName name="USK_18J">#REF!</definedName>
    <definedName name="USK_18M">#REF!</definedName>
    <definedName name="USK_18S">#REF!</definedName>
    <definedName name="USK_19D">#REF!</definedName>
    <definedName name="USK_19J">#REF!</definedName>
    <definedName name="USK_19M">#REF!</definedName>
    <definedName name="USK_19S">#REF!</definedName>
    <definedName name="USK_20D">#REF!</definedName>
    <definedName name="USK_20J">#REF!</definedName>
    <definedName name="USK_20M">#REF!</definedName>
    <definedName name="USK_20S">#REF!</definedName>
    <definedName name="USK_21D">#REF!</definedName>
    <definedName name="USK_21J">#REF!</definedName>
    <definedName name="USK_21M">#REF!</definedName>
    <definedName name="USK_21S">#REF!</definedName>
    <definedName name="USK_22D">#REF!</definedName>
    <definedName name="USK_22J">#REF!</definedName>
    <definedName name="USK_22M">#REF!</definedName>
    <definedName name="USK_22S">#REF!</definedName>
    <definedName name="USK_23D">#REF!</definedName>
    <definedName name="USK_23J">#REF!</definedName>
    <definedName name="USK_23M">#REF!</definedName>
    <definedName name="USK_23S">#REF!</definedName>
    <definedName name="USK_24D">#REF!</definedName>
    <definedName name="USK_24J">#REF!</definedName>
    <definedName name="USK_24M">#REF!</definedName>
    <definedName name="USK_24S">#REF!</definedName>
    <definedName name="USK_25D">#REF!</definedName>
    <definedName name="USK_25J">#REF!</definedName>
    <definedName name="USK_25M">#REF!</definedName>
    <definedName name="USK_25S">#REF!</definedName>
    <definedName name="USK_87">#REF!</definedName>
    <definedName name="USK_87D">#REF!</definedName>
    <definedName name="USK_87J">#REF!</definedName>
    <definedName name="USK_87M">#REF!</definedName>
    <definedName name="USK_87S">#REF!</definedName>
    <definedName name="USK_88D">#REF!</definedName>
    <definedName name="USK_88J">#REF!</definedName>
    <definedName name="USK_88M">#REF!</definedName>
    <definedName name="USK_88S">#REF!</definedName>
    <definedName name="USK_89D">#REF!</definedName>
    <definedName name="USK_89J">#REF!</definedName>
    <definedName name="USK_89M">#REF!</definedName>
    <definedName name="USK_89S">#REF!</definedName>
    <definedName name="USK_90D">#REF!</definedName>
    <definedName name="USK_90J">#REF!</definedName>
    <definedName name="USK_90M">#REF!</definedName>
    <definedName name="USK_90S">#REF!</definedName>
    <definedName name="USK_91D">#REF!</definedName>
    <definedName name="USK_91J">#REF!</definedName>
    <definedName name="USK_91M">#REF!</definedName>
    <definedName name="USK_91S">#REF!</definedName>
    <definedName name="USK_92D">#REF!</definedName>
    <definedName name="USK_92J">#REF!</definedName>
    <definedName name="USK_92M">#REF!</definedName>
    <definedName name="USK_92S">#REF!</definedName>
    <definedName name="USK_93D">#REF!</definedName>
    <definedName name="USK_93J">#REF!</definedName>
    <definedName name="USK_93M">#REF!</definedName>
    <definedName name="USK_93S">#REF!</definedName>
    <definedName name="USK_94D">#REF!</definedName>
    <definedName name="USK_94J">#REF!</definedName>
    <definedName name="USK_94M">#REF!</definedName>
    <definedName name="USK_94S">#REF!</definedName>
    <definedName name="USK_95D">#REF!</definedName>
    <definedName name="USK_95J">#REF!</definedName>
    <definedName name="USK_95M">#REF!</definedName>
    <definedName name="USK_95S">#REF!</definedName>
    <definedName name="USK_96D">#REF!</definedName>
    <definedName name="USK_96J">#REF!</definedName>
    <definedName name="USK_96M">#REF!</definedName>
    <definedName name="USK_96S">#REF!</definedName>
    <definedName name="USK_97D">#REF!</definedName>
    <definedName name="USK_97J">#REF!</definedName>
    <definedName name="USK_97M">#REF!</definedName>
    <definedName name="USK_97S">#REF!</definedName>
    <definedName name="USK_98D">#REF!</definedName>
    <definedName name="USK_98J">#REF!</definedName>
    <definedName name="USK_98M">#REF!</definedName>
    <definedName name="USK_98S">#REF!</definedName>
    <definedName name="USK_99D">#REF!</definedName>
    <definedName name="USK_99J">#REF!</definedName>
    <definedName name="USK_99M">#REF!</definedName>
    <definedName name="USK_99S">#REF!</definedName>
    <definedName name="USLD_1yrEPS">#REF!</definedName>
    <definedName name="USLD_2yrEPS">#REF!</definedName>
    <definedName name="USLD_52high">#REF!</definedName>
    <definedName name="USLD_5YRGROWTH">#REF!</definedName>
    <definedName name="USLD_95EBIT">#REF!</definedName>
    <definedName name="USLD_95EBITDA">#REF!</definedName>
    <definedName name="USLD_96EPS">#REF!</definedName>
    <definedName name="USLD_97EPS">#REF!</definedName>
    <definedName name="USLD_98EPS">#REF!</definedName>
    <definedName name="USLD_ASSET">#REF!</definedName>
    <definedName name="USLD_DEBT">#REF!</definedName>
    <definedName name="USLD_DIV">#REF!</definedName>
    <definedName name="USLD_INTANGIBLE">#REF!</definedName>
    <definedName name="USLD_LTMCAPEX">#REF!</definedName>
    <definedName name="USLD_LTMEBIT">#REF!</definedName>
    <definedName name="USLD_LTMEBITDA">#REF!</definedName>
    <definedName name="USLD_LTMINT">#REF!</definedName>
    <definedName name="USLD_LTMNI">#REF!</definedName>
    <definedName name="USLD_LTMREV">#REF!</definedName>
    <definedName name="USLD_LTMSGA">#REF!</definedName>
    <definedName name="usld_min">#REF!</definedName>
    <definedName name="USLD_name">#REF!</definedName>
    <definedName name="USLD_netdebt">#REF!</definedName>
    <definedName name="USLD_price">#REF!</definedName>
    <definedName name="USLD_SE">#REF!</definedName>
    <definedName name="USLD_share">#REF!</definedName>
    <definedName name="USLD_ticker">#REF!</definedName>
    <definedName name="USOPCOST93">#REF!</definedName>
    <definedName name="USOPCOST94">#REF!</definedName>
    <definedName name="USOPCOST95">#REF!</definedName>
    <definedName name="USOPCOST96">#REF!</definedName>
    <definedName name="USOPCOST97">#REF!</definedName>
    <definedName name="USOPCOST98">#REF!</definedName>
    <definedName name="USOTH93">#REF!</definedName>
    <definedName name="USOTH94">#REF!</definedName>
    <definedName name="USOTH95">#REF!</definedName>
    <definedName name="USOTH96">#REF!</definedName>
    <definedName name="USOTH97">#REF!</definedName>
    <definedName name="USOTH98">#REF!</definedName>
    <definedName name="USREV93">#REF!</definedName>
    <definedName name="USREV94">#REF!</definedName>
    <definedName name="USREV95">#REF!</definedName>
    <definedName name="USREV96">#REF!</definedName>
    <definedName name="USREV97">#REF!</definedName>
    <definedName name="USREV98">#REF!</definedName>
    <definedName name="USROYALTY93">#REF!</definedName>
    <definedName name="USROYALTY94">#REF!</definedName>
    <definedName name="USROYALTY95">#REF!</definedName>
    <definedName name="USROYALTY96">#REF!</definedName>
    <definedName name="USROYALTY97">#REF!</definedName>
    <definedName name="USROYALTY98">#REF!</definedName>
    <definedName name="USTAX93">#REF!</definedName>
    <definedName name="USTAX94">#REF!</definedName>
    <definedName name="USTAX95">#REF!</definedName>
    <definedName name="USTAX96">#REF!</definedName>
    <definedName name="USTAX97">#REF!</definedName>
    <definedName name="USTAX98">#REF!</definedName>
    <definedName name="USW_1yrEPS">#REF!</definedName>
    <definedName name="USW_2yrEPS">#REF!</definedName>
    <definedName name="USW_52high">#REF!</definedName>
    <definedName name="USW_5YRGROWTH">#REF!</definedName>
    <definedName name="USW_96EPS">#REF!</definedName>
    <definedName name="USW_97EPS">#REF!</definedName>
    <definedName name="USW_98EPS">#REF!</definedName>
    <definedName name="USW_LTMSGA">#REF!</definedName>
    <definedName name="USW_price">#REF!</definedName>
    <definedName name="V_ALL_000157.SZ">#REF!</definedName>
    <definedName name="V_ALL_001300.KS">#REF!</definedName>
    <definedName name="V_ALL_002008.SZ">#REF!</definedName>
    <definedName name="V_ALL_002050.SZ">#REF!</definedName>
    <definedName name="V_ALL_002179.SZ">#REF!</definedName>
    <definedName name="V_ALL_002518.SZ">#REF!</definedName>
    <definedName name="V_ALL_002527.SZ">#REF!</definedName>
    <definedName name="V_ALL_002747.SZ">#REF!</definedName>
    <definedName name="V_ALL_006400.KS">#REF!</definedName>
    <definedName name="V_ALL_009830.KS">#REF!</definedName>
    <definedName name="V_ALL_010950.KS">#REF!</definedName>
    <definedName name="V_ALL_011170.KS">#REF!</definedName>
    <definedName name="V_ALL_0347.HK">#REF!</definedName>
    <definedName name="V_ALL_0358.HK">#REF!</definedName>
    <definedName name="V_ALL_0586.HK">#REF!</definedName>
    <definedName name="V_ALL_0658.HK">#REF!</definedName>
    <definedName name="V_ALL_0669.HK">#REF!</definedName>
    <definedName name="V_ALL_0750.HK">#REF!</definedName>
    <definedName name="V_ALL_078930.KS">#REF!</definedName>
    <definedName name="V_ALL_0956.HK">#REF!</definedName>
    <definedName name="V_ALL_096770.KS">#REF!</definedName>
    <definedName name="V_ALL_1157.HK">#REF!</definedName>
    <definedName name="V_ALL_1193.HK">#REF!</definedName>
    <definedName name="V_ALL_1208.HK">#REF!</definedName>
    <definedName name="V_ALL_1619.HK">#REF!</definedName>
    <definedName name="V_ALL_1766.HK">#REF!</definedName>
    <definedName name="V_ALL_2600.HK">#REF!</definedName>
    <definedName name="V_ALL_300012.SZ">#REF!</definedName>
    <definedName name="V_ALL_300024.SZ">#REF!</definedName>
    <definedName name="V_ALL_300124.SZ">#REF!</definedName>
    <definedName name="V_ALL_300450.SZ">#REF!</definedName>
    <definedName name="V_ALL_300747.SZ">#REF!</definedName>
    <definedName name="V_ALL_300750.SZ">#REF!</definedName>
    <definedName name="V_ALL_3800.HK">#REF!</definedName>
    <definedName name="V_ALL_3993.HK">#REF!</definedName>
    <definedName name="V_ALL_600019.SS">#REF!</definedName>
    <definedName name="V_ALL_600761.SS">#REF!</definedName>
    <definedName name="V_ALL_601012.SS">#REF!</definedName>
    <definedName name="V_ALL_603659.SS">#REF!</definedName>
    <definedName name="V_ALL_688686.SS">#REF!</definedName>
    <definedName name="V_ALL_AALI.JK">#REF!</definedName>
    <definedName name="V_ALL_CSIQ">#REF!</definedName>
    <definedName name="V_ALL_FRLD.SI">#REF!</definedName>
    <definedName name="V_ALL_HOLI">#REF!</definedName>
    <definedName name="V_ALL_JASO">#REF!</definedName>
    <definedName name="V_ALL_JKS">#REF!</definedName>
    <definedName name="V_ALL_KEYWORDS_TYPE_ScalarContributed_EQTY_200005264">#REF!,#REF!</definedName>
    <definedName name="V_ALL_KEYWORDS_TYPE_ScalarContributed_EQTY_200005566">#REF!,#REF!</definedName>
    <definedName name="V_ALL_KEYWORDS_TYPE_ScalarContributed_EQTY_200006225">#REF!,#REF!</definedName>
    <definedName name="V_ALL_KEYWORDS_TYPE_ScalarContributed_EQTY_200006858">#REF!,#REF!</definedName>
    <definedName name="V_ALL_KEYWORDS_TYPE_ScalarContributed_EQTY_200006887">#REF!,#REF!</definedName>
    <definedName name="V_ALL_KEYWORDS_TYPE_ScalarContributed_EQTY_200007026">#REF!,#REF!</definedName>
    <definedName name="V_ALL_KEYWORDS_TYPE_ScalarContributed_EQTY_200008494">#REF!,#REF!</definedName>
    <definedName name="V_ALL_KEYWORDS_TYPE_ScalarContributed_EQTY_200008521">#REF!,#REF!</definedName>
    <definedName name="V_ALL_KEYWORDS_TYPE_ScalarContributed_EQTY_200009581">#REF!,#REF!</definedName>
    <definedName name="V_ALL_KEYWORDS_TYPE_ScalarContributed_EQTY_200009654">#REF!,#REF!</definedName>
    <definedName name="V_ALL_KEYWORDS_TYPE_ScalarContributed_EQTY_200009655">#REF!,#REF!</definedName>
    <definedName name="V_ALL_KEYWORDS_TYPE_ScalarContributed_EQTY_200009737">#REF!,#REF!</definedName>
    <definedName name="V_ALL_KEYWORDS_TYPE_ScalarContributed_EQTY_200009791">#REF!,#REF!</definedName>
    <definedName name="V_ALL_KEYWORDS_TYPE_ScalarContributed_EQTY_200009867">#REF!,#REF!</definedName>
    <definedName name="V_ALL_KEYWORDS_TYPE_ScalarContributed_EQTY_200009998">#REF!,#REF!</definedName>
    <definedName name="V_ALL_KEYWORDS_TYPE_ScalarContributed_EQTY_200010001">#REF!,#REF!</definedName>
    <definedName name="V_ALL_KEYWORDS_TYPE_ScalarContributed_EQTY_200011150">#REF!,#REF!</definedName>
    <definedName name="V_ALL_KEYWORDS_TYPE_ScalarContributed_EQTY_200011151">#REF!,#REF!</definedName>
    <definedName name="V_ALL_KEYWORDS_TYPE_ScalarContributed_EQTY_200011619">#REF!,#REF!</definedName>
    <definedName name="V_ALL_KEYWORDS_TYPE_ScalarContributed_EQTY_200012041">#REF!,#REF!</definedName>
    <definedName name="V_ALL_KEYWORDS_TYPE_ScalarContributed_EQTY_200012053">#REF!,#REF!</definedName>
    <definedName name="V_ALL_KEYWORDS_TYPE_ScalarContributed_EQTY_200012667">#REF!,#REF!</definedName>
    <definedName name="V_ALL_KEYWORDS_TYPE_ScalarContributed_EQTY_200012890">#REF!,#REF!</definedName>
    <definedName name="V_ALL_KEYWORDS_TYPE_ScalarContributed_EQTY_200013301">#REF!,#REF!</definedName>
    <definedName name="V_ALL_KEYWORDS_TYPE_ScalarContributed_EQTY_200013639">#REF!,#REF!</definedName>
    <definedName name="V_ALL_KEYWORDS_TYPE_ScalarContributed_EQTY_200014649">#REF!,#REF!</definedName>
    <definedName name="V_ALL_KEYWORDS_TYPE_ScalarContributed_EQTY_200015601">#REF!,#REF!</definedName>
    <definedName name="V_ALL_KEYWORDS_TYPE_ScalarContributed_EQTY_200015873">#REF!,#REF!</definedName>
    <definedName name="V_ALL_KEYWORDS_TYPE_ScalarContributed_EQTY_200016577">#REF!,#REF!</definedName>
    <definedName name="V_ALL_KEYWORDS_TYPE_ScalarContributed_EQTY_200016618">#REF!,#REF!</definedName>
    <definedName name="V_ALL_KEYWORDS_TYPE_ScalarContributed_EQTY_200016905">#REF!,#REF!</definedName>
    <definedName name="V_ALL_KEYWORDS_TYPE_ScalarContributed_EQTY_200017327">#REF!,#REF!</definedName>
    <definedName name="V_ALL_KEYWORDS_TYPE_ScalarContributed_EQTY_200018275">#REF!,#REF!,#REF!</definedName>
    <definedName name="V_ALL_KEYWORDS_TYPE_ScalarContributed_EQTY_200018291">#REF!,#REF!</definedName>
    <definedName name="V_ALL_KEYWORDS_TYPE_ScalarContributed_EQTY_200018294">#REF!,#REF!</definedName>
    <definedName name="V_ALL_KEYWORDS_TYPE_ScalarContributed_EQTY_200019280">#REF!,#REF!</definedName>
    <definedName name="V_ALL_KEYWORDS_TYPE_ScalarContributed_ISSR_208001579">#REF!,#REF!</definedName>
    <definedName name="V_ALL_KEYWORDS_TYPE_ScalarContributed_ISSR_208002524">#REF!,#REF!</definedName>
    <definedName name="V_ALL_KEYWORDS_TYPE_ScalarContributed_ISSR_208007494">#REF!,#REF!</definedName>
    <definedName name="V_ALL_KEYWORDS_TYPE_ScalarContributed_ISSR_208007541">#REF!,#REF!</definedName>
    <definedName name="V_ALL_KEYWORDS_TYPE_ScalarContributed_ISSR_208008538">#REF!,#REF!</definedName>
    <definedName name="V_ALL_KEYWORDS_TYPE_ScalarContributed_ISSR_208008539">#REF!,#REF!</definedName>
    <definedName name="V_ALL_KEYWORDS_TYPE_ScalarContributed_ISSR_208009490">#REF!,#REF!</definedName>
    <definedName name="V_ALL_KEYWORDS_TYPE_ScalarContributed_ISSR_208010512">#REF!,#REF!</definedName>
    <definedName name="V_ALL_KEYWORDS_TYPE_Vector_EQTY_200005264">#REF!,#REF!,#REF!,#REF!,#REF!</definedName>
    <definedName name="V_ALL_KEYWORDS_TYPE_Vector_EQTY_200005566">#REF!,#REF!,#REF!,#REF!,#REF!</definedName>
    <definedName name="V_ALL_KEYWORDS_TYPE_Vector_EQTY_200006225">#REF!,#REF!,#REF!,#REF!,#REF!</definedName>
    <definedName name="V_ALL_KEYWORDS_TYPE_Vector_EQTY_200006858">#REF!,#REF!,#REF!,#REF!,#REF!</definedName>
    <definedName name="V_ALL_KEYWORDS_TYPE_Vector_EQTY_200006887">#REF!,#REF!,#REF!,#REF!,#REF!</definedName>
    <definedName name="V_ALL_KEYWORDS_TYPE_Vector_EQTY_200007026">#REF!,#REF!,#REF!,#REF!,#REF!</definedName>
    <definedName name="V_ALL_KEYWORDS_TYPE_Vector_EQTY_200007202">#REF!,#REF!,#REF!,#REF!,#REF!</definedName>
    <definedName name="V_ALL_KEYWORDS_TYPE_Vector_EQTY_200008494">#REF!,#REF!,#REF!,#REF!,#REF!</definedName>
    <definedName name="V_ALL_KEYWORDS_TYPE_Vector_EQTY_200008521">#REF!,#REF!,#REF!,#REF!,#REF!</definedName>
    <definedName name="V_ALL_KEYWORDS_TYPE_Vector_EQTY_200009581">#REF!,#REF!,#REF!,#REF!,#REF!</definedName>
    <definedName name="V_ALL_KEYWORDS_TYPE_Vector_EQTY_200009654">#REF!,#REF!,#REF!,#REF!,#REF!</definedName>
    <definedName name="V_ALL_KEYWORDS_TYPE_Vector_EQTY_200009655">#REF!,#REF!,#REF!,#REF!,#REF!</definedName>
    <definedName name="V_ALL_KEYWORDS_TYPE_Vector_EQTY_200009737">#REF!,#REF!,#REF!,#REF!,#REF!</definedName>
    <definedName name="V_ALL_KEYWORDS_TYPE_Vector_EQTY_200009791">#REF!,#REF!,#REF!,#REF!,#REF!</definedName>
    <definedName name="V_ALL_KEYWORDS_TYPE_Vector_EQTY_200009867">#REF!,#REF!,#REF!,#REF!,#REF!</definedName>
    <definedName name="V_ALL_KEYWORDS_TYPE_Vector_EQTY_200011150">#REF!,#REF!,#REF!,#REF!,#REF!,#REF!</definedName>
    <definedName name="V_ALL_KEYWORDS_TYPE_Vector_EQTY_200011151">#REF!,#REF!,#REF!,#REF!,#REF!,#REF!</definedName>
    <definedName name="V_ALL_KEYWORDS_TYPE_Vector_EQTY_200012496">#REF!,#REF!,#REF!,#REF!,#REF!</definedName>
    <definedName name="V_ALL_KEYWORDS_TYPE_Vector_EQTY_200012554">#REF!,#REF!,#REF!,#REF!,#REF!</definedName>
    <definedName name="V_ALL_KEYWORDS_TYPE_Vector_EQTY_200012667">#REF!,#REF!,#REF!,#REF!,#REF!,#REF!</definedName>
    <definedName name="V_ALL_KEYWORDS_TYPE_Vector_EQTY_200015216">#REF!,#REF!,#REF!,#REF!,#REF!,#REF!</definedName>
    <definedName name="V_ALL_KEYWORDS_TYPE_Vector_EQTY_200015601">#REF!,#REF!,#REF!,#REF!,#REF!</definedName>
    <definedName name="V_ALL_KEYWORDS_TYPE_Vector_EQTY_200015873">#REF!,#REF!,#REF!,#REF!,#REF!</definedName>
    <definedName name="V_ALL_KEYWORDS_TYPE_Vector_EQTY_200016577">#REF!,#REF!,#REF!,#REF!,#REF!</definedName>
    <definedName name="V_ALL_KEYWORDS_TYPE_Vector_EQTY_200016618">#REF!,#REF!,#REF!,#REF!,#REF!</definedName>
    <definedName name="V_ALL_KEYWORDS_TYPE_Vector_EQTY_200016786">#REF!,#REF!,#REF!,#REF!,#REF!</definedName>
    <definedName name="V_ALL_KEYWORDS_TYPE_Vector_EQTY_200016787">#REF!,#REF!,#REF!,#REF!,#REF!</definedName>
    <definedName name="V_ALL_KEYWORDS_TYPE_Vector_EQTY_200018291">#REF!,#REF!,#REF!,#REF!,#REF!,#REF!</definedName>
    <definedName name="V_ALL_KEYWORDS_TYPE_Vector_EQTY_200018294">#REF!,#REF!,#REF!,#REF!,#REF!,#REF!</definedName>
    <definedName name="V_ALL_KEYWORDS_TYPE_Vector_EQTY_200019639">#REF!,#REF!,#REF!,#REF!,#REF!,#REF!</definedName>
    <definedName name="V_ALL_KEYWORDS_TYPE_Vector_ISSR_208001579">#REF!,#REF!,#REF!,#REF!,#REF!,#REF!,#REF!,#REF!,#REF!,#REF!,#REF!,#REF!,#REF!,#REF!</definedName>
    <definedName name="V_ALL_KEYWORDS_TYPE_Vector_ISSR_208014816">#REF!,#REF!,#REF!,#REF!,#REF!,#REF!,#REF!,#REF!,#REF!,#REF!,#REF!,#REF!</definedName>
    <definedName name="V_ALL_KEYWORDS_TYPE_Vector_ISSR_208016097">#REF!,#REF!,#REF!,#REF!,#REF!,#REF!,#REF!,#REF!,#REF!,#REF!,#REF!,#REF!,#REF!,#REF!,#REF!,#REF!,#REF!</definedName>
    <definedName name="V_ALL_KEYWORDS_TYPE_Vector_ISSR_208016100">#REF!,#REF!,#REF!,#REF!,#REF!,#REF!,#REF!,#REF!,#REF!,#REF!,#REF!,#REF!,#REF!,#REF!,#REF!,#REF!</definedName>
    <definedName name="V_ALL_KEYWORDS_TYPE_Vector_ISSR_208018230">#REF!,#REF!,#REF!,#REF!,#REF!,#REF!,#REF!,#REF!,#REF!,#REF!,#REF!,#REF!,#REF!,#REF!,#REF!</definedName>
    <definedName name="V_ALL_SECTION_KEYWORDS_EQTY_200013596_13K">#REF!</definedName>
    <definedName name="V_ALL_SECTION_KEYWORDS_ISSR_208001154_13A">#REF!,#REF!</definedName>
    <definedName name="V_ALL_SECTION_KEYWORDS_ISSR_208001154_13V">#REF!,#REF!</definedName>
    <definedName name="V_ALL_SECTION_KEYWORDS_ISSR_208001156_136E">#REF!,#REF!</definedName>
    <definedName name="V_ALL_SECTION_KEYWORDS_ISSR_208001156_13A">#REF!,#REF!</definedName>
    <definedName name="V_ALL_SECTION_KEYWORDS_ISSR_208001156_13V">#REF!,#REF!</definedName>
    <definedName name="V_ALL_SECTION_KEYWORDS_ISSR_208001501_136E">#REF!,#REF!</definedName>
    <definedName name="V_ALL_SECTION_KEYWORDS_ISSR_208001501_13A">#REF!,#REF!</definedName>
    <definedName name="V_ALL_SECTION_KEYWORDS_ISSR_208001501_13V">#REF!,#REF!</definedName>
    <definedName name="V_ALL_SECTION_KEYWORDS_ISSR_208001579_136E">#REF!,#REF!</definedName>
    <definedName name="V_ALL_SECTION_KEYWORDS_ISSR_208001579_13A">#REF!,#REF!</definedName>
    <definedName name="V_ALL_SECTION_KEYWORDS_ISSR_208001579_13V">#REF!,#REF!</definedName>
    <definedName name="V_ALL_SECTION_KEYWORDS_ISSR_208002524_13V">#REF!,#REF!</definedName>
    <definedName name="V_ALL_SECTION_KEYWORDS_ISSR_208007494_136E">#REF!,#REF!</definedName>
    <definedName name="V_ALL_SECTION_KEYWORDS_ISSR_208007494_13A">#REF!,#REF!</definedName>
    <definedName name="V_ALL_SECTION_KEYWORDS_ISSR_208007494_13V">#REF!,#REF!</definedName>
    <definedName name="V_ALL_SECTION_KEYWORDS_ISSR_208007541_13V">#REF!,#REF!</definedName>
    <definedName name="V_ALL_SECTION_KEYWORDS_ISSR_208009490_13V">#REF!,#REF!</definedName>
    <definedName name="V_ALL_SECTION_KEYWORDS_ISSR_208010512_1314">#REF!</definedName>
    <definedName name="V_ALL_SECTION_KEYWORDS_ISSR_208010512_1316S">#REF!,#REF!</definedName>
    <definedName name="V_ALL_SECTION_KEYWORDS_ISSR_208010512_1319">#REF!</definedName>
    <definedName name="V_ALL_SECTION_KEYWORDS_ISSR_208010512_131E">#REF!</definedName>
    <definedName name="V_ALL_SECTION_KEYWORDS_ISSR_208010512_13V">#REF!,#REF!</definedName>
    <definedName name="V_ALL_SECTION_KEYWORDS_ISSR_208014120_13168">#REF!</definedName>
    <definedName name="V_ALL_SECTION_KEYWORDS_ISSR_208014120_1316T">#REF!</definedName>
    <definedName name="V_ALL_SECTION_KEYWORDS_ISSR_208014120_1319">#REF!</definedName>
    <definedName name="V_ALL_SECTION_KEYWORDS_ISSR_208016097_13V">#REF!,#REF!</definedName>
    <definedName name="V_ALL_SECTION_KEYWORDS_ISSR_208016100_136E">#REF!,#REF!</definedName>
    <definedName name="V_ALL_SECTION_KEYWORDS_ISSR_208016100_13V">#REF!,#REF!</definedName>
    <definedName name="V_ALL_SECTION_KEYWORDS_ISSR_208018230_13V">#REF!,#REF!</definedName>
    <definedName name="V_ALL_SECTIONS_EQTY_200001447">#REF!,#REF!,#REF!,#REF!,#REF!,#REF!,#REF!,#REF!,#REF!,#REF!</definedName>
    <definedName name="V_ALL_SECTIONS_EQTY_200002809">#REF!,#REF!,#REF!,#REF!,#REF!,#REF!,#REF!,#REF!</definedName>
    <definedName name="V_ALL_SECTIONS_EQTY_200003565">#REF!,#REF!,#REF!,#REF!,#REF!,#REF!,#REF!,#REF!</definedName>
    <definedName name="V_ALL_SECTIONS_EQTY_200006225">#REF!,#REF!,#REF!,#REF!,#REF!,#REF!,#REF!,#REF!</definedName>
    <definedName name="V_ALL_SECTIONS_EQTY_200006858">#REF!,#REF!,#REF!,#REF!,#REF!,#REF!,#REF!,#REF!</definedName>
    <definedName name="V_ALL_SECTIONS_EQTY_200006887">#REF!,#REF!,#REF!,#REF!,#REF!,#REF!,#REF!,#REF!</definedName>
    <definedName name="V_ALL_SECTIONS_EQTY_200007202">#REF!,#REF!,#REF!,#REF!,#REF!,#REF!,#REF!,#REF!</definedName>
    <definedName name="V_ALL_SECTIONS_EQTY_200008521">#REF!,#REF!,#REF!,#REF!,#REF!,#REF!,#REF!,#REF!</definedName>
    <definedName name="V_ALL_SECTIONS_EQTY_200009581">#REF!,#REF!,#REF!,#REF!,#REF!,#REF!,#REF!,#REF!</definedName>
    <definedName name="V_ALL_SECTIONS_EQTY_200009654">#REF!,#REF!,#REF!,#REF!,#REF!,#REF!,#REF!,#REF!</definedName>
    <definedName name="V_ALL_SECTIONS_EQTY_200009655">#REF!,#REF!,#REF!,#REF!,#REF!,#REF!,#REF!,#REF!</definedName>
    <definedName name="V_ALL_SECTIONS_EQTY_200009867">#REF!,#REF!,#REF!,#REF!,#REF!,#REF!,#REF!,#REF!</definedName>
    <definedName name="V_ALL_SECTIONS_EQTY_200009998">#REF!,#REF!,#REF!,#REF!,#REF!,#REF!,#REF!,#REF!,#REF!</definedName>
    <definedName name="V_ALL_SECTIONS_EQTY_200010001">#REF!,#REF!,#REF!,#REF!,#REF!,#REF!,#REF!,#REF!,#REF!</definedName>
    <definedName name="V_ALL_SECTIONS_EQTY_200011150">#REF!,#REF!,#REF!,#REF!,#REF!,#REF!,#REF!,#REF!,#REF!</definedName>
    <definedName name="V_ALL_SECTIONS_EQTY_200011151">#REF!,#REF!,#REF!,#REF!,#REF!,#REF!,#REF!,#REF!,#REF!</definedName>
    <definedName name="V_ALL_SECTIONS_EQTY_200012667">#REF!,#REF!,#REF!,#REF!,#REF!,#REF!,#REF!,#REF!,#REF!</definedName>
    <definedName name="V_ALL_SECTIONS_EQTY_200012890">#REF!,#REF!,#REF!,#REF!,#REF!,#REF!,#REF!,#REF!,#REF!</definedName>
    <definedName name="V_ALL_SECTIONS_EQTY_200015873">#REF!,#REF!,#REF!,#REF!,#REF!,#REF!,#REF!,#REF!</definedName>
    <definedName name="V_ALL_SECTIONS_EQTY_200016577">#REF!,#REF!,#REF!,#REF!,#REF!,#REF!,#REF!,#REF!</definedName>
    <definedName name="V_ALL_SECTIONS_EQTY_200016618">#REF!,#REF!,#REF!,#REF!,#REF!,#REF!,#REF!,#REF!</definedName>
    <definedName name="V_ALL_SECTIONS_ISSR_208008538">#REF!,#REF!,#REF!,#REF!,#REF!,#REF!,#REF!,#REF!,#REF!,#REF!</definedName>
    <definedName name="V_ALL_SECTIONS_ISSR_208008539">#REF!,#REF!,#REF!,#REF!,#REF!,#REF!,#REF!,#REF!,#REF!,#REF!</definedName>
    <definedName name="V_ALL_SECTIONS_ISSR_208009120">#REF!,#REF!,#REF!,#REF!,#REF!,#REF!,#REF!,#REF!,#REF!,#REF!</definedName>
    <definedName name="V_ALL_SECTIONS_ISSR_208009639">#REF!,#REF!,#REF!,#REF!,#REF!,#REF!,#REF!,#REF!,#REF!</definedName>
    <definedName name="V_ALL_SECTIONS_ISSR_208009891">#REF!,#REF!,#REF!,#REF!,#REF!,#REF!,#REF!,#REF!,#REF!</definedName>
    <definedName name="V_ALL_SECTIONS_ISSR_208012783">#REF!,#REF!,#REF!,#REF!,#REF!,#REF!,#REF!,#REF!,#REF!</definedName>
    <definedName name="V_ALL_YGE">#REF!</definedName>
    <definedName name="V_KEYWORD_EQTY_200011150_BVPS">#REF!</definedName>
    <definedName name="V_KEYWORD_EQTY_200011150_BVPS_PUB">#REF!</definedName>
    <definedName name="V_KEYWORD_EQTY_200011150_CATALYST1_DATE">#REF!</definedName>
    <definedName name="V_KEYWORD_EQTY_200011150_CATALYST1_EVENT">#REF!</definedName>
    <definedName name="V_KEYWORD_EQTY_200011150_CATALYST2_DATE">#REF!</definedName>
    <definedName name="V_KEYWORD_EQTY_200011150_CATALYST2_EVENT">#REF!</definedName>
    <definedName name="V_KEYWORD_EQTY_200011150_CATALYST3_DATE">#REF!</definedName>
    <definedName name="V_KEYWORD_EQTY_200011150_CATALYST3_EVENT">#REF!</definedName>
    <definedName name="V_KEYWORD_EQTY_200011150_CATALYST4_DATE">#REF!</definedName>
    <definedName name="V_KEYWORD_EQTY_200011150_CATALYST4_EVENT">#REF!</definedName>
    <definedName name="V_KEYWORD_EQTY_200011150_CATALYST5_DATE">#REF!</definedName>
    <definedName name="V_KEYWORD_EQTY_200011150_CATALYST5_EVENT">#REF!</definedName>
    <definedName name="V_KEYWORD_EQTY_200011150_CF_NI_PRE_PREF">#REF!</definedName>
    <definedName name="V_KEYWORD_EQTY_200011150_COMMON_DIV_PAID">#REF!</definedName>
    <definedName name="V_KEYWORD_EQTY_200011150_CURRENCY_ISO">#REF!</definedName>
    <definedName name="V_KEYWORD_EQTY_200011150_DILUTE_SHARES">#REF!</definedName>
    <definedName name="V_KEYWORD_EQTY_200011150_DPS">#REF!</definedName>
    <definedName name="V_KEYWORD_EQTY_200011150_DPS_PUB">#REF!</definedName>
    <definedName name="V_KEYWORD_EQTY_200011150_EBIT_PUB">#REF!</definedName>
    <definedName name="V_KEYWORD_EQTY_200011150_EBITDA_PUB">#REF!</definedName>
    <definedName name="V_KEYWORD_EQTY_200011150_EPS">#REF!</definedName>
    <definedName name="V_KEYWORD_EQTY_200011150_EPS_CONS_PUB">#REF!</definedName>
    <definedName name="V_KEYWORD_EQTY_200011150_EPS_FUL_DIL">#REF!</definedName>
    <definedName name="V_KEYWORD_EQTY_200011150_EPS_POST_BASIC">#REF!</definedName>
    <definedName name="V_KEYWORD_EQTY_200011150_EPS_PUB">#REF!</definedName>
    <definedName name="V_KEYWORD_EQTY_200011150_EQ_PUB">#REF!</definedName>
    <definedName name="V_KEYWORD_EQTY_200011150_EV_ADJ_PUB">#REF!</definedName>
    <definedName name="V_KEYWORD_EQTY_200011150_FOREIGN_HOLDNG">#REF!</definedName>
    <definedName name="V_KEYWORD_EQTY_200011150_FREE_FLOAT">#REF!</definedName>
    <definedName name="V_KEYWORD_EQTY_200011150_FULLY_DIL_EPS">#REF!</definedName>
    <definedName name="V_KEYWORD_EQTY_200011150_INC_MINORITY">#REF!</definedName>
    <definedName name="V_KEYWORD_EQTY_200011150_Interim_Type">#REF!</definedName>
    <definedName name="V_KEYWORD_EQTY_200011150_LEGAL_RATING">#REF!</definedName>
    <definedName name="V_KEYWORD_EQTY_200011150_MARGIN_TAX_RATE">#REF!</definedName>
    <definedName name="V_KEYWORD_EQTY_200011150_MKT_EQ_RISK_PREM">#REF!</definedName>
    <definedName name="V_KEYWORD_EQTY_200011150_NET_DEBT_PUB">#REF!</definedName>
    <definedName name="V_KEYWORD_EQTY_200011150_NET_EARNING">#REF!</definedName>
    <definedName name="V_KEYWORD_EQTY_200011150_NET_INC">#REF!</definedName>
    <definedName name="V_KEYWORD_EQTY_200011150_NI_CONS">#REF!</definedName>
    <definedName name="V_KEYWORD_EQTY_200011150_NI_PRE_PREF">#REF!</definedName>
    <definedName name="V_KEYWORD_EQTY_200011150_NI_PUB">#REF!</definedName>
    <definedName name="V_KEYWORD_EQTY_200011150_NON_OP_ADD">#REF!</definedName>
    <definedName name="V_KEYWORD_EQTY_200011150_NUM_SH">#REF!</definedName>
    <definedName name="V_KEYWORD_EQTY_200011150_PREF_DIV">#REF!</definedName>
    <definedName name="V_KEYWORD_EQTY_200011150_PRI_TARG_METH">#REF!</definedName>
    <definedName name="V_KEYWORD_EQTY_200011150_PRI_TARG_MULT">#REF!</definedName>
    <definedName name="V_KEYWORD_EQTY_200011150_PRICE_CURRENCY_ISO">#REF!</definedName>
    <definedName name="V_KEYWORD_EQTY_200011150_PROV_INC_TAX">#REF!</definedName>
    <definedName name="V_KEYWORD_EQTY_200011150_PTP_PUB">#REF!</definedName>
    <definedName name="V_KEYWORD_EQTY_200011150_PUB_CURRENCY_ISO">#REF!</definedName>
    <definedName name="V_KEYWORD_EQTY_200011150_REV_ELEC_MECHANICAL_AEJ_CAP_GDS">#REF!</definedName>
    <definedName name="V_KEYWORD_EQTY_200011150_REV_HYDRO_AEJ_CAP_GDS">#REF!</definedName>
    <definedName name="V_KEYWORD_EQTY_200011150_REV_NUCLEAR_AEJ_CAP_GDS">#REF!</definedName>
    <definedName name="V_KEYWORD_EQTY_200011150_REV_OTHER_AEJ_CAP_GDS">#REF!</definedName>
    <definedName name="V_KEYWORD_EQTY_200011150_REV_THERMAL_AEJ_CAP_GDS">#REF!</definedName>
    <definedName name="V_KEYWORD_EQTY_200011150_REV_WIND_AEJ_CAP_GDS">#REF!</definedName>
    <definedName name="V_KEYWORD_EQTY_200011150_REVS_PUB">#REF!</definedName>
    <definedName name="V_KEYWORD_EQTY_200011150_RISK_FR_RATE">#REF!</definedName>
    <definedName name="V_KEYWORD_EQTY_200011150_Security_Name">#REF!</definedName>
    <definedName name="V_KEYWORD_EQTY_200011150_SH">#REF!</definedName>
    <definedName name="V_KEYWORD_EQTY_200011150_TARGET_PRICE">#REF!</definedName>
    <definedName name="V_KEYWORD_EQTY_200011150_TAX_EXC">#REF!</definedName>
    <definedName name="V_KEYWORD_EQTY_200011150_Ticker">#REF!</definedName>
    <definedName name="V_KEYWORD_EQTY_200011150_TP_PERIOD">#REF!</definedName>
    <definedName name="V_KEYWORD_ISSR_208008538_ACC_PAY_GQ">#REF!</definedName>
    <definedName name="V_KEYWORD_ISSR_208008538_ACQ">#REF!</definedName>
    <definedName name="V_KEYWORD_ISSR_208008538_ADJ_UNF_PENS_GOOD">#REF!</definedName>
    <definedName name="V_KEYWORD_ISSR_208008538_AMKT_PCT_GROUP_SALES">#REF!</definedName>
    <definedName name="V_KEYWORD_ISSR_208008538_ASSOC_JV_ADDBK">#REF!</definedName>
    <definedName name="V_KEYWORD_ISSR_208008538_ASSOCIATE">#REF!</definedName>
    <definedName name="V_KEYWORD_ISSR_208008538_ASSOCIATE_OP">#REF!</definedName>
    <definedName name="V_KEYWORD_ISSR_208008538_BAL_MINO_INT">#REF!</definedName>
    <definedName name="V_KEYWORD_ISSR_208008538_CAP_LEASES">#REF!</definedName>
    <definedName name="V_KEYWORD_ISSR_208008538_CAPEX">#REF!</definedName>
    <definedName name="V_KEYWORD_ISSR_208008538_CAPEX_EXPANSION">#REF!</definedName>
    <definedName name="V_KEYWORD_ISSR_208008538_CAPEX_MAINTENANCE">#REF!</definedName>
    <definedName name="V_KEYWORD_ISSR_208008538_CASH_EQ">#REF!</definedName>
    <definedName name="V_KEYWORD_ISSR_208008538_CASH_INT_EXP">#REF!</definedName>
    <definedName name="V_KEYWORD_ISSR_208008538_CASH_TAX_EXP">#REF!</definedName>
    <definedName name="V_KEYWORD_ISSR_208008538_CF_FIN">#REF!</definedName>
    <definedName name="V_KEYWORD_ISSR_208008538_CF_INC_MINORITY">#REF!</definedName>
    <definedName name="V_KEYWORD_ISSR_208008538_CF_INV">#REF!</definedName>
    <definedName name="V_KEYWORD_ISSR_208008538_CF_OPS">#REF!</definedName>
    <definedName name="V_KEYWORD_ISSR_208008538_CHG_LT_DEBT">#REF!</definedName>
    <definedName name="V_KEYWORD_ISSR_208008538_CO_BOR_MARGIN">#REF!</definedName>
    <definedName name="V_KEYWORD_ISSR_208008538_CONTRIB_MARGIN_RATIO">#REF!</definedName>
    <definedName name="V_KEYWORD_ISSR_208008538_COST_GD_SD">#REF!</definedName>
    <definedName name="V_KEYWORD_ISSR_208008538_CUR_ASS">#REF!</definedName>
    <definedName name="V_KEYWORD_ISSR_208008538_CURRENCY_ISO">#REF!</definedName>
    <definedName name="V_KEYWORD_ISSR_208008538_CYCL_ADJ_CROCI">#REF!</definedName>
    <definedName name="V_KEYWORD_ISSR_208008538_CYCL_GRTH_EMKT">#REF!</definedName>
    <definedName name="V_KEYWORD_ISSR_208008538_DEBTORS">#REF!</definedName>
    <definedName name="V_KEYWORD_ISSR_208008538_DEF_INC_TAX">#REF!</definedName>
    <definedName name="V_KEYWORD_ISSR_208008538_DEPR_AMORT">#REF!</definedName>
    <definedName name="V_KEYWORD_ISSR_208008538_DEPREC">#REF!</definedName>
    <definedName name="V_KEYWORD_ISSR_208008538_DISTR_SCORE">#REF!</definedName>
    <definedName name="V_KEYWORD_ISSR_208008538_DIV_PAID">#REF!</definedName>
    <definedName name="V_KEYWORD_ISSR_208008538_DIVDS_ASSOC_JV">#REF!</definedName>
    <definedName name="V_KEYWORD_ISSR_208008538_DIVDS_PD_MINORITIES">#REF!</definedName>
    <definedName name="V_KEYWORD_ISSR_208008538_DIVEST">#REF!</definedName>
    <definedName name="V_KEYWORD_ISSR_208008538_EBIT">#REF!</definedName>
    <definedName name="V_KEYWORD_ISSR_208008538_EBITDA_CALC">#REF!</definedName>
    <definedName name="V_KEYWORD_ISSR_208008538_EMPLOYEES">#REF!</definedName>
    <definedName name="V_KEYWORD_ISSR_208008538_EQ">#REF!</definedName>
    <definedName name="V_KEYWORD_ISSR_208008538_EXP_ALUMINIUM">#REF!</definedName>
    <definedName name="V_KEYWORD_ISSR_208008538_EXP_CEMENT">#REF!</definedName>
    <definedName name="V_KEYWORD_ISSR_208008538_EXP_COPPER">#REF!</definedName>
    <definedName name="V_KEYWORD_ISSR_208008538_EXP_DIAMONDS">#REF!</definedName>
    <definedName name="V_KEYWORD_ISSR_208008538_EXP_FERROCHROME">#REF!</definedName>
    <definedName name="V_KEYWORD_ISSR_208008538_EXP_GLASS">#REF!</definedName>
    <definedName name="V_KEYWORD_ISSR_208008538_EXP_GOLD">#REF!</definedName>
    <definedName name="V_KEYWORD_ISSR_208008538_EXP_IRON_ORE">#REF!</definedName>
    <definedName name="V_KEYWORD_ISSR_208008538_EXP_LUMBER">#REF!</definedName>
    <definedName name="V_KEYWORD_ISSR_208008538_EXP_NAT_GAS">#REF!</definedName>
    <definedName name="V_KEYWORD_ISSR_208008538_EXP_NICKEL">#REF!</definedName>
    <definedName name="V_KEYWORD_ISSR_208008538_EXP_OIL_DERIV_NGLS_PLASTICS">#REF!</definedName>
    <definedName name="V_KEYWORD_ISSR_208008538_EXP_OIL_PETRO_FUEL">#REF!</definedName>
    <definedName name="V_KEYWORD_ISSR_208008538_EXP_OTH_COMMODITY">#REF!</definedName>
    <definedName name="V_KEYWORD_ISSR_208008538_EXP_OTH_COST">#REF!</definedName>
    <definedName name="V_KEYWORD_ISSR_208008538_EXP_PALLADIUM">#REF!</definedName>
    <definedName name="V_KEYWORD_ISSR_208008538_EXP_PAPER_PULP">#REF!</definedName>
    <definedName name="V_KEYWORD_ISSR_208008538_EXP_PLATINUM">#REF!</definedName>
    <definedName name="V_KEYWORD_ISSR_208008538_EXP_RUBBER">#REF!</definedName>
    <definedName name="V_KEYWORD_ISSR_208008538_EXP_SILVER">#REF!</definedName>
    <definedName name="V_KEYWORD_ISSR_208008538_EXP_STEEL">#REF!</definedName>
    <definedName name="V_KEYWORD_ISSR_208008538_EXP_TIN">#REF!</definedName>
    <definedName name="V_KEYWORD_ISSR_208008538_EXP_WATER">#REF!</definedName>
    <definedName name="V_KEYWORD_ISSR_208008538_EXP_ZINC">#REF!</definedName>
    <definedName name="V_KEYWORD_ISSR_208008538_FIX_ASS_INV">#REF!</definedName>
    <definedName name="V_KEYWORD_ISSR_208008538_GCI_INFL">#REF!</definedName>
    <definedName name="V_KEYWORD_ISSR_208008538_GOODWILL_AMORT">#REF!</definedName>
    <definedName name="V_KEYWORD_ISSR_208008538_GR_FIX_ASS">#REF!</definedName>
    <definedName name="V_KEYWORD_ISSR_208008538_GR_INTANG">#REF!</definedName>
    <definedName name="V_KEYWORD_ISSR_208008538_GROUP_OGS">#REF!</definedName>
    <definedName name="V_KEYWORD_ISSR_208008538_GROUP_SALES_PCT_BIG_NO_TWO">#REF!</definedName>
    <definedName name="V_KEYWORD_ISSR_208008538_GROUP_SALES_PCT_SHRD_NO_ONE">#REF!</definedName>
    <definedName name="V_KEYWORD_ISSR_208008538_GROUP_SALES_PCT_TOP_THREE">#REF!</definedName>
    <definedName name="V_KEYWORD_ISSR_208008538_INT_EXP_IND">#REF!</definedName>
    <definedName name="V_KEYWORD_ISSR_208008538_INT_INC_IND">#REF!</definedName>
    <definedName name="V_KEYWORD_ISSR_208008538_INV_SECUR">#REF!</definedName>
    <definedName name="V_KEYWORD_ISSR_208008538_Issuer_Name">#REF!</definedName>
    <definedName name="V_KEYWORD_ISSR_208008538_LEASE_DEEM_DEPR">#REF!</definedName>
    <definedName name="V_KEYWORD_ISSR_208008538_LEASE_DEEM_INT">#REF!</definedName>
    <definedName name="V_KEYWORD_ISSR_208008538_LEASE_PAY">#REF!</definedName>
    <definedName name="V_KEYWORD_ISSR_208008538_LT_DEBT">#REF!</definedName>
    <definedName name="V_KEYWORD_ISSR_208008538_MINORITIES">#REF!</definedName>
    <definedName name="V_KEYWORD_ISSR_208008538_MV_ASSOCIATES">#REF!</definedName>
    <definedName name="V_KEYWORD_ISSR_208008538_NET_DEBT">#REF!</definedName>
    <definedName name="V_KEYWORD_ISSR_208008538_NET_DEBT_ADJ">#REF!</definedName>
    <definedName name="V_KEYWORD_ISSR_208008538_NET_FIX_ASS">#REF!</definedName>
    <definedName name="V_KEYWORD_ISSR_208008538_NET_INT_CH">#REF!</definedName>
    <definedName name="V_KEYWORD_ISSR_208008538_NET_INT_EXP">#REF!</definedName>
    <definedName name="V_KEYWORD_ISSR_208008538_NET_INTANG">#REF!</definedName>
    <definedName name="V_KEYWORD_ISSR_208008538_NONPPE_CAPEX">#REF!</definedName>
    <definedName name="V_KEYWORD_ISSR_208008538_OP_COST">#REF!</definedName>
    <definedName name="V_KEYWORD_ISSR_208008538_ORD_SH_FUND">#REF!</definedName>
    <definedName name="V_KEYWORD_ISSR_208008538_OTH_COST_INC">#REF!</definedName>
    <definedName name="V_KEYWORD_ISSR_208008538_OTH_CUR_ASS">#REF!</definedName>
    <definedName name="V_KEYWORD_ISSR_208008538_OTH_CUR_LIABS">#REF!</definedName>
    <definedName name="V_KEYWORD_ISSR_208008538_OTH_DACF_ADJ">#REF!</definedName>
    <definedName name="V_KEYWORD_ISSR_208008538_OTH_FIN_CF">#REF!</definedName>
    <definedName name="V_KEYWORD_ISSR_208008538_OTH_GCI_ADJ">#REF!</definedName>
    <definedName name="V_KEYWORD_ISSR_208008538_OTH_INV_CF">#REF!</definedName>
    <definedName name="V_KEYWORD_ISSR_208008538_OTH_LT_ASS">#REF!</definedName>
    <definedName name="V_KEYWORD_ISSR_208008538_OTH_LT_CRED_GQ">#REF!</definedName>
    <definedName name="V_KEYWORD_ISSR_208008538_OTH_NONCASH_ADJ">#REF!</definedName>
    <definedName name="V_KEYWORD_ISSR_208008538_OTH_OP_CF">#REF!</definedName>
    <definedName name="V_KEYWORD_ISSR_208008538_OTH_OP_INC_EXP">#REF!</definedName>
    <definedName name="V_KEYWORD_ISSR_208008538_PERIOD_MILESTONE">#REF!</definedName>
    <definedName name="V_KEYWORD_ISSR_208008538_PERSONNEL">#REF!</definedName>
    <definedName name="V_KEYWORD_ISSR_208008538_PL_SALE_ASSETS">#REF!</definedName>
    <definedName name="V_KEYWORD_ISSR_208008538_PREF_SH">#REF!</definedName>
    <definedName name="V_KEYWORD_ISSR_208008538_PROFIT_ON_DISP">#REF!</definedName>
    <definedName name="V_KEYWORD_ISSR_208008538_PT_PROF">#REF!</definedName>
    <definedName name="V_KEYWORD_ISSR_208008538_RD_EXP">#REF!</definedName>
    <definedName name="V_KEYWORD_ISSR_208008538_SALES">#REF!</definedName>
    <definedName name="V_KEYWORD_ISSR_208008538_SALES_AGRI_EMKT_ASIAEXCHINA">#REF!</definedName>
    <definedName name="V_KEYWORD_ISSR_208008538_SALES_AGRI_EMKT_CHINA">#REF!</definedName>
    <definedName name="V_KEYWORD_ISSR_208008538_SALES_AGRI_EMKT_EAME">#REF!</definedName>
    <definedName name="V_KEYWORD_ISSR_208008538_SALES_AGRI_EMKT_GLOBAL">#REF!</definedName>
    <definedName name="V_KEYWORD_ISSR_208008538_SALES_AGRI_EMKT_NO_AMERICA">#REF!</definedName>
    <definedName name="V_KEYWORD_ISSR_208008538_SALES_AGRI_EMKT_SO_AMERICA">#REF!</definedName>
    <definedName name="V_KEYWORD_ISSR_208008538_SALES_ALUMINIUM">#REF!</definedName>
    <definedName name="V_KEYWORD_ISSR_208008538_SALES_AMKT_EMKT_GLOBAL">#REF!</definedName>
    <definedName name="V_KEYWORD_ISSR_208008538_SALES_AUTOMTV_EMKT_ASIAEXCHINA">#REF!</definedName>
    <definedName name="V_KEYWORD_ISSR_208008538_SALES_AUTOMTV_EMKT_CHINA">#REF!</definedName>
    <definedName name="V_KEYWORD_ISSR_208008538_SALES_AUTOMTV_EMKT_EAME">#REF!</definedName>
    <definedName name="V_KEYWORD_ISSR_208008538_SALES_AUTOMTV_EMKT_GLOBAL">#REF!</definedName>
    <definedName name="V_KEYWORD_ISSR_208008538_SALES_AUTOMTV_EMKT_NO_AMERICA">#REF!</definedName>
    <definedName name="V_KEYWORD_ISSR_208008538_SALES_AUTOMTV_EMKT_SO_AMERICA">#REF!</definedName>
    <definedName name="V_KEYWORD_ISSR_208008538_SALES_BRAZIL">#REF!</definedName>
    <definedName name="V_KEYWORD_ISSR_208008538_SALES_CEE">#REF!</definedName>
    <definedName name="V_KEYWORD_ISSR_208008538_SALES_CEMENT">#REF!</definedName>
    <definedName name="V_KEYWORD_ISSR_208008538_SALES_CHINA">#REF!</definedName>
    <definedName name="V_KEYWORD_ISSR_208008538_SALES_COAL_MET">#REF!</definedName>
    <definedName name="V_KEYWORD_ISSR_208008538_SALES_COAL_THERMAL">#REF!</definedName>
    <definedName name="V_KEYWORD_ISSR_208008538_SALES_CONS">#REF!</definedName>
    <definedName name="V_KEYWORD_ISSR_208008538_SALES_CONS_EMKT_ASIAEXCHINA">#REF!</definedName>
    <definedName name="V_KEYWORD_ISSR_208008538_SALES_CONS_EMKT_CHINA">#REF!</definedName>
    <definedName name="V_KEYWORD_ISSR_208008538_SALES_CONS_EMKT_EAME">#REF!</definedName>
    <definedName name="V_KEYWORD_ISSR_208008538_SALES_CONS_EMKT_GLOBAL">#REF!</definedName>
    <definedName name="V_KEYWORD_ISSR_208008538_SALES_CONS_EMKT_NO_AMERICA">#REF!</definedName>
    <definedName name="V_KEYWORD_ISSR_208008538_SALES_CONS_EMKT_SO_AMERICA">#REF!</definedName>
    <definedName name="V_KEYWORD_ISSR_208008538_SALES_CONSRT_EMKT_ASIAEXCHINA">#REF!</definedName>
    <definedName name="V_KEYWORD_ISSR_208008538_SALES_CONSRT_EMKT_CHINA">#REF!</definedName>
    <definedName name="V_KEYWORD_ISSR_208008538_SALES_CONSRT_EMKT_EAME">#REF!</definedName>
    <definedName name="V_KEYWORD_ISSR_208008538_SALES_CONSRT_EMKT_GLOBAL">#REF!</definedName>
    <definedName name="V_KEYWORD_ISSR_208008538_SALES_CONSRT_EMKT_NO_AMERICA">#REF!</definedName>
    <definedName name="V_KEYWORD_ISSR_208008538_SALES_CONSRT_EMKT_SO_AMERICA">#REF!</definedName>
    <definedName name="V_KEYWORD_ISSR_208008538_SALES_COPPER">#REF!</definedName>
    <definedName name="V_KEYWORD_ISSR_208008538_SALES_DIAMONDS">#REF!</definedName>
    <definedName name="V_KEYWORD_ISSR_208008538_SALES_EU_EX_UK">#REF!</definedName>
    <definedName name="V_KEYWORD_ISSR_208008538_SALES_FERROCHROME">#REF!</definedName>
    <definedName name="V_KEYWORD_ISSR_208008538_SALES_FINAN">#REF!</definedName>
    <definedName name="V_KEYWORD_ISSR_208008538_SALES_FX_BRL">#REF!</definedName>
    <definedName name="V_KEYWORD_ISSR_208008538_SALES_FX_CNY">#REF!</definedName>
    <definedName name="V_KEYWORD_ISSR_208008538_SALES_FX_EUR">#REF!</definedName>
    <definedName name="V_KEYWORD_ISSR_208008538_SALES_FX_GPB">#REF!</definedName>
    <definedName name="V_KEYWORD_ISSR_208008538_SALES_FX_INR">#REF!</definedName>
    <definedName name="V_KEYWORD_ISSR_208008538_SALES_FX_KRW">#REF!</definedName>
    <definedName name="V_KEYWORD_ISSR_208008538_SALES_FX_OTH">#REF!</definedName>
    <definedName name="V_KEYWORD_ISSR_208008538_SALES_FX_RUB">#REF!</definedName>
    <definedName name="V_KEYWORD_ISSR_208008538_SALES_FX_TWD">#REF!</definedName>
    <definedName name="V_KEYWORD_ISSR_208008538_SALES_FX_USD">#REF!</definedName>
    <definedName name="V_KEYWORD_ISSR_208008538_SALES_FX_YEN">#REF!</definedName>
    <definedName name="V_KEYWORD_ISSR_208008538_SALES_GLASS">#REF!</definedName>
    <definedName name="V_KEYWORD_ISSR_208008538_SALES_GNRL_IND_EMKT_ASIAEXCHINA">#REF!</definedName>
    <definedName name="V_KEYWORD_ISSR_208008538_SALES_GNRL_IND_EMKT_CHINA">#REF!</definedName>
    <definedName name="V_KEYWORD_ISSR_208008538_SALES_GNRL_IND_EMKT_EAME">#REF!</definedName>
    <definedName name="V_KEYWORD_ISSR_208008538_SALES_GNRL_IND_EMKT_GLOBAL">#REF!</definedName>
    <definedName name="V_KEYWORD_ISSR_208008538_SALES_GNRL_IND_EMKT_NO_AMERICA">#REF!</definedName>
    <definedName name="V_KEYWORD_ISSR_208008538_SALES_GNRL_IND_EMKT_SO_AMERICA">#REF!</definedName>
    <definedName name="V_KEYWORD_ISSR_208008538_SALES_GOLD">#REF!</definedName>
    <definedName name="V_KEYWORD_ISSR_208008538_SALES_GOV">#REF!</definedName>
    <definedName name="V_KEYWORD_ISSR_208008538_SALES_IND">#REF!</definedName>
    <definedName name="V_KEYWORD_ISSR_208008538_SALES_INDIA">#REF!</definedName>
    <definedName name="V_KEYWORD_ISSR_208008538_SALES_IRON_ORE">#REF!</definedName>
    <definedName name="V_KEYWORD_ISSR_208008538_SALES_JAPAN">#REF!</definedName>
    <definedName name="V_KEYWORD_ISSR_208008538_SALES_ME">#REF!</definedName>
    <definedName name="V_KEYWORD_ISSR_208008538_SALES_MINING_EMKT_ASIAEXCHINA">#REF!</definedName>
    <definedName name="V_KEYWORD_ISSR_208008538_SALES_MINING_EMKT_CHINA">#REF!</definedName>
    <definedName name="V_KEYWORD_ISSR_208008538_SALES_MINING_EMKT_EAME">#REF!</definedName>
    <definedName name="V_KEYWORD_ISSR_208008538_SALES_MINING_EMKT_GLOBAL">#REF!</definedName>
    <definedName name="V_KEYWORD_ISSR_208008538_SALES_MINING_EMKT_NO_AMERICA">#REF!</definedName>
    <definedName name="V_KEYWORD_ISSR_208008538_SALES_MINING_EMKT_SO_AMERICA">#REF!</definedName>
    <definedName name="V_KEYWORD_ISSR_208008538_SALES_NAT_GAS">#REF!</definedName>
    <definedName name="V_KEYWORD_ISSR_208008538_SALES_NICKEL">#REF!</definedName>
    <definedName name="V_KEYWORD_ISSR_208008538_SALES_OIL_DERIV_NGLS_PLASTICS">#REF!</definedName>
    <definedName name="V_KEYWORD_ISSR_208008538_SALES_OIL_GAS_EMKT_ASIAEXCHINA">#REF!</definedName>
    <definedName name="V_KEYWORD_ISSR_208008538_SALES_OIL_GAS_EMKT_CHINA">#REF!</definedName>
    <definedName name="V_KEYWORD_ISSR_208008538_SALES_OIL_GAS_EMKT_EAME">#REF!</definedName>
    <definedName name="V_KEYWORD_ISSR_208008538_SALES_OIL_GAS_EMKT_GLOBAL">#REF!</definedName>
    <definedName name="V_KEYWORD_ISSR_208008538_SALES_OIL_GAS_EMKT_NO_AMERICA">#REF!</definedName>
    <definedName name="V_KEYWORD_ISSR_208008538_SALES_OIL_GAS_EMKT_SO_AMERICA">#REF!</definedName>
    <definedName name="V_KEYWORD_ISSR_208008538_SALES_OIL_PETRO_FUEL">#REF!</definedName>
    <definedName name="V_KEYWORD_ISSR_208008538_SALES_OTH_AEJ">#REF!</definedName>
    <definedName name="V_KEYWORD_ISSR_208008538_SALES_OTH_AM">#REF!</definedName>
    <definedName name="V_KEYWORD_ISSR_208008538_SALES_OTH_COMMODITY">#REF!</definedName>
    <definedName name="V_KEYWORD_ISSR_208008538_SALES_OTH_EMEA">#REF!</definedName>
    <definedName name="V_KEYWORD_ISSR_208008538_SALES_OTH_SALES_SOURCES">#REF!</definedName>
    <definedName name="V_KEYWORD_ISSR_208008538_SALES_OTHER">#REF!</definedName>
    <definedName name="V_KEYWORD_ISSR_208008538_SALES_PALLADIUM">#REF!</definedName>
    <definedName name="V_KEYWORD_ISSR_208008538_SALES_PALM_OIL">#REF!</definedName>
    <definedName name="V_KEYWORD_ISSR_208008538_SALES_PAPER_PULP">#REF!</definedName>
    <definedName name="V_KEYWORD_ISSR_208008538_SALES_PLATINUM">#REF!</definedName>
    <definedName name="V_KEYWORD_ISSR_208008538_SALES_PWR_GEN_EMKT_ASIAEXCHINA">#REF!</definedName>
    <definedName name="V_KEYWORD_ISSR_208008538_SALES_PWR_GEN_EMKT_CHINA">#REF!</definedName>
    <definedName name="V_KEYWORD_ISSR_208008538_SALES_PWR_GEN_EMKT_EAME">#REF!</definedName>
    <definedName name="V_KEYWORD_ISSR_208008538_SALES_PWR_GEN_EMKT_GLOBAL">#REF!</definedName>
    <definedName name="V_KEYWORD_ISSR_208008538_SALES_PWR_GEN_EMKT_NO_AMERICA">#REF!</definedName>
    <definedName name="V_KEYWORD_ISSR_208008538_SALES_PWR_GEN_EMKT_SO_AMERICA">#REF!</definedName>
    <definedName name="V_KEYWORD_ISSR_208008538_SALES_RAIL_EMKT_ASIAEXCHINA">#REF!</definedName>
    <definedName name="V_KEYWORD_ISSR_208008538_SALES_RAIL_EMKT_CHINA">#REF!</definedName>
    <definedName name="V_KEYWORD_ISSR_208008538_SALES_RAIL_EMKT_EAME">#REF!</definedName>
    <definedName name="V_KEYWORD_ISSR_208008538_SALES_RAIL_EMKT_GLOBAL">#REF!</definedName>
    <definedName name="V_KEYWORD_ISSR_208008538_SALES_RAIL_EMKT_NO_AMERICA">#REF!</definedName>
    <definedName name="V_KEYWORD_ISSR_208008538_SALES_RAIL_EMKT_SO_AMERICA">#REF!</definedName>
    <definedName name="V_KEYWORD_ISSR_208008538_SALES_RUSSIA">#REF!</definedName>
    <definedName name="V_KEYWORD_ISSR_208008538_SALES_SILVER">#REF!</definedName>
    <definedName name="V_KEYWORD_ISSR_208008538_SALES_SK">#REF!</definedName>
    <definedName name="V_KEYWORD_ISSR_208008538_SALES_STEEL">#REF!</definedName>
    <definedName name="V_KEYWORD_ISSR_208008538_SALES_TAIWAN">#REF!</definedName>
    <definedName name="V_KEYWORD_ISSR_208008538_SALES_TECH_EMKT_ASIAEXCHINA">#REF!</definedName>
    <definedName name="V_KEYWORD_ISSR_208008538_SALES_TECH_EMKT_CHINA">#REF!</definedName>
    <definedName name="V_KEYWORD_ISSR_208008538_SALES_TECH_EMKT_EAME">#REF!</definedName>
    <definedName name="V_KEYWORD_ISSR_208008538_SALES_TECH_EMKT_GLOBAL">#REF!</definedName>
    <definedName name="V_KEYWORD_ISSR_208008538_SALES_TECH_EMKT_NO_AMERICA">#REF!</definedName>
    <definedName name="V_KEYWORD_ISSR_208008538_SALES_TECH_EMKT_SO_AMERICA">#REF!</definedName>
    <definedName name="V_KEYWORD_ISSR_208008538_SALES_TIN">#REF!</definedName>
    <definedName name="V_KEYWORD_ISSR_208008538_SALES_TOT_AFRICA">#REF!</definedName>
    <definedName name="V_KEYWORD_ISSR_208008538_SALES_TOT_AM">#REF!</definedName>
    <definedName name="V_KEYWORD_ISSR_208008538_SALES_TOT_ASIA">#REF!</definedName>
    <definedName name="V_KEYWORD_ISSR_208008538_SALES_TOT_EMEA">#REF!</definedName>
    <definedName name="V_KEYWORD_ISSR_208008538_SALES_TRN_DIST_EMKT_ASIAEXCHINA">#REF!</definedName>
    <definedName name="V_KEYWORD_ISSR_208008538_SALES_TRN_DIST_EMKT_CHINA">#REF!</definedName>
    <definedName name="V_KEYWORD_ISSR_208008538_SALES_TRN_DIST_EMKT_EAME">#REF!</definedName>
    <definedName name="V_KEYWORD_ISSR_208008538_SALES_TRN_DIST_EMKT_GLOBAL">#REF!</definedName>
    <definedName name="V_KEYWORD_ISSR_208008538_SALES_TRN_DIST_EMKT_NO_AMERICA">#REF!</definedName>
    <definedName name="V_KEYWORD_ISSR_208008538_SALES_TRN_DIST_EMKT_SO_AMERICA">#REF!</definedName>
    <definedName name="V_KEYWORD_ISSR_208008538_SALES_UK">#REF!</definedName>
    <definedName name="V_KEYWORD_ISSR_208008538_SALES_US">#REF!</definedName>
    <definedName name="V_KEYWORD_ISSR_208008538_SALES_ZINC">#REF!</definedName>
    <definedName name="V_KEYWORD_ISSR_208008538_SEL_GL_AD">#REF!</definedName>
    <definedName name="V_KEYWORD_ISSR_208008538_SH_REPUR">#REF!</definedName>
    <definedName name="V_KEYWORD_ISSR_208008538_SHORT_T_DEBT">#REF!</definedName>
    <definedName name="V_KEYWORD_ISSR_208008538_SHORT_TERM_LIABS">#REF!</definedName>
    <definedName name="V_KEYWORD_ISSR_208008538_STOCKS">#REF!</definedName>
    <definedName name="V_KEYWORD_ISSR_208008538_STRCTL_GRTH_PROD_CTGRY">#REF!</definedName>
    <definedName name="V_KEYWORD_ISSR_208008538_TOT_ASSET">#REF!</definedName>
    <definedName name="V_KEYWORD_ISSR_208008538_TOT_CF">#REF!</definedName>
    <definedName name="V_KEYWORD_ISSR_208008538_TOT_LIAB">#REF!</definedName>
    <definedName name="V_KEYWORD_ISSR_208008538_TOT_LIAB_EQ">#REF!</definedName>
    <definedName name="V_KEYWORD_ISSR_208008538_TOT_LT_LIAB">#REF!</definedName>
    <definedName name="V_KEYWORD_ISSR_208008538_TOT_OPS_EXP">#REF!</definedName>
    <definedName name="V_KEYWORD_ISSR_208008538_TOT_OPS_EXP_DDA">#REF!</definedName>
    <definedName name="V_KEYWORD_ISSR_208008538_UNF_PENS">#REF!</definedName>
    <definedName name="V_KEYWORD_ISSR_208008538_UNF_PENS_LIAB_OTH">#REF!</definedName>
    <definedName name="V_KEYWORD_ISSR_208008538_UNF_PENS_OFF">#REF!</definedName>
    <definedName name="V_KEYWORD_ISSR_208008538_WORK_CAP">#REF!</definedName>
    <definedName name="V_KEYWORD_ISSR_208012783_OP_INDIA">#REF!</definedName>
    <definedName name="V_PERIOD_2009_H2">#REF!</definedName>
    <definedName name="V_PERIOD_2010_H2">#REF!</definedName>
    <definedName name="V_PERIOD_2012_H1">#REF!</definedName>
    <definedName name="V_PERIOD_2012_H2">#REF!</definedName>
    <definedName name="V_SECTION_EQTY_200011150_131P">#REF!</definedName>
    <definedName name="V_SECTION_EQTY_200011150_13A">#REF!</definedName>
    <definedName name="V_SECTION_EQTY_200011150_13K">#REF!</definedName>
    <definedName name="V_SECTION_EQTY_200011150_13U">#REF!</definedName>
    <definedName name="V_SECTION_EQTY_200011150_13V">#REF!</definedName>
    <definedName name="V_SECTION_EQTY_200011150_Reference_Data">#REF!</definedName>
    <definedName name="V_SECTION_ISSR_208008538_1316S">#REF!</definedName>
    <definedName name="V_SECTION_ISSR_208008538_1316T">#REF!</definedName>
    <definedName name="V_SECTION_ISSR_208008538_1316U">#REF!</definedName>
    <definedName name="V_SECTION_ISSR_208008538_13173">#REF!</definedName>
    <definedName name="V_SECTION_ISSR_208008538_1319">#REF!</definedName>
    <definedName name="V_SECTION_ISSR_208008538_131E">#REF!</definedName>
    <definedName name="V_SECTION_ISSR_208008538_131J">#REF!</definedName>
    <definedName name="V_SECTION_ISSR_208008538_131O">#REF!</definedName>
    <definedName name="V_SECTION_ISSR_208008538_136J">#REF!</definedName>
    <definedName name="V_SECTION_ISSR_208008538_13U">#REF!</definedName>
    <definedName name="V_SECTION_ISSR_208008538_13V">#REF!</definedName>
    <definedName name="V_SECTION_ISSR_208008538_Reference_Data">#REF!</definedName>
    <definedName name="vae">#REF!</definedName>
    <definedName name="val_1">#REF!</definedName>
    <definedName name="val_2">#REF!</definedName>
    <definedName name="Val_Compare">#REF!</definedName>
    <definedName name="VAL_Q">#REF!</definedName>
    <definedName name="val_UD_index">#REF!</definedName>
    <definedName name="ValAll">#REF!</definedName>
    <definedName name="VALID_FORMATS">#REF!</definedName>
    <definedName name="Valname">#REF!</definedName>
    <definedName name="valsheet_f">#REF!</definedName>
    <definedName name="valu">#REF!</definedName>
    <definedName name="Valuation_1">#REF!</definedName>
    <definedName name="ValuationAdjustmentsOther">0</definedName>
    <definedName name="ValuationAdjustmentsValue">0</definedName>
    <definedName name="ValuationCellularValue">0</definedName>
    <definedName name="ValuationDate">#REF!</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lue_of_Equity">#REF!</definedName>
    <definedName name="value_of_non_core_assets">#REF!</definedName>
    <definedName name="Value_RNK_index">#REF!</definedName>
    <definedName name="Value_Score">#REF!</definedName>
    <definedName name="value1">#REF!</definedName>
    <definedName name="value2">#REF!</definedName>
    <definedName name="value3">#REF!</definedName>
    <definedName name="values_are_primary">#REF!</definedName>
    <definedName name="Vancouver">#REF!</definedName>
    <definedName name="Vat">#REF!</definedName>
    <definedName name="vay">#REF!</definedName>
    <definedName name="vbv">#REF!</definedName>
    <definedName name="vcf">#REF!</definedName>
    <definedName name="vdp">#REF!</definedName>
    <definedName name="veb">#REF!</definedName>
    <definedName name="veg">#REF!</definedName>
    <definedName name="Venalum">#REF!</definedName>
    <definedName name="vep">#REF!</definedName>
    <definedName name="Veracruz">#REF!</definedName>
    <definedName name="version">#REF!</definedName>
    <definedName name="Version.WIRE">1</definedName>
    <definedName name="vev">#REF!</definedName>
    <definedName name="vey">#REF!</definedName>
    <definedName name="vfa">#REF!</definedName>
    <definedName name="via">#REF!</definedName>
    <definedName name="vio">#REF!</definedName>
    <definedName name="Vlissingen">#REF!</definedName>
    <definedName name="vmv">#REF!</definedName>
    <definedName name="VNB">#REF!</definedName>
    <definedName name="vnd">#REF!</definedName>
    <definedName name="VNWK_10q_div">#REF!</definedName>
    <definedName name="VNWK_10q_shares">#REF!</definedName>
    <definedName name="VNWK_5_yr_est">#REF!</definedName>
    <definedName name="VNWK_52_wk">#REF!</definedName>
    <definedName name="VNWK_bk_cap">#REF!</definedName>
    <definedName name="VNWK_bk_equity">#REF!</definedName>
    <definedName name="VNWK_bs_conv_debt">#REF!</definedName>
    <definedName name="VNWK_bs_min_int">#REF!</definedName>
    <definedName name="VNWK_bs_pref">#REF!</definedName>
    <definedName name="VNWK_cash">#REF!</definedName>
    <definedName name="VNWK_conv_debt_pr">#REF!</definedName>
    <definedName name="VNWK_conv_pref_pr">#REF!</definedName>
    <definedName name="VNWK_curr">#REF!</definedName>
    <definedName name="VNWK_dil_shares">#REF!</definedName>
    <definedName name="VNWK_eps00">#REF!</definedName>
    <definedName name="VNWK_eps98">#REF!</definedName>
    <definedName name="VNWK_eps99">#REF!</definedName>
    <definedName name="VNWK_equity_mcap">#REF!</definedName>
    <definedName name="VNWK_fin_date">#REF!</definedName>
    <definedName name="VNWK_lev_mcap">#REF!</definedName>
    <definedName name="VNWK_LQ_ni">#REF!</definedName>
    <definedName name="VNWK_LQ_rev">#REF!</definedName>
    <definedName name="VNWK_lt_debt">#REF!</definedName>
    <definedName name="VNWK_ltm_a">#REF!</definedName>
    <definedName name="VNWK_ltm_cap_ex">#REF!</definedName>
    <definedName name="VNWK_ltm_cogs">#REF!</definedName>
    <definedName name="VNWK_ltm_csh_int">#REF!</definedName>
    <definedName name="VNWK_ltm_d">#REF!</definedName>
    <definedName name="VNWK_ltm_ebit">#REF!</definedName>
    <definedName name="VNWK_ltm_ebt">#REF!</definedName>
    <definedName name="VNWK_ltm_inc_b_m">#REF!</definedName>
    <definedName name="VNWK_ltm_int">#REF!</definedName>
    <definedName name="VNWK_ltm_min_int">#REF!</definedName>
    <definedName name="VNWK_ltm_pref_div">#REF!</definedName>
    <definedName name="VNWK_ltm_r_d">#REF!</definedName>
    <definedName name="VNWK_ltm_rev">#REF!</definedName>
    <definedName name="VNWK_ltm_sg_a">#REF!</definedName>
    <definedName name="VNWK_ltm_shares">#REF!</definedName>
    <definedName name="VNWK_ltm_tax">#REF!</definedName>
    <definedName name="VNWK_ltm_tax_rate">#REF!</definedName>
    <definedName name="VNWK_name">#REF!</definedName>
    <definedName name="VNWK_o_debt_1">#REF!</definedName>
    <definedName name="VNWK_o_debt_2">#REF!</definedName>
    <definedName name="VNWK_o_debt_3">#REF!</definedName>
    <definedName name="VNWK_option_n">#REF!</definedName>
    <definedName name="VNWK_option_pr">#REF!</definedName>
    <definedName name="VNWK_pq_ni">#REF!</definedName>
    <definedName name="VNWK_pq_rev">#REF!</definedName>
    <definedName name="VNWK_pr">#REF!</definedName>
    <definedName name="VNWK_shares">#REF!</definedName>
    <definedName name="VNWK_ticker">#REF!</definedName>
    <definedName name="VNWK_total_dt">#REF!</definedName>
    <definedName name="VNWK_YQ_ni">#REF!</definedName>
    <definedName name="VNWK_YQ_rev">#REF!</definedName>
    <definedName name="VOD_AdjustedEV">#REF!</definedName>
    <definedName name="VOD_AssociatesMinorities">#REF!</definedName>
    <definedName name="VOD_LTMSGA">#REF!</definedName>
    <definedName name="VOD_UnleveredFCF">#REF!</definedName>
    <definedName name="Voerde">#REF!</definedName>
    <definedName name="VOL">#REF!</definedName>
    <definedName name="Volgograd">#REF!</definedName>
    <definedName name="Volkhov">#REF!</definedName>
    <definedName name="vpx">#REF!</definedName>
    <definedName name="vrn">#REF!</definedName>
    <definedName name="vsp">#REF!</definedName>
    <definedName name="vva">#REF!</definedName>
    <definedName name="VYTL_1yrEPS">#REF!</definedName>
    <definedName name="VYTL_2yrEPS">#REF!</definedName>
    <definedName name="VYTL_52HIGH">#REF!</definedName>
    <definedName name="VYTL_5YRGROWTH">#REF!</definedName>
    <definedName name="VYTL_PRICE">#REF!</definedName>
    <definedName name="w" localSheetId="4" hidden="1">{"Print CRXLAND Assumptions",#N/A,FALSE,"CRXLAND Openings";"Print CRXLAND Openings",#N/A,FALSE,"CRXLAND Openings"}</definedName>
    <definedName name="w" localSheetId="1" hidden="1">{"Print CRXLAND Assumptions",#N/A,FALSE,"CRXLAND Openings";"Print CRXLAND Openings",#N/A,FALSE,"CRXLAND Openings"}</definedName>
    <definedName name="w" hidden="1">{"Print CRXLAND Assumptions",#N/A,FALSE,"CRXLAND Openings";"Print CRXLAND Openings",#N/A,FALSE,"CRXLAND Openings"}</definedName>
    <definedName name="wacc" localSheetId="4">#REF!</definedName>
    <definedName name="wacc">[54]Valuation!$P$9</definedName>
    <definedName name="WACC_fore">#REF!</definedName>
    <definedName name="WACC_P">#REF!</definedName>
    <definedName name="WACC_P_1">#REF!</definedName>
    <definedName name="WACC_P_8">#REF!</definedName>
    <definedName name="Wacc_tax_rate">#REF!</definedName>
    <definedName name="WACC2000">#REF!</definedName>
    <definedName name="Wafer_ASP">#REF!</definedName>
    <definedName name="waferprice">#REF!</definedName>
    <definedName name="WagerupCapacity">#REF!</definedName>
    <definedName name="Wages_incl_soc.costs">#REF!</definedName>
    <definedName name="Warrick">#REF!</definedName>
    <definedName name="Watch">#REF!</definedName>
    <definedName name="watch_delta">#REF!</definedName>
    <definedName name="watch_delta_sd">#REF!</definedName>
    <definedName name="watch_name">#REF!</definedName>
    <definedName name="watch_sd">#REF!</definedName>
    <definedName name="watch_sign">#REF!</definedName>
    <definedName name="WCap">#REF!</definedName>
    <definedName name="wcap92">#REF!</definedName>
    <definedName name="wcap93">#REF!</definedName>
    <definedName name="wcap94">#REF!</definedName>
    <definedName name="wcap95">#REF!</definedName>
    <definedName name="Wcapchgoth">#REF!</definedName>
    <definedName name="Wcapchng">#REF!</definedName>
    <definedName name="WCHP_ED_01D">#REF!</definedName>
    <definedName name="WCHP_ED_01J">#REF!</definedName>
    <definedName name="WCHP_ED_01M">#REF!</definedName>
    <definedName name="WCHP_ED_01S">#REF!</definedName>
    <definedName name="WCHP_ED_02D">#REF!</definedName>
    <definedName name="WCHP_ED_02J">#REF!</definedName>
    <definedName name="WCHP_ED_02M">#REF!</definedName>
    <definedName name="WCHP_ED_02S">#REF!</definedName>
    <definedName name="WCHP_ED_03D">#REF!</definedName>
    <definedName name="WCHP_ED_03J">#REF!</definedName>
    <definedName name="WCHP_ED_03M">#REF!</definedName>
    <definedName name="WCHP_ED_03S">#REF!</definedName>
    <definedName name="WCHP_ED_04D">#REF!</definedName>
    <definedName name="WCHP_ED_04J">#REF!</definedName>
    <definedName name="WCHP_ED_04M">#REF!</definedName>
    <definedName name="WCHP_ED_04S">#REF!</definedName>
    <definedName name="WCHP_ED_05D">#REF!</definedName>
    <definedName name="WCHP_ED_05J">#REF!</definedName>
    <definedName name="WCHP_ED_05M">#REF!</definedName>
    <definedName name="WCHP_ED_05S">#REF!</definedName>
    <definedName name="WCHP_ED_06D">#REF!</definedName>
    <definedName name="WCHP_ED_06J">#REF!</definedName>
    <definedName name="WCHP_ED_06M">#REF!</definedName>
    <definedName name="WCHP_ED_06S">#REF!</definedName>
    <definedName name="WCHP_ED_07D">#REF!</definedName>
    <definedName name="WCHP_ED_07J">#REF!</definedName>
    <definedName name="WCHP_ED_07M">#REF!</definedName>
    <definedName name="WCHP_ED_07S">#REF!</definedName>
    <definedName name="WCHP_ED_08D">#REF!</definedName>
    <definedName name="WCHP_ED_08J">#REF!</definedName>
    <definedName name="WCHP_ED_08M">#REF!</definedName>
    <definedName name="WCHP_ED_08S">#REF!</definedName>
    <definedName name="WCHP_ED_09D">#REF!</definedName>
    <definedName name="WCHP_ED_09J">#REF!</definedName>
    <definedName name="WCHP_ED_09M">#REF!</definedName>
    <definedName name="WCHP_ED_09S">#REF!</definedName>
    <definedName name="WCHP_ED_10D">#REF!</definedName>
    <definedName name="WCHP_ED_10J">#REF!</definedName>
    <definedName name="WCHP_ED_10M">#REF!</definedName>
    <definedName name="WCHP_ED_10S">#REF!</definedName>
    <definedName name="WCHP_ED_11D">#REF!</definedName>
    <definedName name="WCHP_ED_11J">#REF!</definedName>
    <definedName name="WCHP_ED_11M">#REF!</definedName>
    <definedName name="WCHP_ED_11S">#REF!</definedName>
    <definedName name="WCHP_ED_12D">#REF!</definedName>
    <definedName name="WCHP_ED_12J">#REF!</definedName>
    <definedName name="WCHP_ED_12M">#REF!</definedName>
    <definedName name="WCHP_ED_12S">#REF!</definedName>
    <definedName name="WCHP_ED_13D">#REF!</definedName>
    <definedName name="WCHP_ED_13J">#REF!</definedName>
    <definedName name="WCHP_ED_13M">#REF!</definedName>
    <definedName name="WCHP_ED_13S">#REF!</definedName>
    <definedName name="WCHP_ED_14D">#REF!</definedName>
    <definedName name="WCHP_ED_14J">#REF!</definedName>
    <definedName name="WCHP_ED_14M">#REF!</definedName>
    <definedName name="WCHP_ED_14S">#REF!</definedName>
    <definedName name="WCHP_ED_15D">#REF!</definedName>
    <definedName name="WCHP_ED_15J">#REF!</definedName>
    <definedName name="WCHP_ED_15M">#REF!</definedName>
    <definedName name="WCHP_ED_15S">#REF!</definedName>
    <definedName name="WCHP_ED_16D">#REF!</definedName>
    <definedName name="WCHP_ED_16J">#REF!</definedName>
    <definedName name="WCHP_ED_16M">#REF!</definedName>
    <definedName name="WCHP_ED_16S">#REF!</definedName>
    <definedName name="WCHP_ED_17D">#REF!</definedName>
    <definedName name="WCHP_ED_17J">#REF!</definedName>
    <definedName name="WCHP_ED_17M">#REF!</definedName>
    <definedName name="WCHP_ED_17S">#REF!</definedName>
    <definedName name="WCHP_ED_18D">#REF!</definedName>
    <definedName name="WCHP_ED_18J">#REF!</definedName>
    <definedName name="WCHP_ED_18M">#REF!</definedName>
    <definedName name="WCHP_ED_18S">#REF!</definedName>
    <definedName name="WCHP_ED_19D">#REF!</definedName>
    <definedName name="WCHP_ED_19J">#REF!</definedName>
    <definedName name="WCHP_ED_19M">#REF!</definedName>
    <definedName name="WCHP_ED_19S">#REF!</definedName>
    <definedName name="WCHP_ED_20D">#REF!</definedName>
    <definedName name="WCHP_ED_20J">#REF!</definedName>
    <definedName name="WCHP_ED_20M">#REF!</definedName>
    <definedName name="WCHP_ED_20S">#REF!</definedName>
    <definedName name="WCHP_ED_21D">#REF!</definedName>
    <definedName name="WCHP_ED_21J">#REF!</definedName>
    <definedName name="WCHP_ED_21M">#REF!</definedName>
    <definedName name="WCHP_ED_21S">#REF!</definedName>
    <definedName name="WCHP_ED_22D">#REF!</definedName>
    <definedName name="WCHP_ED_22J">#REF!</definedName>
    <definedName name="WCHP_ED_22M">#REF!</definedName>
    <definedName name="WCHP_ED_22S">#REF!</definedName>
    <definedName name="WCHP_ED_23D">#REF!</definedName>
    <definedName name="WCHP_ED_23J">#REF!</definedName>
    <definedName name="WCHP_ED_23M">#REF!</definedName>
    <definedName name="WCHP_ED_23S">#REF!</definedName>
    <definedName name="WCHP_ED_24D">#REF!</definedName>
    <definedName name="WCHP_ED_24J">#REF!</definedName>
    <definedName name="WCHP_ED_24M">#REF!</definedName>
    <definedName name="WCHP_ED_24S">#REF!</definedName>
    <definedName name="WCHP_ED_25D">#REF!</definedName>
    <definedName name="WCHP_ED_25J">#REF!</definedName>
    <definedName name="WCHP_ED_25M">#REF!</definedName>
    <definedName name="WCHP_ED_25S">#REF!</definedName>
    <definedName name="WCHP_ED_87D">#REF!</definedName>
    <definedName name="WCHP_ED_87J">#REF!</definedName>
    <definedName name="WCHP_ED_87M">#REF!</definedName>
    <definedName name="WCHP_ED_87S">#REF!</definedName>
    <definedName name="WCHP_ED_88D">#REF!</definedName>
    <definedName name="WCHP_ED_88J">#REF!</definedName>
    <definedName name="WCHP_ED_88M">#REF!</definedName>
    <definedName name="WCHP_ED_88S">#REF!</definedName>
    <definedName name="WCHP_ED_89D">#REF!</definedName>
    <definedName name="WCHP_ED_89J">#REF!</definedName>
    <definedName name="WCHP_ED_89M">#REF!</definedName>
    <definedName name="WCHP_ED_89S">#REF!</definedName>
    <definedName name="WCHP_ED_90D">#REF!</definedName>
    <definedName name="WCHP_ED_90J">#REF!</definedName>
    <definedName name="WCHP_ED_90M">#REF!</definedName>
    <definedName name="WCHP_ED_90S">#REF!</definedName>
    <definedName name="WCHP_ED_91D">#REF!</definedName>
    <definedName name="WCHP_ED_91J">#REF!</definedName>
    <definedName name="WCHP_ED_91M">#REF!</definedName>
    <definedName name="WCHP_ED_91S">#REF!</definedName>
    <definedName name="WCHP_ED_92D">#REF!</definedName>
    <definedName name="WCHP_ED_92J">#REF!</definedName>
    <definedName name="WCHP_ED_92M">#REF!</definedName>
    <definedName name="WCHP_ED_92S">#REF!</definedName>
    <definedName name="WCHP_ED_93D">#REF!</definedName>
    <definedName name="WCHP_ED_93J">#REF!</definedName>
    <definedName name="WCHP_ED_93M">#REF!</definedName>
    <definedName name="WCHP_ED_93S">#REF!</definedName>
    <definedName name="WCHP_ED_94D">#REF!</definedName>
    <definedName name="WCHP_ED_94J">#REF!</definedName>
    <definedName name="WCHP_ED_94M">#REF!</definedName>
    <definedName name="WCHP_ED_94S">#REF!</definedName>
    <definedName name="WCHP_ED_95D">#REF!</definedName>
    <definedName name="WCHP_ED_95J">#REF!</definedName>
    <definedName name="WCHP_ED_95M">#REF!</definedName>
    <definedName name="WCHP_ED_95S">#REF!</definedName>
    <definedName name="WCHP_ED_96D">#REF!</definedName>
    <definedName name="WCHP_ED_96J">#REF!</definedName>
    <definedName name="WCHP_ED_96M">#REF!</definedName>
    <definedName name="WCHP_ED_96S">#REF!</definedName>
    <definedName name="WCHP_ED_97D">#REF!</definedName>
    <definedName name="WCHP_ED_97J">#REF!</definedName>
    <definedName name="WCHP_ED_97M">#REF!</definedName>
    <definedName name="WCHP_ED_97S">#REF!</definedName>
    <definedName name="WCHP_ED_98D">#REF!</definedName>
    <definedName name="WCHP_ED_98J">#REF!</definedName>
    <definedName name="WCHP_ED_98M">#REF!</definedName>
    <definedName name="WCHP_ED_98S">#REF!</definedName>
    <definedName name="WCHP_ED_99D">#REF!</definedName>
    <definedName name="WCHP_ED_99J">#REF!</definedName>
    <definedName name="WCHP_ED_99M">#REF!</definedName>
    <definedName name="WCHP_ED_99S">#REF!</definedName>
    <definedName name="WCHP_ED_LT">#REF!</definedName>
    <definedName name="WCHP_EE_00D">#REF!</definedName>
    <definedName name="WCHP_EE_00J">#REF!</definedName>
    <definedName name="WCHP_EE_00M">#REF!</definedName>
    <definedName name="WCHP_EE_00S">#REF!</definedName>
    <definedName name="WCHP_EE_01D">#REF!</definedName>
    <definedName name="WCHP_EE_01J">#REF!</definedName>
    <definedName name="WCHP_EE_01M">#REF!</definedName>
    <definedName name="WCHP_EE_01S">#REF!</definedName>
    <definedName name="WCHP_EE_02D">#REF!</definedName>
    <definedName name="WCHP_EE_02J">#REF!</definedName>
    <definedName name="WCHP_EE_02M">#REF!</definedName>
    <definedName name="WCHP_EE_02S">#REF!</definedName>
    <definedName name="WCHP_EE_03D">#REF!</definedName>
    <definedName name="WCHP_EE_03J">#REF!</definedName>
    <definedName name="WCHP_EE_03M">#REF!</definedName>
    <definedName name="WCHP_EE_03S">#REF!</definedName>
    <definedName name="WCHP_EE_04D">#REF!</definedName>
    <definedName name="WCHP_EE_04J">#REF!</definedName>
    <definedName name="WCHP_EE_04M">#REF!</definedName>
    <definedName name="WCHP_EE_04S">#REF!</definedName>
    <definedName name="WCHP_EE_05D">#REF!</definedName>
    <definedName name="WCHP_EE_05J">#REF!</definedName>
    <definedName name="WCHP_EE_05M">#REF!</definedName>
    <definedName name="WCHP_EE_05S">#REF!</definedName>
    <definedName name="WCHP_EE_06D">#REF!</definedName>
    <definedName name="WCHP_EE_06J">#REF!</definedName>
    <definedName name="WCHP_EE_06M">#REF!</definedName>
    <definedName name="WCHP_EE_06S">#REF!</definedName>
    <definedName name="WCHP_EE_07D">#REF!</definedName>
    <definedName name="WCHP_EE_07J">#REF!</definedName>
    <definedName name="WCHP_EE_07M">#REF!</definedName>
    <definedName name="WCHP_EE_07S">#REF!</definedName>
    <definedName name="WCHP_EE_08D">#REF!</definedName>
    <definedName name="WCHP_EE_08J">#REF!</definedName>
    <definedName name="WCHP_EE_08M">#REF!</definedName>
    <definedName name="WCHP_EE_08S">#REF!</definedName>
    <definedName name="WCHP_EE_09D">#REF!</definedName>
    <definedName name="WCHP_EE_09J">#REF!</definedName>
    <definedName name="WCHP_EE_09M">#REF!</definedName>
    <definedName name="WCHP_EE_09S">#REF!</definedName>
    <definedName name="WCHP_EE_10D">#REF!</definedName>
    <definedName name="WCHP_EE_10J">#REF!</definedName>
    <definedName name="WCHP_EE_10M">#REF!</definedName>
    <definedName name="WCHP_EE_10S">#REF!</definedName>
    <definedName name="WCHP_EE_11D">#REF!</definedName>
    <definedName name="WCHP_EE_11J">#REF!</definedName>
    <definedName name="WCHP_EE_11M">#REF!</definedName>
    <definedName name="WCHP_EE_11S">#REF!</definedName>
    <definedName name="WCHP_EE_12D">#REF!</definedName>
    <definedName name="WCHP_EE_12J">#REF!</definedName>
    <definedName name="WCHP_EE_12M">#REF!</definedName>
    <definedName name="WCHP_EE_12S">#REF!</definedName>
    <definedName name="WCHP_EE_13D">#REF!</definedName>
    <definedName name="WCHP_EE_13J">#REF!</definedName>
    <definedName name="WCHP_EE_13M">#REF!</definedName>
    <definedName name="WCHP_EE_13S">#REF!</definedName>
    <definedName name="WCHP_EE_14D">#REF!</definedName>
    <definedName name="WCHP_EE_14J">#REF!</definedName>
    <definedName name="WCHP_EE_14M">#REF!</definedName>
    <definedName name="WCHP_EE_14S">#REF!</definedName>
    <definedName name="WCHP_EE_15D">#REF!</definedName>
    <definedName name="WCHP_EE_15J">#REF!</definedName>
    <definedName name="WCHP_EE_15M">#REF!</definedName>
    <definedName name="WCHP_EE_15S">#REF!</definedName>
    <definedName name="WCHP_EE_16D">#REF!</definedName>
    <definedName name="WCHP_EE_16J">#REF!</definedName>
    <definedName name="WCHP_EE_16M">#REF!</definedName>
    <definedName name="WCHP_EE_16S">#REF!</definedName>
    <definedName name="WCHP_EE_17D">#REF!</definedName>
    <definedName name="WCHP_EE_17J">#REF!</definedName>
    <definedName name="WCHP_EE_17M">#REF!</definedName>
    <definedName name="WCHP_EE_17S">#REF!</definedName>
    <definedName name="WCHP_EE_18D">#REF!</definedName>
    <definedName name="WCHP_EE_18J">#REF!</definedName>
    <definedName name="WCHP_EE_18M">#REF!</definedName>
    <definedName name="WCHP_EE_18S">#REF!</definedName>
    <definedName name="WCHP_EE_19D">#REF!</definedName>
    <definedName name="WCHP_EE_19J">#REF!</definedName>
    <definedName name="WCHP_EE_19M">#REF!</definedName>
    <definedName name="WCHP_EE_19S">#REF!</definedName>
    <definedName name="WCHP_EE_20D">#REF!</definedName>
    <definedName name="WCHP_EE_20J">#REF!</definedName>
    <definedName name="WCHP_EE_20M">#REF!</definedName>
    <definedName name="WCHP_EE_20S">#REF!</definedName>
    <definedName name="WCHP_EE_21D">#REF!</definedName>
    <definedName name="WCHP_EE_21J">#REF!</definedName>
    <definedName name="WCHP_EE_21M">#REF!</definedName>
    <definedName name="WCHP_EE_21S">#REF!</definedName>
    <definedName name="WCHP_EE_22D">#REF!</definedName>
    <definedName name="WCHP_EE_22J">#REF!</definedName>
    <definedName name="WCHP_EE_22M">#REF!</definedName>
    <definedName name="WCHP_EE_22S">#REF!</definedName>
    <definedName name="WCHP_EE_23D">#REF!</definedName>
    <definedName name="WCHP_EE_23J">#REF!</definedName>
    <definedName name="WCHP_EE_23M">#REF!</definedName>
    <definedName name="WCHP_EE_23S">#REF!</definedName>
    <definedName name="WCHP_EE_24D">#REF!</definedName>
    <definedName name="WCHP_EE_24J">#REF!</definedName>
    <definedName name="WCHP_EE_24M">#REF!</definedName>
    <definedName name="WCHP_EE_24S">#REF!</definedName>
    <definedName name="WCHP_EE_25D">#REF!</definedName>
    <definedName name="WCHP_EE_25J">#REF!</definedName>
    <definedName name="WCHP_EE_25M">#REF!</definedName>
    <definedName name="WCHP_EE_25S">#REF!</definedName>
    <definedName name="WCHP_EE_87D">#REF!</definedName>
    <definedName name="WCHP_EE_87J">#REF!</definedName>
    <definedName name="WCHP_EE_87M">#REF!</definedName>
    <definedName name="WCHP_EE_87S">#REF!</definedName>
    <definedName name="WCHP_EE_88D">#REF!</definedName>
    <definedName name="WCHP_EE_88J">#REF!</definedName>
    <definedName name="WCHP_EE_88M">#REF!</definedName>
    <definedName name="WCHP_EE_88S">#REF!</definedName>
    <definedName name="WCHP_EE_89D">#REF!</definedName>
    <definedName name="WCHP_EE_89J">#REF!</definedName>
    <definedName name="WCHP_EE_89M">#REF!</definedName>
    <definedName name="WCHP_EE_89S">#REF!</definedName>
    <definedName name="WCHP_EE_90D">#REF!</definedName>
    <definedName name="WCHP_EE_90J">#REF!</definedName>
    <definedName name="WCHP_EE_90M">#REF!</definedName>
    <definedName name="WCHP_EE_90S">#REF!</definedName>
    <definedName name="WCHP_EE_91D">#REF!</definedName>
    <definedName name="WCHP_EE_91J">#REF!</definedName>
    <definedName name="WCHP_EE_91M">#REF!</definedName>
    <definedName name="WCHP_EE_91S">#REF!</definedName>
    <definedName name="WCHP_EE_92D">#REF!</definedName>
    <definedName name="WCHP_EE_92J">#REF!</definedName>
    <definedName name="WCHP_EE_92M">#REF!</definedName>
    <definedName name="WCHP_EE_92S">#REF!</definedName>
    <definedName name="WCHP_EE_93D">#REF!</definedName>
    <definedName name="WCHP_EE_93J">#REF!</definedName>
    <definedName name="WCHP_EE_93M">#REF!</definedName>
    <definedName name="WCHP_EE_93S">#REF!</definedName>
    <definedName name="WCHP_EE_94D">#REF!</definedName>
    <definedName name="WCHP_EE_94J">#REF!</definedName>
    <definedName name="WCHP_EE_94M">#REF!</definedName>
    <definedName name="WCHP_EE_94S">#REF!</definedName>
    <definedName name="WCHP_EE_95D">#REF!</definedName>
    <definedName name="WCHP_EE_95J">#REF!</definedName>
    <definedName name="WCHP_EE_95M">#REF!</definedName>
    <definedName name="WCHP_EE_95S">#REF!</definedName>
    <definedName name="WCHP_EE_96D">#REF!</definedName>
    <definedName name="WCHP_EE_96J">#REF!</definedName>
    <definedName name="WCHP_EE_96M">#REF!</definedName>
    <definedName name="WCHP_EE_96S">#REF!</definedName>
    <definedName name="WCHP_EE_97D">#REF!</definedName>
    <definedName name="WCHP_EE_97J">#REF!</definedName>
    <definedName name="WCHP_EE_97M">#REF!</definedName>
    <definedName name="WCHP_EE_97S">#REF!</definedName>
    <definedName name="WCHP_EE_98D">#REF!</definedName>
    <definedName name="WCHP_EE_98J">#REF!</definedName>
    <definedName name="WCHP_EE_98M">#REF!</definedName>
    <definedName name="WCHP_EE_98S">#REF!</definedName>
    <definedName name="WCHP_EE_99D">#REF!</definedName>
    <definedName name="WCHP_EE_99J">#REF!</definedName>
    <definedName name="WCHP_EE_99M">#REF!</definedName>
    <definedName name="WCHP_EE_99S">#REF!</definedName>
    <definedName name="WCHP_EE_LT">#REF!</definedName>
    <definedName name="WCHP_HD_00D">#REF!</definedName>
    <definedName name="WCHP_HD_00J">#REF!</definedName>
    <definedName name="WCHP_HD_00M">#REF!</definedName>
    <definedName name="WCHP_HD_00S">#REF!</definedName>
    <definedName name="WCHP_HD_01D">#REF!</definedName>
    <definedName name="WCHP_HD_01J">#REF!</definedName>
    <definedName name="WCHP_HD_01M">#REF!</definedName>
    <definedName name="WCHP_HD_01S">#REF!</definedName>
    <definedName name="WCHP_HD_02D">#REF!</definedName>
    <definedName name="WCHP_HD_02J">#REF!</definedName>
    <definedName name="WCHP_HD_02M">#REF!</definedName>
    <definedName name="WCHP_HD_02S">#REF!</definedName>
    <definedName name="WCHP_HD_03D">#REF!</definedName>
    <definedName name="WCHP_HD_03J">#REF!</definedName>
    <definedName name="WCHP_HD_03M">#REF!</definedName>
    <definedName name="WCHP_HD_03S">#REF!</definedName>
    <definedName name="WCHP_HD_04D">#REF!</definedName>
    <definedName name="WCHP_HD_04J">#REF!</definedName>
    <definedName name="WCHP_HD_04M">#REF!</definedName>
    <definedName name="WCHP_HD_04S">#REF!</definedName>
    <definedName name="WCHP_HD_05D">#REF!</definedName>
    <definedName name="WCHP_HD_05J">#REF!</definedName>
    <definedName name="WCHP_HD_05M">#REF!</definedName>
    <definedName name="WCHP_HD_05S">#REF!</definedName>
    <definedName name="WCHP_HD_06D">#REF!</definedName>
    <definedName name="WCHP_HD_06J">#REF!</definedName>
    <definedName name="WCHP_HD_06M">#REF!</definedName>
    <definedName name="WCHP_HD_06S">#REF!</definedName>
    <definedName name="WCHP_HD_07D">#REF!</definedName>
    <definedName name="WCHP_HD_07J">#REF!</definedName>
    <definedName name="WCHP_HD_07M">#REF!</definedName>
    <definedName name="WCHP_HD_07S">#REF!</definedName>
    <definedName name="WCHP_HD_08D">#REF!</definedName>
    <definedName name="WCHP_HD_08J">#REF!</definedName>
    <definedName name="WCHP_HD_08M">#REF!</definedName>
    <definedName name="WCHP_HD_08S">#REF!</definedName>
    <definedName name="WCHP_HD_09D">#REF!</definedName>
    <definedName name="WCHP_HD_09J">#REF!</definedName>
    <definedName name="WCHP_HD_09M">#REF!</definedName>
    <definedName name="WCHP_HD_09S">#REF!</definedName>
    <definedName name="WCHP_HD_10D">#REF!</definedName>
    <definedName name="WCHP_HD_10J">#REF!</definedName>
    <definedName name="WCHP_HD_10M">#REF!</definedName>
    <definedName name="WCHP_HD_10S">#REF!</definedName>
    <definedName name="WCHP_HD_11D">#REF!</definedName>
    <definedName name="WCHP_HD_11J">#REF!</definedName>
    <definedName name="WCHP_HD_11M">#REF!</definedName>
    <definedName name="WCHP_HD_11S">#REF!</definedName>
    <definedName name="WCHP_HD_12D">#REF!</definedName>
    <definedName name="WCHP_HD_12J">#REF!</definedName>
    <definedName name="WCHP_HD_12M">#REF!</definedName>
    <definedName name="WCHP_HD_12S">#REF!</definedName>
    <definedName name="WCHP_HD_13D">#REF!</definedName>
    <definedName name="WCHP_HD_13J">#REF!</definedName>
    <definedName name="WCHP_HD_13M">#REF!</definedName>
    <definedName name="WCHP_HD_13S">#REF!</definedName>
    <definedName name="WCHP_HD_14D">#REF!</definedName>
    <definedName name="WCHP_HD_14J">#REF!</definedName>
    <definedName name="WCHP_HD_14M">#REF!</definedName>
    <definedName name="WCHP_HD_14S">#REF!</definedName>
    <definedName name="WCHP_HD_15D">#REF!</definedName>
    <definedName name="WCHP_HD_15J">#REF!</definedName>
    <definedName name="WCHP_HD_15M">#REF!</definedName>
    <definedName name="WCHP_HD_15S">#REF!</definedName>
    <definedName name="WCHP_HD_16D">#REF!</definedName>
    <definedName name="WCHP_HD_16J">#REF!</definedName>
    <definedName name="WCHP_HD_16M">#REF!</definedName>
    <definedName name="WCHP_HD_16S">#REF!</definedName>
    <definedName name="WCHP_HD_17D">#REF!</definedName>
    <definedName name="WCHP_HD_17J">#REF!</definedName>
    <definedName name="WCHP_HD_17M">#REF!</definedName>
    <definedName name="WCHP_HD_17S">#REF!</definedName>
    <definedName name="WCHP_HD_18D">#REF!</definedName>
    <definedName name="WCHP_HD_18J">#REF!</definedName>
    <definedName name="WCHP_HD_18M">#REF!</definedName>
    <definedName name="WCHP_HD_18S">#REF!</definedName>
    <definedName name="WCHP_HD_19D">#REF!</definedName>
    <definedName name="WCHP_HD_19J">#REF!</definedName>
    <definedName name="WCHP_HD_19M">#REF!</definedName>
    <definedName name="WCHP_HD_19S">#REF!</definedName>
    <definedName name="WCHP_HD_20D">#REF!</definedName>
    <definedName name="WCHP_HD_20J">#REF!</definedName>
    <definedName name="WCHP_HD_20M">#REF!</definedName>
    <definedName name="WCHP_HD_20S">#REF!</definedName>
    <definedName name="WCHP_HD_21D">#REF!</definedName>
    <definedName name="WCHP_HD_21J">#REF!</definedName>
    <definedName name="WCHP_HD_21M">#REF!</definedName>
    <definedName name="WCHP_HD_21S">#REF!</definedName>
    <definedName name="WCHP_HD_22D">#REF!</definedName>
    <definedName name="WCHP_HD_22J">#REF!</definedName>
    <definedName name="WCHP_HD_22M">#REF!</definedName>
    <definedName name="WCHP_HD_22S">#REF!</definedName>
    <definedName name="WCHP_HD_23D">#REF!</definedName>
    <definedName name="WCHP_HD_23J">#REF!</definedName>
    <definedName name="WCHP_HD_23M">#REF!</definedName>
    <definedName name="WCHP_HD_23S">#REF!</definedName>
    <definedName name="WCHP_HD_24D">#REF!</definedName>
    <definedName name="WCHP_HD_24J">#REF!</definedName>
    <definedName name="WCHP_HD_24M">#REF!</definedName>
    <definedName name="WCHP_HD_24S">#REF!</definedName>
    <definedName name="WCHP_HD_25D">#REF!</definedName>
    <definedName name="WCHP_HD_25J">#REF!</definedName>
    <definedName name="WCHP_HD_25M">#REF!</definedName>
    <definedName name="WCHP_HD_25S">#REF!</definedName>
    <definedName name="WCHP_HD_87D">#REF!</definedName>
    <definedName name="WCHP_HD_87J">#REF!</definedName>
    <definedName name="WCHP_HD_87M">#REF!</definedName>
    <definedName name="WCHP_HD_87S">#REF!</definedName>
    <definedName name="WCHP_HD_88D">#REF!</definedName>
    <definedName name="WCHP_HD_88J">#REF!</definedName>
    <definedName name="WCHP_HD_88M">#REF!</definedName>
    <definedName name="WCHP_HD_88S">#REF!</definedName>
    <definedName name="WCHP_HD_89D">#REF!</definedName>
    <definedName name="WCHP_HD_89J">#REF!</definedName>
    <definedName name="WCHP_HD_89M">#REF!</definedName>
    <definedName name="WCHP_HD_89S">#REF!</definedName>
    <definedName name="WCHP_HD_90D">#REF!</definedName>
    <definedName name="WCHP_HD_90J">#REF!</definedName>
    <definedName name="WCHP_HD_90M">#REF!</definedName>
    <definedName name="WCHP_HD_90S">#REF!</definedName>
    <definedName name="WCHP_HD_91D">#REF!</definedName>
    <definedName name="WCHP_HD_91J">#REF!</definedName>
    <definedName name="WCHP_HD_91M">#REF!</definedName>
    <definedName name="WCHP_HD_91S">#REF!</definedName>
    <definedName name="WCHP_HD_92D">#REF!</definedName>
    <definedName name="WCHP_HD_92J">#REF!</definedName>
    <definedName name="WCHP_HD_92M">#REF!</definedName>
    <definedName name="WCHP_HD_92S">#REF!</definedName>
    <definedName name="WCHP_HD_93D">#REF!</definedName>
    <definedName name="WCHP_HD_93J">#REF!</definedName>
    <definedName name="WCHP_HD_93M">#REF!</definedName>
    <definedName name="WCHP_HD_93S">#REF!</definedName>
    <definedName name="WCHP_HD_94D">#REF!</definedName>
    <definedName name="WCHP_HD_94J">#REF!</definedName>
    <definedName name="WCHP_HD_94M">#REF!</definedName>
    <definedName name="WCHP_HD_94S">#REF!</definedName>
    <definedName name="WCHP_HD_95D">#REF!</definedName>
    <definedName name="WCHP_HD_95J">#REF!</definedName>
    <definedName name="WCHP_HD_95M">#REF!</definedName>
    <definedName name="WCHP_HD_95S">#REF!</definedName>
    <definedName name="WCHP_HD_96D">#REF!</definedName>
    <definedName name="WCHP_HD_96J">#REF!</definedName>
    <definedName name="WCHP_HD_96M">#REF!</definedName>
    <definedName name="WCHP_HD_96S">#REF!</definedName>
    <definedName name="WCHP_HD_97D">#REF!</definedName>
    <definedName name="WCHP_HD_97J">#REF!</definedName>
    <definedName name="WCHP_HD_97M">#REF!</definedName>
    <definedName name="WCHP_HD_97S">#REF!</definedName>
    <definedName name="WCHP_HD_98D">#REF!</definedName>
    <definedName name="WCHP_HD_98J">#REF!</definedName>
    <definedName name="WCHP_HD_98M">#REF!</definedName>
    <definedName name="WCHP_HD_98S">#REF!</definedName>
    <definedName name="WCHP_HD_99D">#REF!</definedName>
    <definedName name="WCHP_HD_99J">#REF!</definedName>
    <definedName name="WCHP_HD_99M">#REF!</definedName>
    <definedName name="WCHP_HD_99S">#REF!</definedName>
    <definedName name="WCHP_HD_LT">#REF!</definedName>
    <definedName name="WCHP_OUT">#REF!</definedName>
    <definedName name="WCHP_P_00D">#REF!</definedName>
    <definedName name="WCHP_P_00J">#REF!</definedName>
    <definedName name="WCHP_P_00M">#REF!</definedName>
    <definedName name="WCHP_P_00S">#REF!</definedName>
    <definedName name="WCHP_P_01D">#REF!</definedName>
    <definedName name="WCHP_P_01J">#REF!</definedName>
    <definedName name="WCHP_P_01M">#REF!</definedName>
    <definedName name="WCHP_P_01S">#REF!</definedName>
    <definedName name="WCHP_P_02D">#REF!</definedName>
    <definedName name="WCHP_P_02J">#REF!</definedName>
    <definedName name="WCHP_P_02M">#REF!</definedName>
    <definedName name="WCHP_P_02S">#REF!</definedName>
    <definedName name="WCHP_P_03D">#REF!</definedName>
    <definedName name="WCHP_P_03J">#REF!</definedName>
    <definedName name="WCHP_P_03M">#REF!</definedName>
    <definedName name="WCHP_P_03S">#REF!</definedName>
    <definedName name="WCHP_P_04D">#REF!</definedName>
    <definedName name="WCHP_P_04J">#REF!</definedName>
    <definedName name="WCHP_P_04M">#REF!</definedName>
    <definedName name="WCHP_P_04S">#REF!</definedName>
    <definedName name="WCHP_P_05D">#REF!</definedName>
    <definedName name="WCHP_P_05J">#REF!</definedName>
    <definedName name="WCHP_P_05M">#REF!</definedName>
    <definedName name="WCHP_P_05S">#REF!</definedName>
    <definedName name="WCHP_P_06D">#REF!</definedName>
    <definedName name="WCHP_P_06J">#REF!</definedName>
    <definedName name="WCHP_P_06M">#REF!</definedName>
    <definedName name="WCHP_P_06S">#REF!</definedName>
    <definedName name="WCHP_P_07D">#REF!</definedName>
    <definedName name="WCHP_P_07J">#REF!</definedName>
    <definedName name="WCHP_P_07M">#REF!</definedName>
    <definedName name="WCHP_P_07S">#REF!</definedName>
    <definedName name="WCHP_P_08D">#REF!</definedName>
    <definedName name="WCHP_P_08J">#REF!</definedName>
    <definedName name="WCHP_P_08M">#REF!</definedName>
    <definedName name="WCHP_P_08S">#REF!</definedName>
    <definedName name="WCHP_P_09D">#REF!</definedName>
    <definedName name="WCHP_P_09J">#REF!</definedName>
    <definedName name="WCHP_P_09M">#REF!</definedName>
    <definedName name="WCHP_P_09S">#REF!</definedName>
    <definedName name="WCHP_P_10D">#REF!</definedName>
    <definedName name="WCHP_P_10J">#REF!</definedName>
    <definedName name="WCHP_P_10M">#REF!</definedName>
    <definedName name="WCHP_P_10S">#REF!</definedName>
    <definedName name="WCHP_P_11D">#REF!</definedName>
    <definedName name="WCHP_P_11J">#REF!</definedName>
    <definedName name="WCHP_P_11M">#REF!</definedName>
    <definedName name="WCHP_P_11S">#REF!</definedName>
    <definedName name="WCHP_P_12D">#REF!</definedName>
    <definedName name="WCHP_P_12J">#REF!</definedName>
    <definedName name="WCHP_P_12M">#REF!</definedName>
    <definedName name="WCHP_P_12S">#REF!</definedName>
    <definedName name="WCHP_P_13D">#REF!</definedName>
    <definedName name="WCHP_P_13J">#REF!</definedName>
    <definedName name="WCHP_P_13M">#REF!</definedName>
    <definedName name="WCHP_P_13S">#REF!</definedName>
    <definedName name="WCHP_P_14D">#REF!</definedName>
    <definedName name="WCHP_P_14J">#REF!</definedName>
    <definedName name="WCHP_P_14M">#REF!</definedName>
    <definedName name="WCHP_P_14S">#REF!</definedName>
    <definedName name="WCHP_P_15D">#REF!</definedName>
    <definedName name="WCHP_P_15J">#REF!</definedName>
    <definedName name="WCHP_P_15M">#REF!</definedName>
    <definedName name="WCHP_P_15S">#REF!</definedName>
    <definedName name="WCHP_P_16D">#REF!</definedName>
    <definedName name="WCHP_P_16J">#REF!</definedName>
    <definedName name="WCHP_P_16M">#REF!</definedName>
    <definedName name="WCHP_P_16S">#REF!</definedName>
    <definedName name="WCHP_P_17D">#REF!</definedName>
    <definedName name="WCHP_P_17J">#REF!</definedName>
    <definedName name="WCHP_P_17M">#REF!</definedName>
    <definedName name="WCHP_P_17S">#REF!</definedName>
    <definedName name="WCHP_P_18D">#REF!</definedName>
    <definedName name="WCHP_P_18J">#REF!</definedName>
    <definedName name="WCHP_P_18M">#REF!</definedName>
    <definedName name="WCHP_P_18S">#REF!</definedName>
    <definedName name="WCHP_P_19D">#REF!</definedName>
    <definedName name="WCHP_P_19J">#REF!</definedName>
    <definedName name="WCHP_P_19M">#REF!</definedName>
    <definedName name="WCHP_P_19S">#REF!</definedName>
    <definedName name="WCHP_P_20D">#REF!</definedName>
    <definedName name="WCHP_P_20J">#REF!</definedName>
    <definedName name="WCHP_P_20M">#REF!</definedName>
    <definedName name="WCHP_P_20S">#REF!</definedName>
    <definedName name="WCHP_P_21D">#REF!</definedName>
    <definedName name="WCHP_P_21J">#REF!</definedName>
    <definedName name="WCHP_P_21M">#REF!</definedName>
    <definedName name="WCHP_P_21S">#REF!</definedName>
    <definedName name="WCHP_P_22D">#REF!</definedName>
    <definedName name="WCHP_P_22J">#REF!</definedName>
    <definedName name="WCHP_P_22M">#REF!</definedName>
    <definedName name="WCHP_P_22S">#REF!</definedName>
    <definedName name="WCHP_P_23D">#REF!</definedName>
    <definedName name="WCHP_P_23J">#REF!</definedName>
    <definedName name="WCHP_P_23M">#REF!</definedName>
    <definedName name="WCHP_P_23S">#REF!</definedName>
    <definedName name="WCHP_P_24D">#REF!</definedName>
    <definedName name="WCHP_P_24J">#REF!</definedName>
    <definedName name="WCHP_P_24M">#REF!</definedName>
    <definedName name="WCHP_P_24S">#REF!</definedName>
    <definedName name="WCHP_P_25D">#REF!</definedName>
    <definedName name="WCHP_P_25J">#REF!</definedName>
    <definedName name="WCHP_P_25M">#REF!</definedName>
    <definedName name="WCHP_P_25S">#REF!</definedName>
    <definedName name="WCHP_P_87D">#REF!</definedName>
    <definedName name="WCHP_P_87J">#REF!</definedName>
    <definedName name="WCHP_P_87M">#REF!</definedName>
    <definedName name="WCHP_P_87S">#REF!</definedName>
    <definedName name="WCHP_P_88D">#REF!</definedName>
    <definedName name="WCHP_P_88J">#REF!</definedName>
    <definedName name="WCHP_P_88M">#REF!</definedName>
    <definedName name="WCHP_P_88S">#REF!</definedName>
    <definedName name="WCHP_P_89D">#REF!</definedName>
    <definedName name="WCHP_P_89J">#REF!</definedName>
    <definedName name="WCHP_P_89M">#REF!</definedName>
    <definedName name="WCHP_P_89S">#REF!</definedName>
    <definedName name="WCHP_P_90D">#REF!</definedName>
    <definedName name="WCHP_P_90J">#REF!</definedName>
    <definedName name="WCHP_P_90M">#REF!</definedName>
    <definedName name="WCHP_P_90S">#REF!</definedName>
    <definedName name="WCHP_P_91D">#REF!</definedName>
    <definedName name="WCHP_P_91J">#REF!</definedName>
    <definedName name="WCHP_P_91M">#REF!</definedName>
    <definedName name="WCHP_P_91S">#REF!</definedName>
    <definedName name="WCHP_P_92D">#REF!</definedName>
    <definedName name="WCHP_P_92J">#REF!</definedName>
    <definedName name="WCHP_P_92M">#REF!</definedName>
    <definedName name="WCHP_P_92S">#REF!</definedName>
    <definedName name="WCHP_P_93D">#REF!</definedName>
    <definedName name="WCHP_P_93J">#REF!</definedName>
    <definedName name="WCHP_P_93M">#REF!</definedName>
    <definedName name="WCHP_P_93S">#REF!</definedName>
    <definedName name="WCHP_P_94D">#REF!</definedName>
    <definedName name="WCHP_P_94J">#REF!</definedName>
    <definedName name="WCHP_P_94M">#REF!</definedName>
    <definedName name="WCHP_P_94S">#REF!</definedName>
    <definedName name="WCHP_P_95D">#REF!</definedName>
    <definedName name="WCHP_P_95J">#REF!</definedName>
    <definedName name="WCHP_P_95M">#REF!</definedName>
    <definedName name="WCHP_P_95S">#REF!</definedName>
    <definedName name="WCHP_P_96D">#REF!</definedName>
    <definedName name="WCHP_P_96J">#REF!</definedName>
    <definedName name="WCHP_P_96M">#REF!</definedName>
    <definedName name="WCHP_P_96S">#REF!</definedName>
    <definedName name="WCHP_P_97D">#REF!</definedName>
    <definedName name="WCHP_P_97J">#REF!</definedName>
    <definedName name="WCHP_P_97M">#REF!</definedName>
    <definedName name="WCHP_P_97S">#REF!</definedName>
    <definedName name="WCHP_P_98D">#REF!</definedName>
    <definedName name="WCHP_P_98J">#REF!</definedName>
    <definedName name="WCHP_P_98M">#REF!</definedName>
    <definedName name="WCHP_P_98S">#REF!</definedName>
    <definedName name="WCHP_P_99D">#REF!</definedName>
    <definedName name="WCHP_P_99J">#REF!</definedName>
    <definedName name="WCHP_P_99M">#REF!</definedName>
    <definedName name="WCHP_P_99S">#REF!</definedName>
    <definedName name="WCHP_P_LT">#REF!</definedName>
    <definedName name="wcinfl">#REF!</definedName>
    <definedName name="WCOM_1yrEPS">#REF!</definedName>
    <definedName name="WCOM_2yrEPS">#REF!</definedName>
    <definedName name="WCOM_52high">#REF!</definedName>
    <definedName name="WCOM_5YRGROWTH">#REF!</definedName>
    <definedName name="WCOM_96EPS">#REF!</definedName>
    <definedName name="WCOM_97EPS">#REF!</definedName>
    <definedName name="WCOM_98EPS">#REF!</definedName>
    <definedName name="wcom_g">#REF!</definedName>
    <definedName name="wcom_is">#REF!</definedName>
    <definedName name="WCOM_LTMSGA">#REF!</definedName>
    <definedName name="WCOM_plant">#REF!</definedName>
    <definedName name="WCOM_price">#REF!</definedName>
    <definedName name="wcom_tracker">#REF!</definedName>
    <definedName name="WCOMgrpBS_print">#REF!</definedName>
    <definedName name="WCOMgrpCF_print">#REF!</definedName>
    <definedName name="WCOMgrpIS_print">#REF!</definedName>
    <definedName name="WDALCONS">#N/A</definedName>
    <definedName name="WDALPROD">#N/A</definedName>
    <definedName name="Wdays">#REF!</definedName>
    <definedName name="WEALCONS">#N/A</definedName>
    <definedName name="WEALPROD">#N/A</definedName>
    <definedName name="weeks_in_qtr">#REF!</definedName>
    <definedName name="weeks_in_year">#REF!</definedName>
    <definedName name="wei_beta">#REF!</definedName>
    <definedName name="wei_div">#REF!</definedName>
    <definedName name="wei_evebitda">#REF!</definedName>
    <definedName name="wei_evsales">#REF!</definedName>
    <definedName name="wei_gear">#REF!</definedName>
    <definedName name="wei_mv">#REF!</definedName>
    <definedName name="wei_pb">#REF!</definedName>
    <definedName name="wei_pcf">#REF!</definedName>
    <definedName name="wei_pe">#REF!</definedName>
    <definedName name="wei_peg">#REF!</definedName>
    <definedName name="wei_roa">#REF!</definedName>
    <definedName name="wei_roce">#REF!</definedName>
    <definedName name="wei_roe">#REF!</definedName>
    <definedName name="wei_vfo">#REF!</definedName>
    <definedName name="Weighted_average_shares">'[4]P&amp;L'!$B$68:$AH$68</definedName>
    <definedName name="Wenatchee">#REF!</definedName>
    <definedName name="west">#REF!</definedName>
    <definedName name="WestHemisDutyFree">#REF!</definedName>
    <definedName name="WGT_PD1">#REF!</definedName>
    <definedName name="WGT_PD2">#REF!</definedName>
    <definedName name="WGT_PD3">#REF!</definedName>
    <definedName name="wgtd_shares">#REF!</definedName>
    <definedName name="wl_p3">#REF!</definedName>
    <definedName name="wls">#REF!</definedName>
    <definedName name="WO_OUT">#REF!</definedName>
    <definedName name="woodchip_range">#REF!</definedName>
    <definedName name="wordWarrantsConvs">[55]SMR!#REF!</definedName>
    <definedName name="world1">#REF!</definedName>
    <definedName name="world2">#REF!</definedName>
    <definedName name="world3">#REF!</definedName>
    <definedName name="world4">#REF!</definedName>
    <definedName name="world5">#REF!</definedName>
    <definedName name="world6">#REF!</definedName>
    <definedName name="WORSLEY_NPV">#REF!</definedName>
    <definedName name="WorsleyCapacity">#REF!</definedName>
    <definedName name="Worst">#REF!</definedName>
    <definedName name="WPI">#REF!</definedName>
    <definedName name="Wrapper">#N/A</definedName>
    <definedName name="wrn.Accounts.">{"turnover",#N/A,FALSE;"profits",#N/A,FALSE;"cash",#N/A,FALSE}</definedName>
    <definedName name="wrn.Al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{#N/A,#N/A,TRUE,"Historicals";#N/A,#N/A,TRUE,"Charts";#N/A,#N/A,TRUE,"Forecasts"}</definedName>
    <definedName name="wrn.CHART2._.detail." localSheetId="4" hidden="1">{#N/A,#N/A,FALSE,"Chart 2 by Prop Type"}</definedName>
    <definedName name="wrn.CHART2._.detail." localSheetId="1" hidden="1">{#N/A,#N/A,FALSE,"Chart 2 by Prop Type"}</definedName>
    <definedName name="wrn.CHART2._.detail." hidden="1">{#N/A,#N/A,FALSE,"Chart 2 by Prop Type"}</definedName>
    <definedName name="wrn.Comcast.">{"EPS_one",#N/A,FALSE,"96-02 EPS";"EPS_two",#N/A,FALSE,"96-02 EPS";"Newrev_one",#N/A,FALSE,"New rev 97 - 02";"Newrev_two",#N/A,FALSE,"New rev 97 - 02";"cable_one",#N/A,FALSE,"cable 96-02";"cable_two",#N/A,FALSE,"cable 96-02";"data.page",#N/A,FALSE,"Data_page"}</definedName>
    <definedName name="wrn.Consolidated._.Statements.">{"view1",#N/A,FALSE,"EARN (US$)";"view1",#N/A,FALSE,"DASTBS (US$)";"view1",#N/A,FALSE,"DASTCF (US$)"}</definedName>
    <definedName name="wrn.Covers.">{"view1",#N/A,FALSE,"MOTEARN";"view1",#N/A,FALSE,"Bal Sht";"view1",#N/A,FALSE,"Cash Flows"}</definedName>
    <definedName name="wrn.daily." localSheetId="4" hidden="1">{#N/A,#N/A,FALSE,"Major v. River";#N/A,#N/A,FALSE,"Large Operators";#N/A,#N/A,FALSE,"Smaller Operators";#N/A,#N/A,FALSE,"Equip. Supply";#N/A,#N/A,FALSE,"EBITDA"}</definedName>
    <definedName name="wrn.daily." localSheetId="1"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ll._.Financials." localSheetId="4" hidden="1">{#N/A,#N/A,TRUE,"Financials";#N/A,#N/A,TRUE,"Operating Statistics";#N/A,#N/A,TRUE,"Capex &amp; Depreciation";#N/A,#N/A,TRUE,"Debt"}</definedName>
    <definedName name="wrn.Full._.Financials." localSheetId="1"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4" hidden="1">{"Assumptions",#N/A,FALSE,"Sheet1";"Main Report",#N/A,FALSE,"Sheet1";"Results",#N/A,FALSE,"Sheet1";"Advances",#N/A,FALSE,"Sheet1"}</definedName>
    <definedName name="wrn.Full._.Report." localSheetId="1" hidden="1">{"Assumptions",#N/A,FALSE,"Sheet1";"Main Report",#N/A,FALSE,"Sheet1";"Results",#N/A,FALSE,"Sheet1";"Advances",#N/A,FALSE,"Sheet1"}</definedName>
    <definedName name="wrn.Full._.Report." hidden="1">{"Assumptions",#N/A,FALSE,"Sheet1";"Main Report",#N/A,FALSE,"Sheet1";"Results",#N/A,FALSE,"Sheet1";"Advances",#N/A,FALSE,"Sheet1"}</definedName>
    <definedName name="wrn.IGT._.Model." localSheetId="4" hidden="1">{#N/A,#N/A,TRUE,"IGT";#N/A,#N/A,TRUE,"IGTSLOT"}</definedName>
    <definedName name="wrn.IGT._.Model." localSheetId="1" hidden="1">{#N/A,#N/A,TRUE,"IGT";#N/A,#N/A,TRUE,"IGTSLOT"}</definedName>
    <definedName name="wrn.IGT._.Model." hidden="1">{#N/A,#N/A,TRUE,"IGT";#N/A,#N/A,TRUE,"IGTSLOT"}</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ases.xls.">{#N/A,#N/A,FALSE,"Initial Year";#N/A,#N/A,FALSE,"Historical";#N/A,#N/A,FALSE,"balsheet";#N/A,#N/A,FALSE,"incstate";#N/A,#N/A,FALSE,"Fleet"}</definedName>
    <definedName name="wrn.Lodging." localSheetId="4" hidden="1">{#N/A,#N/A,FALSE,"EPS";#N/A,#N/A,FALSE,"EBITDA"}</definedName>
    <definedName name="wrn.Lodging." localSheetId="1" hidden="1">{#N/A,#N/A,FALSE,"EPS";#N/A,#N/A,FALSE,"EBITDA"}</definedName>
    <definedName name="wrn.Lodging." hidden="1">{#N/A,#N/A,FALSE,"EPS";#N/A,#N/A,FALSE,"EBITDA"}</definedName>
    <definedName name="wrn.mirBellagio." localSheetId="4" hidden="1">{#N/A,#N/A,FALSE,"MIR";#N/A,#N/A,FALSE,"NYNY"}</definedName>
    <definedName name="wrn.mirBellagio." localSheetId="1" hidden="1">{#N/A,#N/A,FALSE,"MIR";#N/A,#N/A,FALSE,"NYNY"}</definedName>
    <definedName name="wrn.mirBellagio." hidden="1">{#N/A,#N/A,FALSE,"MIR";#N/A,#N/A,FALSE,"NYNY"}</definedName>
    <definedName name="wrn.Model." localSheetId="4">{#N/A,#N/A,FALSE,"Cover";#N/A,#N/A,FALSE,"LUMI";#N/A,#N/A,FALSE,"COMD";#N/A,#N/A,FALSE,"Valuation";#N/A,#N/A,FALSE,"Assumptions";#N/A,#N/A,FALSE,"Pooling";#N/A,#N/A,FALSE,"BalanceSheet"}</definedName>
    <definedName name="wrn.Model." localSheetId="1" hidden="1">{#N/A,#N/A,FALSE,"PRH";#N/A,#N/A,FALSE,"Units"}</definedName>
    <definedName name="wrn.Model." hidden="1">{#N/A,#N/A,FALSE,"PRH";#N/A,#N/A,FALSE,"Units"}</definedName>
    <definedName name="wrn.Models.">{"cable_one",#N/A,FALSE,"cable 96-02";"cable_two",#N/A,FALSE,"cable 96-02";"Newrev_one",#N/A,FALSE,"New rev 97 - 02";"Newrev_two",#N/A,FALSE,"New rev 97 - 02"}</definedName>
    <definedName name="wrn.monthly." localSheetId="4" hidden="1">{#N/A,#N/A,FALSE,"Running Total";#N/A,#N/A,FALSE,"Oct 96";#N/A,#N/A,FALSE,"Nov 96";#N/A,#N/A,FALSE,"Dec 96";#N/A,#N/A,FALSE,"Jan 97";#N/A,#N/A,FALSE,"Feb 97";#N/A,#N/A,FALSE,"Mar 97";#N/A,#N/A,FALSE,"Apr 97";#N/A,#N/A,FALSE,"May 97";#N/A,#N/A,FALSE,"June 97";#N/A,#N/A,FALSE,"July 97"}</definedName>
    <definedName name="wrn.monthly." localSheetId="1"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One._.Pager._.plus._.Technicals." localSheetId="4" hidden="1">{#N/A,#N/A,FALSE,"One Pager";#N/A,#N/A,FALSE,"Technical"}</definedName>
    <definedName name="wrn.One._.Pager._.plus._.Technicals." localSheetId="1" hidden="1">{#N/A,#N/A,FALSE,"One Pager";#N/A,#N/A,FALSE,"Technical"}</definedName>
    <definedName name="wrn.One._.Pager._.plus._.Technicals." hidden="1">{#N/A,#N/A,FALSE,"One Pager";#N/A,#N/A,FALSE,"Technical"}</definedName>
    <definedName name="wrn.OUTPUT." localSheetId="4" hidden="1">{"DCF","UPSIDE CASE",FALSE,"Sheet1";"DCF","BASE CASE",FALSE,"Sheet1";"DCF","DOWNSIDE CASE",FALSE,"Sheet1"}</definedName>
    <definedName name="wrn.OUTPUT." localSheetId="1" hidden="1">{"DCF","UPSIDE CASE",FALSE,"Sheet1";"DCF","BASE CASE",FALSE,"Sheet1";"DCF","DOWNSIDE CASE",FALSE,"Sheet1"}</definedName>
    <definedName name="wrn.OUTPUT." hidden="1">{"DCF","UPSIDE CASE",FALSE,"Sheet1";"DCF","BASE CASE",FALSE,"Sheet1";"DCF","DOWNSIDE CASE",FALSE,"Sheet1"}</definedName>
    <definedName name="wrn.pres." localSheetId="4" hidden="1">{#N/A,#N/A,FALSE,"Major v. River";#N/A,#N/A,FALSE,"Industry";#N/A,#N/A,FALSE,"Large Operators";#N/A,#N/A,FALSE,"Smaller Operators";#N/A,#N/A,FALSE,"Equip. Supply";#N/A,#N/A,FALSE,"EBITDA";#N/A,#N/A,FALSE,"States";#N/A,#N/A,FALSE,"LV Detail"}</definedName>
    <definedName name="wrn.pres." localSheetId="1"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_.24.">{#N/A,#N/A,FALSE,"Index";"Stmts_Qtrs",#N/A,FALSE,"Summary";"Stmts_24 mo",#N/A,FALSE,"Summary";"Summary_24",#N/A,FALSE,"Revenue";"Month_24",#N/A,FALSE,"Engineering";"Month_24",#N/A,FALSE,"Marketing";"Month_24",#N/A,FALSE,"G &amp; A";"Month_24",#N/A,FALSE,"Manufacturing"}</definedName>
    <definedName name="wrn.Print._.CRXLAND._.Openings." localSheetId="4" hidden="1">{"Print CRXLAND Assumptions",#N/A,FALSE,"CRXLAND Openings";"Print CRXLAND Openings",#N/A,FALSE,"CRXLAND Openings"}</definedName>
    <definedName name="wrn.Print._.CRXLAND._.Openings." localSheetId="1" hidden="1">{"Print CRXLAND Assumptions",#N/A,FALSE,"CRXLAND Openings";"Print CRXLAND Openings",#N/A,FALSE,"CRXLAND Openings"}</definedName>
    <definedName name="wrn.Print._.CRXLAND._.Openings." hidden="1">{"Print CRXLAND Assumptions",#N/A,FALSE,"CRXLAND Openings";"Print CRXLAND Openings",#N/A,FALSE,"CRXLAND Openings"}</definedName>
    <definedName name="wrn.Print._.Everything." localSheetId="4"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localSheetId="1"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graphs." localSheetId="4"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Inc.._.Statement._.and._.Stats.." localSheetId="4" hidden="1">{"print annual inc. statement",#N/A,FALSE,"Summary";"print annual stats",#N/A,FALSE,"Summary";"print quarterly inc. statement",#N/A,FALSE,"Summary";"print quarterly stats",#N/A,FALSE,"Summary"}</definedName>
    <definedName name="wrn.Print._.Inc.._.Statement._.and._.Stats.." localSheetId="1" hidden="1">{"print annual inc. statement",#N/A,FALSE,"Summary";"print annual stats",#N/A,FALSE,"Summary";"print quarterly inc. statement",#N/A,FALSE,"Summary";"print quarterly stats",#N/A,FALSE,"Summary"}</definedName>
    <definedName name="wrn.Print._.Inc.._.Statement._.and._.Stats.." hidden="1">{"print annual inc. statement",#N/A,FALSE,"Summary";"print annual stats",#N/A,FALSE,"Summary";"print quarterly inc. statement",#N/A,FALSE,"Summary";"print quarterly stats",#N/A,FALSE,"Summary"}</definedName>
    <definedName name="wrn.print._.raw._.data._.entry." localSheetId="4" hidden="1">{"inputs raw data",#N/A,TRUE,"INPUT"}</definedName>
    <definedName name="wrn.print._.raw._.data._.entry." localSheetId="1" hidden="1">{"inputs raw data",#N/A,TRUE,"INPUT"}</definedName>
    <definedName name="wrn.print._.raw._.data._.entry." hidden="1">{"inputs raw data",#N/A,TRUE,"INPUT"}</definedName>
    <definedName name="wrn.Print._.Report." localSheetId="4" hidden="1">{"annual",#N/A,FALSE,"Sheet2";"quarters",#N/A,FALSE,"Sheet2"}</definedName>
    <definedName name="wrn.Print._.Report." localSheetId="1" hidden="1">{"annual",#N/A,FALSE,"Sheet2";"quarters",#N/A,FALSE,"Sheet2"}</definedName>
    <definedName name="wrn.Print._.Report." hidden="1">{"annual",#N/A,FALSE,"Sheet2";"quarters",#N/A,FALSE,"Sheet2"}</definedName>
    <definedName name="wrn.Print._.SPHI._.Openings." localSheetId="4" hidden="1">{"Print SPHI Assumptions",#N/A,FALSE,"SPHI Openings";"Print SPHI Openings",#N/A,FALSE,"SPHI Openings"}</definedName>
    <definedName name="wrn.Print._.SPHI._.Openings." localSheetId="1" hidden="1">{"Print SPHI Assumptions",#N/A,FALSE,"SPHI Openings";"Print SPHI Openings",#N/A,FALSE,"SPHI Openings"}</definedName>
    <definedName name="wrn.Print._.SPHI._.Openings." hidden="1">{"Print SPHI Assumptions",#N/A,FALSE,"SPHI Openings";"Print SPHI Openings",#N/A,FALSE,"SPHI Openings"}</definedName>
    <definedName name="wrn.Print._.STAY._.Openings." localSheetId="4" hidden="1">{"print STAY opening assumptions",#N/A,FALSE,"STAY Openings";"print STAY openings",#N/A,FALSE,"STAY Openings"}</definedName>
    <definedName name="wrn.Print._.STAY._.Openings." localSheetId="1" hidden="1">{"print STAY opening assumptions",#N/A,FALSE,"STAY Openings";"print STAY openings",#N/A,FALSE,"STAY Openings"}</definedName>
    <definedName name="wrn.Print._.STAY._.Openings." hidden="1">{"print STAY opening assumptions",#N/A,FALSE,"STAY Openings";"print STAY openings",#N/A,FALSE,"STAY Openings"}</definedName>
    <definedName name="wrn.print._.summary._.sheets." localSheetId="4" hidden="1">{"summary1",#N/A,TRUE,"Comps";"summary2",#N/A,TRUE,"Comps";"summary3",#N/A,TRUE,"Comps"}</definedName>
    <definedName name="wrn.print._.summary._.sheets." localSheetId="1" hidden="1">{"summary1",#N/A,TRUE,"Comps";"summary2",#N/A,TRUE,"Comps";"summary3",#N/A,TRUE,"Comps"}</definedName>
    <definedName name="wrn.print._.summary._.sheets." hidden="1">{"summary1",#N/A,TRUE,"Comps";"summary2",#N/A,TRUE,"Comps";"summary3",#N/A,TRUE,"Comps"}</definedName>
    <definedName name="wrn.Print._.Three._.Page._.Model." localSheetId="4" hidden="1">{"Page One",#N/A,FALSE,"Model";"Page 2",#N/A,FALSE,"Model";"Page 3",#N/A,FALSE,"Model"}</definedName>
    <definedName name="wrn.Print._.Three._.Page._.Model." localSheetId="1" hidden="1">{"Page One",#N/A,FALSE,"Model";"Page 2",#N/A,FALSE,"Model";"Page 3",#N/A,FALSE,"Model"}</definedName>
    <definedName name="wrn.Print._.Three._.Page._.Model." hidden="1">{"Page One",#N/A,FALSE,"Model";"Page 2",#N/A,FALSE,"Model";"Page 3",#N/A,FALSE,"Model"}</definedName>
    <definedName name="wrn.Publish.">{"Contents",#N/A,FALSE,"Comparisons";"ShareInfo",#N/A,FALSE,"Comparisons";"Profitability",#N/A,FALSE,"Comparisons";"FirmValue",#N/A,FALSE,"Comparisons";"Labour",#N/A,FALSE,"Comparisons";"Capital",#N/A,FALSE,"Comparisons"}</definedName>
    <definedName name="wrn.Refining." localSheetId="4" hidden="1">{"Refining 1",#N/A,FALSE,"Detailed cost - crude";"Refining 2",#N/A,FALSE,"Detailed cost - crude"}</definedName>
    <definedName name="wrn.Refining." localSheetId="1" hidden="1">{"Refining 1",#N/A,FALSE,"Detailed cost - crude";"Refining 2",#N/A,FALSE,"Detailed cost - crude"}</definedName>
    <definedName name="wrn.Refining." hidden="1">{"Refining 1",#N/A,FALSE,"Detailed cost - crude";"Refining 2",#N/A,FALSE,"Detailed cost - crude"}</definedName>
    <definedName name="wrn.Segments.">{"view1",#N/A,FALSE,"Consolidated";"view2",#N/A,FALSE,"Consolidated (sum)";"view1",#N/A,FALSE,"Gen Sys";"view1",#N/A,FALSE,"Semicon";"view1",#N/A,FALSE,"Mess|Med";"view1",#N/A,FALSE,"Land Mob";"view1",#N/A,FALSE,"Other Prod";"view1",#N/A,FALSE,"Adj|Elim"}</definedName>
    <definedName name="wrn.SunModel." localSheetId="4" hidden="1">{#N/A,#N/A,FALSE,"summary";#N/A,#N/A,FALSE,"SIH";#N/A,#N/A,FALSE,"SIH Value";#N/A,#N/A,FALSE,"tax est.";#N/A,#N/A,FALSE,"Mohegan";#N/A,#N/A,FALSE,"Resorts";#N/A,#N/A,FALSE,"Win Per Day";#N/A,#N/A,FALSE,"CapStr"}</definedName>
    <definedName name="wrn.SunModel." localSheetId="1"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ables.">{"view1",#N/A,FALSE,"Tables";"view2",#N/A,FALSE,"Tables";"view3",#N/A,FALSE,"Tables"}</definedName>
    <definedName name="wrn.twxmodel.">{"twx1",#N/A,FALSE,"twltm.xls";"twx2",#N/A,FALSE,"twltm.xls";"twx3",#N/A,FALSE,"twltm.xls"}</definedName>
    <definedName name="wrn.weekly." localSheetId="4" hidden="1">{#N/A,#N/A,FALSE,"Large Operators";#N/A,#N/A,FALSE,"Smaller Operators";#N/A,#N/A,FALSE,"Equip. Supply";#N/A,#N/A,FALSE,"EBITDA";#N/A,#N/A,FALSE,"perform"}</definedName>
    <definedName name="wrn.weekly." localSheetId="1"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stl_52_wk">#REF!</definedName>
    <definedName name="WSTL_bk_cap">#REF!</definedName>
    <definedName name="WSTL_bk_equity">#REF!</definedName>
    <definedName name="WSTL_bs_conv_debt">#REF!</definedName>
    <definedName name="WSTL_bs_min_int">#REF!</definedName>
    <definedName name="WSTL_bs_pref">#REF!</definedName>
    <definedName name="WSTL_cash">#REF!</definedName>
    <definedName name="WSTL_code">#REF!</definedName>
    <definedName name="WSTL_conv_debt_pr">#REF!</definedName>
    <definedName name="WSTL_conv_pref_pr">#REF!</definedName>
    <definedName name="wstl_curr">#REF!</definedName>
    <definedName name="WSTL_dil_shares">#REF!</definedName>
    <definedName name="wstl_eps00">#REF!</definedName>
    <definedName name="wstl_eps98">#REF!</definedName>
    <definedName name="wstl_eps99">#REF!</definedName>
    <definedName name="WSTL_equity_mcap">#REF!</definedName>
    <definedName name="WSTL_fin_date">#REF!</definedName>
    <definedName name="WSTL_lev_mcap">#REF!</definedName>
    <definedName name="WSTL_LQ_ni">#REF!</definedName>
    <definedName name="WSTL_LQ_rev">#REF!</definedName>
    <definedName name="WSTL_lt_debt">#REF!</definedName>
    <definedName name="WSTL_ltm_a">#REF!</definedName>
    <definedName name="WSTL_ltm_cap_ex">#REF!</definedName>
    <definedName name="WSTL_ltm_cogs">#REF!</definedName>
    <definedName name="WSTL_ltm_csh_int">#REF!</definedName>
    <definedName name="WSTL_ltm_d">#REF!</definedName>
    <definedName name="WSTL_ltm_ebit">#REF!</definedName>
    <definedName name="WSTL_ltm_ebt">#REF!</definedName>
    <definedName name="WSTL_ltm_eps">#REF!</definedName>
    <definedName name="WSTL_ltm_inc_b_m">#REF!</definedName>
    <definedName name="WSTL_ltm_int">#REF!</definedName>
    <definedName name="WSTL_ltm_min_int">#REF!</definedName>
    <definedName name="WSTL_ltm_pref_div">#REF!</definedName>
    <definedName name="WSTL_ltm_r_d">#REF!</definedName>
    <definedName name="WSTL_ltm_rev">#REF!</definedName>
    <definedName name="WSTL_ltm_sg_a">#REF!</definedName>
    <definedName name="WSTL_ltm_tax">#REF!</definedName>
    <definedName name="WSTL_ltm_tax_rate">#REF!</definedName>
    <definedName name="WSTL_name">#REF!</definedName>
    <definedName name="WSTL_o_debt_1">#REF!</definedName>
    <definedName name="WSTL_o_debt_2">#REF!</definedName>
    <definedName name="WSTL_o_debt_3">#REF!</definedName>
    <definedName name="WSTL_option_n">#REF!</definedName>
    <definedName name="WSTL_option_pr">#REF!</definedName>
    <definedName name="WSTL_PQ_rev">#REF!</definedName>
    <definedName name="wstl_pr">#REF!</definedName>
    <definedName name="WSTL_shares">#REF!</definedName>
    <definedName name="wstl_ticker">#REF!</definedName>
    <definedName name="WSTL_total_dt">#REF!</definedName>
    <definedName name="WSTL_YQ_ni">#REF!</definedName>
    <definedName name="WSTL_YQ_rev">#REF!</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ww">#REF!</definedName>
    <definedName name="xer">#REF!</definedName>
    <definedName name="xfx">#REF!</definedName>
    <definedName name="xigan">#REF!</definedName>
    <definedName name="Xingtai_MI">#REF!</definedName>
    <definedName name="Xinjiang">#REF!</definedName>
    <definedName name="xitem">#REF!</definedName>
    <definedName name="xjll_xhdk" localSheetId="4">[27]现金流量!#REF!</definedName>
    <definedName name="xjll_xhdk">[27]现金流量!#REF!</definedName>
    <definedName name="xjll_xhdklj" localSheetId="4">[27]现金流量!#REF!</definedName>
    <definedName name="xjll_xhdklj">[27]现金流量!#REF!</definedName>
    <definedName name="xoe">#REF!</definedName>
    <definedName name="xpr">#REF!</definedName>
    <definedName name="xunits">#REF!</definedName>
    <definedName name="xxExport">#REF!</definedName>
    <definedName name="xxForecast">#REF!</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xz_ED">#REF!</definedName>
    <definedName name="xz_PD">#REF!</definedName>
    <definedName name="y_y_growth">'[4]P&amp;L'!$B$25:$AH$25</definedName>
    <definedName name="Y2_C_EBITDA">#REF!</definedName>
    <definedName name="Y2_C_EPS">#REF!</definedName>
    <definedName name="Y2_C_ND">#REF!</definedName>
    <definedName name="Y2_C_NP">#REF!</definedName>
    <definedName name="Y2_C_OP">#REF!</definedName>
    <definedName name="Y2_C_PP">#REF!</definedName>
    <definedName name="Y2_C_RP">#REF!</definedName>
    <definedName name="Y2_C_S">#REF!</definedName>
    <definedName name="Y2_C_SE">#REF!</definedName>
    <definedName name="Y2_Div">#REF!</definedName>
    <definedName name="Y2_FY1">#REF!</definedName>
    <definedName name="Y2_P_Capex">#REF!</definedName>
    <definedName name="Y2_P_Depr">#REF!</definedName>
    <definedName name="Y2_P_EBITDA">#REF!</definedName>
    <definedName name="Y2_P_EPS">#REF!</definedName>
    <definedName name="Y2_P_EPS_D">#REF!</definedName>
    <definedName name="Y2_P_ND">#REF!</definedName>
    <definedName name="Y2_P_NP">#REF!</definedName>
    <definedName name="Y2_P_OP">#REF!</definedName>
    <definedName name="Y2_P_PP">#REF!</definedName>
    <definedName name="Y2_P_RP">#REF!</definedName>
    <definedName name="Y2_P_S">#REF!</definedName>
    <definedName name="Y2_P_SE">#REF!</definedName>
    <definedName name="Y6_C_EPS">#REF!</definedName>
    <definedName name="Y6_C_NP">#REF!</definedName>
    <definedName name="Y6_C_OP">#REF!</definedName>
    <definedName name="Y6_C_RP">#REF!</definedName>
    <definedName name="Y6_C_S">#REF!</definedName>
    <definedName name="Y6_FY">#REF!</definedName>
    <definedName name="Y6_FY1">#REF!</definedName>
    <definedName name="Y6_P_EPS">#REF!</definedName>
    <definedName name="Y6_P_NP">#REF!</definedName>
    <definedName name="Y6_P_OP">#REF!</definedName>
    <definedName name="Y6_P_RP">#REF!</definedName>
    <definedName name="Y6_P_S">#REF!</definedName>
    <definedName name="Y7_C_Capex">#REF!</definedName>
    <definedName name="Y7_C_CF">#REF!</definedName>
    <definedName name="Y7_C_Depr">#REF!</definedName>
    <definedName name="Y7_C_EBITDA">#REF!</definedName>
    <definedName name="Y7_C_EPS">#REF!</definedName>
    <definedName name="Y7_C_FCF">#REF!</definedName>
    <definedName name="Y7_C_ND">#REF!</definedName>
    <definedName name="Y7_C_NP">#REF!</definedName>
    <definedName name="Y7_C_OP">#REF!</definedName>
    <definedName name="Y7_C_RP">#REF!</definedName>
    <definedName name="Y7_C_S">#REF!</definedName>
    <definedName name="Y7_C_SE">#REF!</definedName>
    <definedName name="Y7_C_SHR">#REF!</definedName>
    <definedName name="Y7_Div">#REF!</definedName>
    <definedName name="Y7_FY">#REF!</definedName>
    <definedName name="Y7_FY1">#REF!</definedName>
    <definedName name="Y7_P_Capex">#REF!</definedName>
    <definedName name="Y7_P_CF">#REF!</definedName>
    <definedName name="Y7_P_Depr">#REF!</definedName>
    <definedName name="Y7_P_EBITDA">#REF!</definedName>
    <definedName name="Y7_P_EPS">#REF!</definedName>
    <definedName name="Y7_P_FCF">#REF!</definedName>
    <definedName name="Y7_P_ND">#REF!</definedName>
    <definedName name="Y7_P_NP">#REF!</definedName>
    <definedName name="Y7_P_OP">#REF!</definedName>
    <definedName name="Y7_P_RP">#REF!</definedName>
    <definedName name="Y7_P_S">#REF!</definedName>
    <definedName name="Y7_P_SE">#REF!</definedName>
    <definedName name="Y7_P_SHR">#REF!</definedName>
    <definedName name="Ydays">#REF!</definedName>
    <definedName name="YE">#REF!</definedName>
    <definedName name="Year">[20]NERD!$G$7:$N$7</definedName>
    <definedName name="Year_2010_40">#REF!</definedName>
    <definedName name="Year_End">1988</definedName>
    <definedName name="year_end_month">#REF!</definedName>
    <definedName name="Year_end_no_of_Shares">#REF!</definedName>
    <definedName name="Year_ended_31_Dec">#REF!</definedName>
    <definedName name="Year_row">#REF!</definedName>
    <definedName name="YEAR2">#REF!</definedName>
    <definedName name="YearQtr_title">#N/A</definedName>
    <definedName name="YearsHistoric">#REF!</definedName>
    <definedName name="Yen">#REF!</definedName>
    <definedName name="YenUS">#REF!</definedName>
    <definedName name="YesNo">#REF!</definedName>
    <definedName name="Yield">#REF!</definedName>
    <definedName name="Yield_rel">#REF!</definedName>
    <definedName name="yr_1997">#REF!</definedName>
    <definedName name="yr_1998">#REF!</definedName>
    <definedName name="yr_1999">#REF!</definedName>
    <definedName name="yr_2000">#REF!</definedName>
    <definedName name="yr_2001">#REF!</definedName>
    <definedName name="yr_2002">#REF!</definedName>
    <definedName name="yr_2003">#REF!</definedName>
    <definedName name="yr_2004">#REF!</definedName>
    <definedName name="yr_2005">#REF!</definedName>
    <definedName name="yr_2006">#REF!</definedName>
    <definedName name="yr_2007">#REF!</definedName>
    <definedName name="yr_2008">#REF!</definedName>
    <definedName name="yr_ago_rev">#REF!</definedName>
    <definedName name="yr_end_exch_rate_usd">#REF!</definedName>
    <definedName name="Yr0">#REF!</definedName>
    <definedName name="YRA3MTH">7</definedName>
    <definedName name="YRACYTD">10</definedName>
    <definedName name="YRAMTH">3</definedName>
    <definedName name="YRAMYTD">13</definedName>
    <definedName name="YRAVOL">5</definedName>
    <definedName name="YRAWEEK">3</definedName>
    <definedName name="YrEnd_FFr_USD">0.1767</definedName>
    <definedName name="yrendlist">#REF!</definedName>
    <definedName name="Yunnan">#REF!</definedName>
    <definedName name="yyyy" hidden="1">#REF!</definedName>
    <definedName name="Z_60FA13F0_C7AB_11D5_82BE_0060B0F04987_.wvu.Rows" hidden="1">#REF!</definedName>
    <definedName name="Z_FY">#REF!</definedName>
    <definedName name="Z_FY1">#REF!</definedName>
    <definedName name="Z1_P_Capex">#REF!</definedName>
    <definedName name="Z1_P_CF">#REF!</definedName>
    <definedName name="Z1_P_Depr">#REF!</definedName>
    <definedName name="Z1_P_Div">#REF!</definedName>
    <definedName name="Z1_P_EBITDA">#REF!</definedName>
    <definedName name="Z1_P_FCF">#REF!</definedName>
    <definedName name="Z1_P_ND">#REF!</definedName>
    <definedName name="Z2_FY">#REF!</definedName>
    <definedName name="Z2_FY1">#REF!</definedName>
    <definedName name="Z2_P_Capex">#REF!</definedName>
    <definedName name="Z2_P_CF">#REF!</definedName>
    <definedName name="Z2_P_Depr">#REF!</definedName>
    <definedName name="Z2_P_EBITDA">#REF!</definedName>
    <definedName name="Z2_P_EPS">#REF!</definedName>
    <definedName name="Z2_P_FCF">#REF!</definedName>
    <definedName name="Z2_P_RP">#REF!</definedName>
    <definedName name="Z2_P_SHR">#REF!</definedName>
    <definedName name="Z4_C_Capex">#REF!</definedName>
    <definedName name="Z4_C_CF">#REF!</definedName>
    <definedName name="Z4_C_Depr">#REF!</definedName>
    <definedName name="Z4_C_EBITDA">#REF!</definedName>
    <definedName name="Z4_C_EPS">#REF!</definedName>
    <definedName name="Z4_C_FCF">#REF!</definedName>
    <definedName name="Z4_C_ND">#REF!</definedName>
    <definedName name="Z4_C_NP">#REF!</definedName>
    <definedName name="Z4_C_OP">#REF!</definedName>
    <definedName name="Z4_C_RP">#REF!</definedName>
    <definedName name="Z4_C_S">#REF!</definedName>
    <definedName name="Z4_C_SE">#REF!</definedName>
    <definedName name="Z4_C_SHR">#REF!</definedName>
    <definedName name="Z4_FY">#REF!</definedName>
    <definedName name="Z4_FY1">#REF!</definedName>
    <definedName name="Z4_P_Capex">#REF!</definedName>
    <definedName name="Z4_P_CF">#REF!</definedName>
    <definedName name="Z4_P_Depr">#REF!</definedName>
    <definedName name="Z4_P_Div">#REF!</definedName>
    <definedName name="Z4_P_EBITDA">#REF!</definedName>
    <definedName name="Z4_P_EPS">#REF!</definedName>
    <definedName name="Z4_P_FCF">#REF!</definedName>
    <definedName name="Z4_P_ND">#REF!</definedName>
    <definedName name="Z4_P_NP">#REF!</definedName>
    <definedName name="Z4_P_OP">#REF!</definedName>
    <definedName name="Z4_P_RP">#REF!</definedName>
    <definedName name="Z4_P_S">#REF!</definedName>
    <definedName name="Z4_P_SE">#REF!</definedName>
    <definedName name="Z4_P_SHR">#REF!</definedName>
    <definedName name="ZAR_00J">#REF!</definedName>
    <definedName name="ZAR_00M">#REF!</definedName>
    <definedName name="ZAR_00S">#REF!</definedName>
    <definedName name="ZAR_01D">#REF!</definedName>
    <definedName name="ZAR_01J">#REF!</definedName>
    <definedName name="ZAR_01M">#REF!</definedName>
    <definedName name="ZAR_01S">#REF!</definedName>
    <definedName name="ZAR_02D">#REF!</definedName>
    <definedName name="ZAR_02J">#REF!</definedName>
    <definedName name="ZAR_02M">#REF!</definedName>
    <definedName name="ZAR_02S">#REF!</definedName>
    <definedName name="ZAR_03D">#REF!</definedName>
    <definedName name="ZAR_03J">#REF!</definedName>
    <definedName name="ZAR_03M">#REF!</definedName>
    <definedName name="ZAR_03S">#REF!</definedName>
    <definedName name="ZAR_04D">#REF!</definedName>
    <definedName name="ZAR_04J">#REF!</definedName>
    <definedName name="ZAR_04M">#REF!</definedName>
    <definedName name="ZAR_04S">#REF!</definedName>
    <definedName name="ZAR_05D">#REF!</definedName>
    <definedName name="ZAR_05J">#REF!</definedName>
    <definedName name="ZAR_05M">#REF!</definedName>
    <definedName name="ZAR_05S">#REF!</definedName>
    <definedName name="ZAR_06D">#REF!</definedName>
    <definedName name="ZAR_06J">#REF!</definedName>
    <definedName name="ZAR_06M">#REF!</definedName>
    <definedName name="ZAR_06S">#REF!</definedName>
    <definedName name="ZAR_07D">#REF!</definedName>
    <definedName name="ZAR_07J">#REF!</definedName>
    <definedName name="ZAR_07M">#REF!</definedName>
    <definedName name="ZAR_07S">#REF!</definedName>
    <definedName name="ZAR_08D">#REF!</definedName>
    <definedName name="ZAR_08J">#REF!</definedName>
    <definedName name="ZAR_08M">#REF!</definedName>
    <definedName name="ZAR_08S">#REF!</definedName>
    <definedName name="ZAR_09D">#REF!</definedName>
    <definedName name="ZAR_09J">#REF!</definedName>
    <definedName name="ZAR_09M">#REF!</definedName>
    <definedName name="ZAR_09S">#REF!</definedName>
    <definedName name="ZAR_10D">#REF!</definedName>
    <definedName name="ZAR_10J">#REF!</definedName>
    <definedName name="ZAR_10M">#REF!</definedName>
    <definedName name="ZAR_10S">#REF!</definedName>
    <definedName name="ZAR_11D">#REF!</definedName>
    <definedName name="ZAR_11J">#REF!</definedName>
    <definedName name="ZAR_11M">#REF!</definedName>
    <definedName name="ZAR_11S">#REF!</definedName>
    <definedName name="ZAR_12D">#REF!</definedName>
    <definedName name="ZAR_12J">#REF!</definedName>
    <definedName name="ZAR_12M">#REF!</definedName>
    <definedName name="ZAR_12S">#REF!</definedName>
    <definedName name="ZAR_13D">#REF!</definedName>
    <definedName name="ZAR_13J">#REF!</definedName>
    <definedName name="ZAR_13M">#REF!</definedName>
    <definedName name="ZAR_13S">#REF!</definedName>
    <definedName name="ZAR_14D">#REF!</definedName>
    <definedName name="ZAR_14J">#REF!</definedName>
    <definedName name="ZAR_14M">#REF!</definedName>
    <definedName name="ZAR_14S">#REF!</definedName>
    <definedName name="ZAR_15D">#REF!</definedName>
    <definedName name="ZAR_15J">#REF!</definedName>
    <definedName name="ZAR_15M">#REF!</definedName>
    <definedName name="ZAR_15S">#REF!</definedName>
    <definedName name="ZAR_16D">#REF!</definedName>
    <definedName name="ZAR_16J">#REF!</definedName>
    <definedName name="ZAR_16M">#REF!</definedName>
    <definedName name="ZAR_16S">#REF!</definedName>
    <definedName name="ZAR_17D">#REF!</definedName>
    <definedName name="ZAR_17J">#REF!</definedName>
    <definedName name="ZAR_17M">#REF!</definedName>
    <definedName name="ZAR_17S">#REF!</definedName>
    <definedName name="ZAR_18D">#REF!</definedName>
    <definedName name="ZAR_18J">#REF!</definedName>
    <definedName name="ZAR_18M">#REF!</definedName>
    <definedName name="ZAR_18S">#REF!</definedName>
    <definedName name="ZAR_19D">#REF!</definedName>
    <definedName name="ZAR_19J">#REF!</definedName>
    <definedName name="ZAR_19M">#REF!</definedName>
    <definedName name="ZAR_19S">#REF!</definedName>
    <definedName name="ZAR_20D">#REF!</definedName>
    <definedName name="ZAR_20J">#REF!</definedName>
    <definedName name="ZAR_20M">#REF!</definedName>
    <definedName name="ZAR_20S">#REF!</definedName>
    <definedName name="ZAR_21D">#REF!</definedName>
    <definedName name="ZAR_21J">#REF!</definedName>
    <definedName name="ZAR_21M">#REF!</definedName>
    <definedName name="ZAR_21S">#REF!</definedName>
    <definedName name="ZAR_22D">#REF!</definedName>
    <definedName name="ZAR_22J">#REF!</definedName>
    <definedName name="ZAR_22M">#REF!</definedName>
    <definedName name="ZAR_22S">#REF!</definedName>
    <definedName name="ZAR_23D">#REF!</definedName>
    <definedName name="ZAR_23J">#REF!</definedName>
    <definedName name="ZAR_23M">#REF!</definedName>
    <definedName name="ZAR_23S">#REF!</definedName>
    <definedName name="ZAR_24D">#REF!</definedName>
    <definedName name="ZAR_24J">#REF!</definedName>
    <definedName name="ZAR_24M">#REF!</definedName>
    <definedName name="ZAR_24S">#REF!</definedName>
    <definedName name="ZAR_25D">#REF!</definedName>
    <definedName name="ZAR_25J">#REF!</definedName>
    <definedName name="ZAR_25M">#REF!</definedName>
    <definedName name="ZAR_25S">#REF!</definedName>
    <definedName name="ZAR_87D">#REF!</definedName>
    <definedName name="ZAR_87J">#REF!</definedName>
    <definedName name="ZAR_87M">#REF!</definedName>
    <definedName name="ZAR_87S">#REF!</definedName>
    <definedName name="ZAR_88D">#REF!</definedName>
    <definedName name="ZAR_88J">#REF!</definedName>
    <definedName name="ZAR_88M">#REF!</definedName>
    <definedName name="ZAR_88S">#REF!</definedName>
    <definedName name="ZAR_89D">#REF!</definedName>
    <definedName name="ZAR_89J">#REF!</definedName>
    <definedName name="ZAR_89M">#REF!</definedName>
    <definedName name="ZAR_89S">#REF!</definedName>
    <definedName name="ZAR_90D">#REF!</definedName>
    <definedName name="ZAR_90J">#REF!</definedName>
    <definedName name="ZAR_90M">#REF!</definedName>
    <definedName name="ZAR_90S">#REF!</definedName>
    <definedName name="ZAR_91D">#REF!</definedName>
    <definedName name="ZAR_91J">#REF!</definedName>
    <definedName name="ZAR_91M">#REF!</definedName>
    <definedName name="ZAR_91S">#REF!</definedName>
    <definedName name="ZAR_92D">#REF!</definedName>
    <definedName name="ZAR_92J">#REF!</definedName>
    <definedName name="ZAR_92M">#REF!</definedName>
    <definedName name="ZAR_92S">#REF!</definedName>
    <definedName name="ZAR_93D">#REF!</definedName>
    <definedName name="ZAR_93J">#REF!</definedName>
    <definedName name="ZAR_93M">#REF!</definedName>
    <definedName name="ZAR_93S">#REF!</definedName>
    <definedName name="ZAR_94D">#REF!</definedName>
    <definedName name="ZAR_94J">#REF!</definedName>
    <definedName name="ZAR_94M">#REF!</definedName>
    <definedName name="ZAR_94S">#REF!</definedName>
    <definedName name="ZAR_95D">#REF!</definedName>
    <definedName name="ZAR_95J">#REF!</definedName>
    <definedName name="ZAR_95M">#REF!</definedName>
    <definedName name="ZAR_95S">#REF!</definedName>
    <definedName name="ZAR_96D">#REF!</definedName>
    <definedName name="ZAR_96J">#REF!</definedName>
    <definedName name="ZAR_96M">#REF!</definedName>
    <definedName name="ZAR_96S">#REF!</definedName>
    <definedName name="ZAR_97D">#REF!</definedName>
    <definedName name="ZAR_97J">#REF!</definedName>
    <definedName name="ZAR_97M">#REF!</definedName>
    <definedName name="ZAR_97S">#REF!</definedName>
    <definedName name="ZAR_98D">#REF!</definedName>
    <definedName name="ZAR_98J">#REF!</definedName>
    <definedName name="ZAR_98M">#REF!</definedName>
    <definedName name="ZAR_98S">#REF!</definedName>
    <definedName name="ZAR_99D">#REF!</definedName>
    <definedName name="ZAR_99J">#REF!</definedName>
    <definedName name="ZAR_99M">#REF!</definedName>
    <definedName name="ZAR_99S">#REF!</definedName>
    <definedName name="Zara_Stores_France_as_Percentage_of_Total_Stores">#REF!</definedName>
    <definedName name="Zara_Stores_Germany_as_Percentage_of_Total_Stores">#REF!</definedName>
    <definedName name="Zara_Stores_Spain_as_Percentage_of_Total_Stores">#REF!</definedName>
    <definedName name="Zara_Stores_UK_as_Percentage_of_Total_Stores">#REF!</definedName>
    <definedName name="Zara_Stores_USA_as_Percentage_of_Total_Stores">#REF!</definedName>
    <definedName name="ZASH91">#REF!</definedName>
    <definedName name="ZASH92">#REF!</definedName>
    <definedName name="ZASH93">#REF!</definedName>
    <definedName name="ZASH94">#REF!</definedName>
    <definedName name="ZASH95">#REF!</definedName>
    <definedName name="ZASH96">#REF!</definedName>
    <definedName name="ZASH97">#REF!</definedName>
    <definedName name="ZASH98">#REF!</definedName>
    <definedName name="ZASH99">#REF!</definedName>
    <definedName name="ZASY91">#REF!</definedName>
    <definedName name="ZASY92">#REF!</definedName>
    <definedName name="ZASY93">#REF!</definedName>
    <definedName name="ZASY94">#REF!</definedName>
    <definedName name="ZASY95">#REF!</definedName>
    <definedName name="ZASY96">#REF!</definedName>
    <definedName name="ZASY97">#REF!</definedName>
    <definedName name="ZASY98">#REF!</definedName>
    <definedName name="ZASY99">#REF!</definedName>
    <definedName name="zbtz_gdzcczl">[27]资本投资!$B$3</definedName>
    <definedName name="zbtz_gdzcjjl">[27]资本投资!$B$4</definedName>
    <definedName name="zbtz_qccqdtfy" localSheetId="4">[27]资本投资!#REF!</definedName>
    <definedName name="zbtz_qccqdtfy">[27]资本投资!#REF!</definedName>
    <definedName name="zbtz_qcwxzc" localSheetId="4">[27]资本投资!#REF!</definedName>
    <definedName name="zbtz_qcwxzc">[27]资本投资!#REF!</definedName>
    <definedName name="zbtz_xjgdzczjl">[27]资本投资!$B$5</definedName>
    <definedName name="zcfz_yqzc" localSheetId="4">[27]资产负债!#REF!</definedName>
    <definedName name="zcfz_yqzc">[27]资产负债!#REF!</definedName>
    <definedName name="ZE_H91">#REF!</definedName>
    <definedName name="ZE_H92">#REF!</definedName>
    <definedName name="ZE_H93">#REF!</definedName>
    <definedName name="ZE_H94">#REF!</definedName>
    <definedName name="ZE_H95">#REF!</definedName>
    <definedName name="ZE_H96">#REF!</definedName>
    <definedName name="ZE_H97">#REF!</definedName>
    <definedName name="ZE_H98">#REF!</definedName>
    <definedName name="ZE_H99">#REF!</definedName>
    <definedName name="ZE_Y91">#REF!</definedName>
    <definedName name="ZE_Y92">#REF!</definedName>
    <definedName name="ZE_Y93">#REF!</definedName>
    <definedName name="ZE_Y94">#REF!</definedName>
    <definedName name="ZE_Y95">#REF!</definedName>
    <definedName name="ZE_Y96">#REF!</definedName>
    <definedName name="ZE_Y97">#REF!</definedName>
    <definedName name="ZE_Y98">#REF!</definedName>
    <definedName name="ZE_Y99">#REF!</definedName>
    <definedName name="ZEAGH91">#REF!</definedName>
    <definedName name="ZEAGH92">#REF!</definedName>
    <definedName name="ZEAGH93">#REF!</definedName>
    <definedName name="ZEAGH94">#REF!</definedName>
    <definedName name="ZEAGH95">#REF!</definedName>
    <definedName name="ZEAGH96">#REF!</definedName>
    <definedName name="ZEAGH97">#REF!</definedName>
    <definedName name="ZEAGH98">#REF!</definedName>
    <definedName name="ZEAGH99">#REF!</definedName>
    <definedName name="ZEAGY91">#REF!</definedName>
    <definedName name="ZEAGY92">#REF!</definedName>
    <definedName name="ZEAGY93">#REF!</definedName>
    <definedName name="ZEAGY94">#REF!</definedName>
    <definedName name="ZEAGY95">#REF!</definedName>
    <definedName name="ZEAGY96">#REF!</definedName>
    <definedName name="ZEAGY97">#REF!</definedName>
    <definedName name="ZEAGY98">#REF!</definedName>
    <definedName name="ZEAGY99">#REF!</definedName>
    <definedName name="ZECH91">#REF!</definedName>
    <definedName name="ZECH92">#REF!</definedName>
    <definedName name="ZECH93">#REF!</definedName>
    <definedName name="ZECH94">#REF!</definedName>
    <definedName name="ZECH95">#REF!</definedName>
    <definedName name="ZECH96">#REF!</definedName>
    <definedName name="ZECH97">#REF!</definedName>
    <definedName name="ZECH98">#REF!</definedName>
    <definedName name="ZECH99">#REF!</definedName>
    <definedName name="ZECY91">#REF!</definedName>
    <definedName name="ZECY92">#REF!</definedName>
    <definedName name="ZECY93">#REF!</definedName>
    <definedName name="ZECY94">#REF!</definedName>
    <definedName name="ZECY95">#REF!</definedName>
    <definedName name="ZECY96">#REF!</definedName>
    <definedName name="ZECY97">#REF!</definedName>
    <definedName name="ZECY98">#REF!</definedName>
    <definedName name="ZECY99">#REF!</definedName>
    <definedName name="ZEPH91">#REF!</definedName>
    <definedName name="ZEPH92">#REF!</definedName>
    <definedName name="ZEPH93">#REF!</definedName>
    <definedName name="ZEPH94">#REF!</definedName>
    <definedName name="ZEPH95">#REF!</definedName>
    <definedName name="ZEPH96">#REF!</definedName>
    <definedName name="ZEPH97">#REF!</definedName>
    <definedName name="ZEPH98">#REF!</definedName>
    <definedName name="ZEPH99">#REF!</definedName>
    <definedName name="ZEPY91">#REF!</definedName>
    <definedName name="ZEPY92">#REF!</definedName>
    <definedName name="ZEPY93">#REF!</definedName>
    <definedName name="ZEPY94">#REF!</definedName>
    <definedName name="ZEPY95">#REF!</definedName>
    <definedName name="ZEPY96">#REF!</definedName>
    <definedName name="ZEPY97">#REF!</definedName>
    <definedName name="ZEPY98">#REF!</definedName>
    <definedName name="ZEPY99">#REF!</definedName>
    <definedName name="Zero">#REF!</definedName>
    <definedName name="Zhengzhou">#REF!</definedName>
    <definedName name="ZhengzhouCapacity">#REF!</definedName>
    <definedName name="ZhongzhouCapacity">#REF!</definedName>
    <definedName name="Ziar_nad_Hronom">#REF!</definedName>
    <definedName name="ZIIH91">#REF!</definedName>
    <definedName name="ZIIH92">#REF!</definedName>
    <definedName name="ZIIH93">#REF!</definedName>
    <definedName name="ZIIH94">#REF!</definedName>
    <definedName name="ZIIH95">#REF!</definedName>
    <definedName name="ZIIH96">#REF!</definedName>
    <definedName name="ZIIH97">#REF!</definedName>
    <definedName name="ZIIH98">#REF!</definedName>
    <definedName name="ZIIH99">#REF!</definedName>
    <definedName name="ZIIY91">#REF!</definedName>
    <definedName name="ZIIY92">#REF!</definedName>
    <definedName name="ZIIY93">#REF!</definedName>
    <definedName name="ZIIY94">#REF!</definedName>
    <definedName name="ZIIY95">#REF!</definedName>
    <definedName name="ZIIY96">#REF!</definedName>
    <definedName name="ZIIY97">#REF!</definedName>
    <definedName name="ZIIY98">#REF!</definedName>
    <definedName name="ZIIY99">#REF!</definedName>
    <definedName name="zinc_price">#REF!</definedName>
    <definedName name="ZLPH91">#REF!</definedName>
    <definedName name="ZLPH92">#REF!</definedName>
    <definedName name="ZLPH93">#REF!</definedName>
    <definedName name="ZLPH94">#REF!</definedName>
    <definedName name="ZLPH95">#REF!</definedName>
    <definedName name="ZLPH96">#REF!</definedName>
    <definedName name="ZLPH97">#REF!</definedName>
    <definedName name="ZLPH98">#REF!</definedName>
    <definedName name="ZLPH99">#REF!</definedName>
    <definedName name="ZLPY91">#REF!</definedName>
    <definedName name="ZLPY92">#REF!</definedName>
    <definedName name="ZLPY93">#REF!</definedName>
    <definedName name="ZLPY94">#REF!</definedName>
    <definedName name="ZLPY95">#REF!</definedName>
    <definedName name="ZLPY96">#REF!</definedName>
    <definedName name="ZLPY97">#REF!</definedName>
    <definedName name="ZLPY98">#REF!</definedName>
    <definedName name="ZLPY99">#REF!</definedName>
    <definedName name="ZLSH91">#REF!</definedName>
    <definedName name="ZLSH92">#REF!</definedName>
    <definedName name="ZLSH93">#REF!</definedName>
    <definedName name="ZLSH94">#REF!</definedName>
    <definedName name="ZLSH95">#REF!</definedName>
    <definedName name="ZLSH96">#REF!</definedName>
    <definedName name="ZLSH97">#REF!</definedName>
    <definedName name="ZLSH98">#REF!</definedName>
    <definedName name="ZLSH99">#REF!</definedName>
    <definedName name="ZLSY91">#REF!</definedName>
    <definedName name="ZLSY92">#REF!</definedName>
    <definedName name="ZLSY93">#REF!</definedName>
    <definedName name="ZLSY94">#REF!</definedName>
    <definedName name="ZLSY95">#REF!</definedName>
    <definedName name="ZLSY96">#REF!</definedName>
    <definedName name="ZLSY97">#REF!</definedName>
    <definedName name="ZLSY98">#REF!</definedName>
    <definedName name="ZLSY99">#REF!</definedName>
    <definedName name="ZMIH91">#REF!</definedName>
    <definedName name="ZMIH92">#REF!</definedName>
    <definedName name="ZMIH93">#REF!</definedName>
    <definedName name="ZMIH94">#REF!</definedName>
    <definedName name="ZMIH95">#REF!</definedName>
    <definedName name="ZMIH96">#REF!</definedName>
    <definedName name="ZMIH97">#REF!</definedName>
    <definedName name="ZMIH98">#REF!</definedName>
    <definedName name="ZMIH99">#REF!</definedName>
    <definedName name="ZMIY91">#REF!</definedName>
    <definedName name="ZMIY92">#REF!</definedName>
    <definedName name="ZMIY93">#REF!</definedName>
    <definedName name="ZMIY94">#REF!</definedName>
    <definedName name="ZMIY95">#REF!</definedName>
    <definedName name="ZMIY96">#REF!</definedName>
    <definedName name="ZMIY97">#REF!</definedName>
    <definedName name="ZMIY98">#REF!</definedName>
    <definedName name="ZMIY99">#REF!</definedName>
    <definedName name="ZN_00D">#REF!</definedName>
    <definedName name="ZN_00J">#REF!</definedName>
    <definedName name="ZN_00M">#REF!</definedName>
    <definedName name="ZN_00S">#REF!</definedName>
    <definedName name="ZN_01D">#REF!</definedName>
    <definedName name="ZN_01J">#REF!</definedName>
    <definedName name="ZN_01M">#REF!</definedName>
    <definedName name="ZN_01S">#REF!</definedName>
    <definedName name="ZN_02D">#REF!</definedName>
    <definedName name="ZN_02J">#REF!</definedName>
    <definedName name="ZN_02M">#REF!</definedName>
    <definedName name="ZN_02S">#REF!</definedName>
    <definedName name="ZN_03D">#REF!</definedName>
    <definedName name="ZN_03J">#REF!</definedName>
    <definedName name="ZN_03M">#REF!</definedName>
    <definedName name="ZN_03S">#REF!</definedName>
    <definedName name="ZN_04D">#REF!</definedName>
    <definedName name="ZN_04J">#REF!</definedName>
    <definedName name="ZN_04M">#REF!</definedName>
    <definedName name="ZN_04S">#REF!</definedName>
    <definedName name="ZN_05D">#REF!</definedName>
    <definedName name="ZN_05J">#REF!</definedName>
    <definedName name="ZN_05M">#REF!</definedName>
    <definedName name="ZN_05S">#REF!</definedName>
    <definedName name="ZN_06D">#REF!</definedName>
    <definedName name="ZN_06J">#REF!</definedName>
    <definedName name="ZN_06M">#REF!</definedName>
    <definedName name="ZN_06S">#REF!</definedName>
    <definedName name="ZN_07D">#REF!</definedName>
    <definedName name="ZN_07J">#REF!</definedName>
    <definedName name="ZN_07M">#REF!</definedName>
    <definedName name="ZN_07S">#REF!</definedName>
    <definedName name="ZN_08D">#REF!</definedName>
    <definedName name="ZN_08J">#REF!</definedName>
    <definedName name="ZN_08M">#REF!</definedName>
    <definedName name="ZN_08S">#REF!</definedName>
    <definedName name="ZN_09D">#REF!</definedName>
    <definedName name="ZN_09J">#REF!</definedName>
    <definedName name="ZN_09M">#REF!</definedName>
    <definedName name="ZN_09S">#REF!</definedName>
    <definedName name="ZN_10D">#REF!</definedName>
    <definedName name="ZN_10J">#REF!</definedName>
    <definedName name="ZN_10M">#REF!</definedName>
    <definedName name="ZN_10S">#REF!</definedName>
    <definedName name="ZN_11D">#REF!</definedName>
    <definedName name="ZN_11J">#REF!</definedName>
    <definedName name="ZN_11M">#REF!</definedName>
    <definedName name="ZN_11S">#REF!</definedName>
    <definedName name="ZN_12D">#REF!</definedName>
    <definedName name="ZN_12J">#REF!</definedName>
    <definedName name="ZN_12M">#REF!</definedName>
    <definedName name="ZN_12S">#REF!</definedName>
    <definedName name="ZN_13D">#REF!</definedName>
    <definedName name="ZN_13J">#REF!</definedName>
    <definedName name="ZN_13M">#REF!</definedName>
    <definedName name="ZN_13S">#REF!</definedName>
    <definedName name="ZN_14D">#REF!</definedName>
    <definedName name="ZN_14J">#REF!</definedName>
    <definedName name="ZN_14M">#REF!</definedName>
    <definedName name="ZN_14S">#REF!</definedName>
    <definedName name="ZN_15D">#REF!</definedName>
    <definedName name="ZN_15J">#REF!</definedName>
    <definedName name="ZN_15M">#REF!</definedName>
    <definedName name="ZN_15S">#REF!</definedName>
    <definedName name="ZN_16D">#REF!</definedName>
    <definedName name="ZN_16J">#REF!</definedName>
    <definedName name="ZN_16M">#REF!</definedName>
    <definedName name="ZN_16S">#REF!</definedName>
    <definedName name="ZN_17D">#REF!</definedName>
    <definedName name="ZN_17J">#REF!</definedName>
    <definedName name="ZN_17M">#REF!</definedName>
    <definedName name="ZN_17S">#REF!</definedName>
    <definedName name="ZN_18D">#REF!</definedName>
    <definedName name="ZN_18J">#REF!</definedName>
    <definedName name="ZN_18M">#REF!</definedName>
    <definedName name="ZN_18S">#REF!</definedName>
    <definedName name="ZN_19D">#REF!</definedName>
    <definedName name="ZN_19J">#REF!</definedName>
    <definedName name="ZN_19M">#REF!</definedName>
    <definedName name="ZN_19S">#REF!</definedName>
    <definedName name="ZN_20D">#REF!</definedName>
    <definedName name="ZN_20J">#REF!</definedName>
    <definedName name="ZN_20M">#REF!</definedName>
    <definedName name="ZN_20S">#REF!</definedName>
    <definedName name="ZN_21D">#REF!</definedName>
    <definedName name="ZN_21J">#REF!</definedName>
    <definedName name="ZN_21M">#REF!</definedName>
    <definedName name="ZN_21S">#REF!</definedName>
    <definedName name="ZN_22D">#REF!</definedName>
    <definedName name="ZN_22J">#REF!</definedName>
    <definedName name="ZN_22M">#REF!</definedName>
    <definedName name="ZN_22S">#REF!</definedName>
    <definedName name="ZN_23D">#REF!</definedName>
    <definedName name="ZN_23J">#REF!</definedName>
    <definedName name="ZN_23M">#REF!</definedName>
    <definedName name="ZN_23S">#REF!</definedName>
    <definedName name="ZN_24D">#REF!</definedName>
    <definedName name="ZN_24J">#REF!</definedName>
    <definedName name="ZN_24M">#REF!</definedName>
    <definedName name="ZN_24S">#REF!</definedName>
    <definedName name="ZN_25D">#REF!</definedName>
    <definedName name="ZN_25J">#REF!</definedName>
    <definedName name="ZN_25M">#REF!</definedName>
    <definedName name="ZN_25S">#REF!</definedName>
    <definedName name="ZN_87D">#REF!</definedName>
    <definedName name="ZN_87J">#REF!</definedName>
    <definedName name="ZN_87M">#REF!</definedName>
    <definedName name="ZN_87S">#REF!</definedName>
    <definedName name="ZN_88D">#REF!</definedName>
    <definedName name="ZN_88J">#REF!</definedName>
    <definedName name="ZN_88M">#REF!</definedName>
    <definedName name="ZN_88S">#REF!</definedName>
    <definedName name="ZN_89D">#REF!</definedName>
    <definedName name="ZN_89J">#REF!</definedName>
    <definedName name="ZN_89M">#REF!</definedName>
    <definedName name="ZN_89S">#REF!</definedName>
    <definedName name="ZN_90D">#REF!</definedName>
    <definedName name="ZN_90J">#REF!</definedName>
    <definedName name="ZN_90M">#REF!</definedName>
    <definedName name="ZN_90S">#REF!</definedName>
    <definedName name="ZN_91D">#REF!</definedName>
    <definedName name="ZN_91J">#REF!</definedName>
    <definedName name="ZN_91M">#REF!</definedName>
    <definedName name="ZN_91S">#REF!</definedName>
    <definedName name="ZN_92D">#REF!</definedName>
    <definedName name="ZN_92J">#REF!</definedName>
    <definedName name="ZN_92M">#REF!</definedName>
    <definedName name="ZN_92S">#REF!</definedName>
    <definedName name="ZN_93D">#REF!</definedName>
    <definedName name="ZN_93J">#REF!</definedName>
    <definedName name="ZN_93M">#REF!</definedName>
    <definedName name="ZN_93S">#REF!</definedName>
    <definedName name="ZN_94D">#REF!</definedName>
    <definedName name="ZN_94J">#REF!</definedName>
    <definedName name="ZN_94M">#REF!</definedName>
    <definedName name="ZN_94S">#REF!</definedName>
    <definedName name="ZN_95D">#REF!</definedName>
    <definedName name="ZN_95J">#REF!</definedName>
    <definedName name="ZN_95M">#REF!</definedName>
    <definedName name="ZN_95S">#REF!</definedName>
    <definedName name="ZN_96D">#REF!</definedName>
    <definedName name="ZN_96J">#REF!</definedName>
    <definedName name="ZN_96M">#REF!</definedName>
    <definedName name="ZN_96S">#REF!</definedName>
    <definedName name="ZN_97D">#REF!</definedName>
    <definedName name="ZN_97J">#REF!</definedName>
    <definedName name="ZN_97M">#REF!</definedName>
    <definedName name="ZN_97S">#REF!</definedName>
    <definedName name="ZN_98D">#REF!</definedName>
    <definedName name="ZN_98J">#REF!</definedName>
    <definedName name="ZN_98M">#REF!</definedName>
    <definedName name="ZN_98S">#REF!</definedName>
    <definedName name="ZN_99D">#REF!</definedName>
    <definedName name="ZN_99J">#REF!</definedName>
    <definedName name="ZN_99M">#REF!</definedName>
    <definedName name="ZN_99S">#REF!</definedName>
    <definedName name="ZN_LT">#REF!</definedName>
    <definedName name="ZN_TC_00S">#REF!</definedName>
    <definedName name="ZN_TC_01D">#REF!</definedName>
    <definedName name="ZN_TC_01J">#REF!</definedName>
    <definedName name="ZN_TC_01M">#REF!</definedName>
    <definedName name="ZN_TC_01S">#REF!</definedName>
    <definedName name="ZN_TC_02D">#REF!</definedName>
    <definedName name="ZN_TC_02J">#REF!</definedName>
    <definedName name="ZN_TC_02M">#REF!</definedName>
    <definedName name="ZN_TC_02S">#REF!</definedName>
    <definedName name="ZN_TC_03D">#REF!</definedName>
    <definedName name="ZN_TC_03J">#REF!</definedName>
    <definedName name="ZN_TC_03M">#REF!</definedName>
    <definedName name="ZN_TC_03S">#REF!</definedName>
    <definedName name="ZN_TC_04D">#REF!</definedName>
    <definedName name="ZN_TC_04J">#REF!</definedName>
    <definedName name="ZN_TC_04M">#REF!</definedName>
    <definedName name="ZN_TC_04S">#REF!</definedName>
    <definedName name="ZN_TC_05D">#REF!</definedName>
    <definedName name="ZN_TC_05J">#REF!</definedName>
    <definedName name="ZN_TC_05M">#REF!</definedName>
    <definedName name="ZN_TC_05S">#REF!</definedName>
    <definedName name="ZN_TC_06D">#REF!</definedName>
    <definedName name="ZN_TC_06J">#REF!</definedName>
    <definedName name="ZN_TC_06M">#REF!</definedName>
    <definedName name="ZN_TC_06S">#REF!</definedName>
    <definedName name="ZN_TC_07D">#REF!</definedName>
    <definedName name="ZN_TC_07J">#REF!</definedName>
    <definedName name="ZN_TC_07M">#REF!</definedName>
    <definedName name="ZN_TC_07S">#REF!</definedName>
    <definedName name="ZN_TC_08D">#REF!</definedName>
    <definedName name="ZN_TC_08J">#REF!</definedName>
    <definedName name="ZN_TC_08M">#REF!</definedName>
    <definedName name="ZN_TC_08S">#REF!</definedName>
    <definedName name="ZN_TC_09D">#REF!</definedName>
    <definedName name="ZN_TC_09J">#REF!</definedName>
    <definedName name="ZN_TC_09M">#REF!</definedName>
    <definedName name="ZN_TC_09S">#REF!</definedName>
    <definedName name="ZN_TC_10D">#REF!</definedName>
    <definedName name="ZN_TC_10J">#REF!</definedName>
    <definedName name="ZN_TC_10M">#REF!</definedName>
    <definedName name="ZN_TC_10S">#REF!</definedName>
    <definedName name="ZN_TC_11D">#REF!</definedName>
    <definedName name="ZN_TC_11J">#REF!</definedName>
    <definedName name="ZN_TC_11M">#REF!</definedName>
    <definedName name="ZN_TC_11S">#REF!</definedName>
    <definedName name="ZN_TC_12D">#REF!</definedName>
    <definedName name="ZN_TC_12J">#REF!</definedName>
    <definedName name="ZN_TC_12M">#REF!</definedName>
    <definedName name="ZN_TC_12S">#REF!</definedName>
    <definedName name="ZN_TC_13D">#REF!</definedName>
    <definedName name="ZN_TC_13J">#REF!</definedName>
    <definedName name="ZN_TC_13M">#REF!</definedName>
    <definedName name="ZN_TC_13S">#REF!</definedName>
    <definedName name="ZN_TC_14D">#REF!</definedName>
    <definedName name="ZN_TC_14J">#REF!</definedName>
    <definedName name="ZN_TC_14M">#REF!</definedName>
    <definedName name="ZN_TC_14S">#REF!</definedName>
    <definedName name="ZN_TC_15D">#REF!</definedName>
    <definedName name="ZN_TC_15J">#REF!</definedName>
    <definedName name="ZN_TC_15M">#REF!</definedName>
    <definedName name="ZN_TC_15S">#REF!</definedName>
    <definedName name="ZN_TC_16D">#REF!</definedName>
    <definedName name="ZN_TC_16J">#REF!</definedName>
    <definedName name="ZN_TC_16M">#REF!</definedName>
    <definedName name="ZN_TC_16S">#REF!</definedName>
    <definedName name="ZN_TC_17D">#REF!</definedName>
    <definedName name="ZN_TC_17J">#REF!</definedName>
    <definedName name="ZN_TC_17M">#REF!</definedName>
    <definedName name="ZN_TC_17S">#REF!</definedName>
    <definedName name="ZN_TC_18D">#REF!</definedName>
    <definedName name="ZN_TC_18J">#REF!</definedName>
    <definedName name="ZN_TC_18M">#REF!</definedName>
    <definedName name="ZN_TC_18S">#REF!</definedName>
    <definedName name="ZN_TC_19D">#REF!</definedName>
    <definedName name="ZN_TC_19J">#REF!</definedName>
    <definedName name="ZN_TC_19M">#REF!</definedName>
    <definedName name="ZN_TC_19S">#REF!</definedName>
    <definedName name="ZN_TC_20D">#REF!</definedName>
    <definedName name="ZN_TC_20J">#REF!</definedName>
    <definedName name="ZN_TC_20M">#REF!</definedName>
    <definedName name="ZN_TC_20S">#REF!</definedName>
    <definedName name="ZN_TC_21D">#REF!</definedName>
    <definedName name="ZN_TC_21J">#REF!</definedName>
    <definedName name="ZN_TC_21M">#REF!</definedName>
    <definedName name="ZN_TC_21S">#REF!</definedName>
    <definedName name="ZN_TC_22D">#REF!</definedName>
    <definedName name="ZN_TC_22J">#REF!</definedName>
    <definedName name="ZN_TC_22M">#REF!</definedName>
    <definedName name="ZN_TC_22S">#REF!</definedName>
    <definedName name="ZN_TC_23D">#REF!</definedName>
    <definedName name="ZN_TC_23J">#REF!</definedName>
    <definedName name="ZN_TC_23M">#REF!</definedName>
    <definedName name="ZN_TC_23S">#REF!</definedName>
    <definedName name="ZN_TC_24D">#REF!</definedName>
    <definedName name="ZN_TC_24J">#REF!</definedName>
    <definedName name="ZN_TC_24M">#REF!</definedName>
    <definedName name="ZN_TC_24S">#REF!</definedName>
    <definedName name="ZN_TC_25D">#REF!</definedName>
    <definedName name="ZN_TC_25J">#REF!</definedName>
    <definedName name="ZN_TC_25M">#REF!</definedName>
    <definedName name="ZN_TC_25S">#REF!</definedName>
    <definedName name="ZN_TC_87D">#REF!</definedName>
    <definedName name="ZN_TC_87J">#REF!</definedName>
    <definedName name="ZN_TC_87M">#REF!</definedName>
    <definedName name="ZN_TC_87S">#REF!</definedName>
    <definedName name="ZN_TC_88D">#REF!</definedName>
    <definedName name="ZN_TC_88J">#REF!</definedName>
    <definedName name="ZN_TC_88M">#REF!</definedName>
    <definedName name="ZN_TC_88S">#REF!</definedName>
    <definedName name="ZN_TC_89D">#REF!</definedName>
    <definedName name="ZN_TC_89J">#REF!</definedName>
    <definedName name="ZN_TC_89M">#REF!</definedName>
    <definedName name="ZN_TC_89S">#REF!</definedName>
    <definedName name="ZN_TC_90D">#REF!</definedName>
    <definedName name="ZN_TC_90J">#REF!</definedName>
    <definedName name="ZN_TC_90M">#REF!</definedName>
    <definedName name="ZN_TC_90S">#REF!</definedName>
    <definedName name="ZN_TC_91D">#REF!</definedName>
    <definedName name="ZN_TC_91J">#REF!</definedName>
    <definedName name="ZN_TC_91M">#REF!</definedName>
    <definedName name="ZN_TC_91S">#REF!</definedName>
    <definedName name="ZN_TC_92D">#REF!</definedName>
    <definedName name="ZN_TC_92J">#REF!</definedName>
    <definedName name="ZN_TC_92M">#REF!</definedName>
    <definedName name="ZN_TC_92S">#REF!</definedName>
    <definedName name="ZN_TC_93D">#REF!</definedName>
    <definedName name="ZN_TC_93J">#REF!</definedName>
    <definedName name="ZN_TC_93M">#REF!</definedName>
    <definedName name="ZN_TC_93S">#REF!</definedName>
    <definedName name="ZN_TC_94D">#REF!</definedName>
    <definedName name="ZN_TC_94J">#REF!</definedName>
    <definedName name="ZN_TC_94M">#REF!</definedName>
    <definedName name="ZN_TC_94S">#REF!</definedName>
    <definedName name="ZN_TC_95D">#REF!</definedName>
    <definedName name="ZN_TC_95J">#REF!</definedName>
    <definedName name="ZN_TC_95M">#REF!</definedName>
    <definedName name="ZN_TC_95S">#REF!</definedName>
    <definedName name="ZN_TC_96D">#REF!</definedName>
    <definedName name="ZN_TC_96J">#REF!</definedName>
    <definedName name="ZN_TC_96M">#REF!</definedName>
    <definedName name="ZN_TC_96S">#REF!</definedName>
    <definedName name="ZN_TC_97D">#REF!</definedName>
    <definedName name="ZN_TC_97J">#REF!</definedName>
    <definedName name="ZN_TC_97M">#REF!</definedName>
    <definedName name="ZN_TC_97S">#REF!</definedName>
    <definedName name="ZN_TC_98D">#REF!</definedName>
    <definedName name="ZN_TC_98J">#REF!</definedName>
    <definedName name="ZN_TC_98M">#REF!</definedName>
    <definedName name="ZN_TC_98S">#REF!</definedName>
    <definedName name="ZN_TC_99D">#REF!</definedName>
    <definedName name="ZN_TC_99J">#REF!</definedName>
    <definedName name="ZN_TC_99M">#REF!</definedName>
    <definedName name="ZN_TC_99S">#REF!</definedName>
    <definedName name="ZN_TC_BASIC_00D">#REF!</definedName>
    <definedName name="ZN_TC_BASIC_00J">#REF!</definedName>
    <definedName name="ZN_TC_BASIC_00M">#REF!</definedName>
    <definedName name="ZN_TC_BASIC_00S">#REF!</definedName>
    <definedName name="ZN_TC_BASIC_01D">#REF!</definedName>
    <definedName name="ZN_TC_BASIC_01J">#REF!</definedName>
    <definedName name="ZN_TC_BASIC_01M">#REF!</definedName>
    <definedName name="ZN_TC_BASIC_01S">#REF!</definedName>
    <definedName name="ZN_TC_BASIC_02D">#REF!</definedName>
    <definedName name="ZN_TC_BASIC_02J">#REF!</definedName>
    <definedName name="ZN_TC_BASIC_02M">#REF!</definedName>
    <definedName name="ZN_TC_BASIC_02S">#REF!</definedName>
    <definedName name="ZN_TC_BASIC_03D">#REF!</definedName>
    <definedName name="ZN_TC_BASIC_03J">#REF!</definedName>
    <definedName name="ZN_TC_BASIC_03M">#REF!</definedName>
    <definedName name="ZN_TC_BASIC_03S">#REF!</definedName>
    <definedName name="ZN_TC_BASIC_04D">#REF!</definedName>
    <definedName name="ZN_TC_BASIC_04J">#REF!</definedName>
    <definedName name="ZN_TC_BASIC_04M">#REF!</definedName>
    <definedName name="ZN_TC_BASIC_04S">#REF!</definedName>
    <definedName name="ZN_TC_BASIC_05D">#REF!</definedName>
    <definedName name="ZN_TC_BASIC_05J">#REF!</definedName>
    <definedName name="ZN_TC_BASIC_05M">#REF!</definedName>
    <definedName name="ZN_TC_BASIC_05S">#REF!</definedName>
    <definedName name="ZN_TC_BASIC_06D">#REF!</definedName>
    <definedName name="ZN_TC_BASIC_06J">#REF!</definedName>
    <definedName name="ZN_TC_BASIC_06M">#REF!</definedName>
    <definedName name="ZN_TC_BASIC_06S">#REF!</definedName>
    <definedName name="ZN_TC_BASIC_07D">#REF!</definedName>
    <definedName name="ZN_TC_BASIC_07J">#REF!</definedName>
    <definedName name="ZN_TC_BASIC_07M">#REF!</definedName>
    <definedName name="ZN_TC_BASIC_07S">#REF!</definedName>
    <definedName name="ZN_TC_BASIC_08D">#REF!</definedName>
    <definedName name="ZN_TC_BASIC_08J">#REF!</definedName>
    <definedName name="ZN_TC_BASIC_08M">#REF!</definedName>
    <definedName name="ZN_TC_BASIC_08S">#REF!</definedName>
    <definedName name="ZN_TC_BASIC_09D">#REF!</definedName>
    <definedName name="ZN_TC_BASIC_09J">#REF!</definedName>
    <definedName name="ZN_TC_BASIC_09M">#REF!</definedName>
    <definedName name="ZN_TC_BASIC_09S">#REF!</definedName>
    <definedName name="ZN_TC_BASIC_10D">#REF!</definedName>
    <definedName name="ZN_TC_BASIC_10J">#REF!</definedName>
    <definedName name="ZN_TC_BASIC_10M">#REF!</definedName>
    <definedName name="ZN_TC_BASIC_10S">#REF!</definedName>
    <definedName name="ZN_TC_BASIC_11D">#REF!</definedName>
    <definedName name="ZN_TC_BASIC_11J">#REF!</definedName>
    <definedName name="ZN_TC_BASIC_11M">#REF!</definedName>
    <definedName name="ZN_TC_BASIC_11S">#REF!</definedName>
    <definedName name="ZN_TC_BASIC_12D">#REF!</definedName>
    <definedName name="ZN_TC_BASIC_12J">#REF!</definedName>
    <definedName name="ZN_TC_BASIC_12M">#REF!</definedName>
    <definedName name="ZN_TC_BASIC_12S">#REF!</definedName>
    <definedName name="ZN_TC_BASIC_13D">#REF!</definedName>
    <definedName name="ZN_TC_BASIC_13J">#REF!</definedName>
    <definedName name="ZN_TC_BASIC_13M">#REF!</definedName>
    <definedName name="ZN_TC_BASIC_13S">#REF!</definedName>
    <definedName name="ZN_TC_BASIC_14D">#REF!</definedName>
    <definedName name="ZN_TC_BASIC_14J">#REF!</definedName>
    <definedName name="ZN_TC_BASIC_14M">#REF!</definedName>
    <definedName name="ZN_TC_BASIC_14S">#REF!</definedName>
    <definedName name="ZN_TC_BASIC_15D">#REF!</definedName>
    <definedName name="ZN_TC_BASIC_15J">#REF!</definedName>
    <definedName name="ZN_TC_BASIC_15M">#REF!</definedName>
    <definedName name="ZN_TC_BASIC_15S">#REF!</definedName>
    <definedName name="ZN_TC_BASIC_16D">#REF!</definedName>
    <definedName name="ZN_TC_BASIC_16J">#REF!</definedName>
    <definedName name="ZN_TC_BASIC_16M">#REF!</definedName>
    <definedName name="ZN_TC_BASIC_16S">#REF!</definedName>
    <definedName name="ZN_TC_BASIC_17D">#REF!</definedName>
    <definedName name="ZN_TC_BASIC_17J">#REF!</definedName>
    <definedName name="ZN_TC_BASIC_17M">#REF!</definedName>
    <definedName name="ZN_TC_BASIC_17S">#REF!</definedName>
    <definedName name="ZN_TC_BASIC_18D">#REF!</definedName>
    <definedName name="ZN_TC_BASIC_18J">#REF!</definedName>
    <definedName name="ZN_TC_BASIC_18M">#REF!</definedName>
    <definedName name="ZN_TC_BASIC_18S">#REF!</definedName>
    <definedName name="ZN_TC_BASIC_19D">#REF!</definedName>
    <definedName name="ZN_TC_BASIC_19J">#REF!</definedName>
    <definedName name="ZN_TC_BASIC_19M">#REF!</definedName>
    <definedName name="ZN_TC_BASIC_19S">#REF!</definedName>
    <definedName name="ZN_TC_BASIC_20D">#REF!</definedName>
    <definedName name="ZN_TC_BASIC_20J">#REF!</definedName>
    <definedName name="ZN_TC_BASIC_20M">#REF!</definedName>
    <definedName name="ZN_TC_BASIC_20S">#REF!</definedName>
    <definedName name="ZN_TC_BASIC_21D">#REF!</definedName>
    <definedName name="ZN_TC_BASIC_21J">#REF!</definedName>
    <definedName name="ZN_TC_BASIC_21M">#REF!</definedName>
    <definedName name="ZN_TC_BASIC_21S">#REF!</definedName>
    <definedName name="ZN_TC_BASIC_22D">#REF!</definedName>
    <definedName name="ZN_TC_BASIC_22J">#REF!</definedName>
    <definedName name="ZN_TC_BASIC_22M">#REF!</definedName>
    <definedName name="ZN_TC_BASIC_22S">#REF!</definedName>
    <definedName name="ZN_TC_BASIC_23D">#REF!</definedName>
    <definedName name="ZN_TC_BASIC_23J">#REF!</definedName>
    <definedName name="ZN_TC_BASIC_23M">#REF!</definedName>
    <definedName name="ZN_TC_BASIC_23S">#REF!</definedName>
    <definedName name="ZN_TC_BASIC_24D">#REF!</definedName>
    <definedName name="ZN_TC_BASIC_24J">#REF!</definedName>
    <definedName name="ZN_TC_BASIC_24M">#REF!</definedName>
    <definedName name="ZN_TC_BASIC_24S">#REF!</definedName>
    <definedName name="ZN_TC_BASIC_25D">#REF!</definedName>
    <definedName name="ZN_TC_BASIC_25J">#REF!</definedName>
    <definedName name="ZN_TC_BASIC_25M">#REF!</definedName>
    <definedName name="ZN_TC_BASIC_25S">#REF!</definedName>
    <definedName name="ZN_TC_BASIC_99D">#REF!</definedName>
    <definedName name="ZN_TC_BASIC_99J">#REF!</definedName>
    <definedName name="ZN_TC_BASIC_99M">#REF!</definedName>
    <definedName name="ZN_TC_BASIC_99S">#REF!</definedName>
    <definedName name="ZN_TC_BASIC_Code">#REF!</definedName>
    <definedName name="ZN_TC_BASIC_LT">#REF!</definedName>
    <definedName name="ZN_TC_LT">#REF!</definedName>
    <definedName name="ZN_TC_PR1_00D">#REF!</definedName>
    <definedName name="ZN_TC_PR1_00J">#REF!</definedName>
    <definedName name="ZN_TC_PR1_00M">#REF!</definedName>
    <definedName name="ZN_TC_PR1_00S">#REF!</definedName>
    <definedName name="ZN_TC_PR1_01D">#REF!</definedName>
    <definedName name="ZN_TC_PR1_01J">#REF!</definedName>
    <definedName name="ZN_TC_PR1_01M">#REF!</definedName>
    <definedName name="ZN_TC_PR1_01S">#REF!</definedName>
    <definedName name="ZN_TC_PR1_02D">#REF!</definedName>
    <definedName name="ZN_TC_PR1_02J">#REF!</definedName>
    <definedName name="ZN_TC_PR1_02M">#REF!</definedName>
    <definedName name="ZN_TC_PR1_02S">#REF!</definedName>
    <definedName name="ZN_TC_PR1_03D">#REF!</definedName>
    <definedName name="ZN_TC_PR1_03J">#REF!</definedName>
    <definedName name="ZN_TC_PR1_03M">#REF!</definedName>
    <definedName name="ZN_TC_PR1_03S">#REF!</definedName>
    <definedName name="ZN_TC_PR1_04D">#REF!</definedName>
    <definedName name="ZN_TC_PR1_04J">#REF!</definedName>
    <definedName name="ZN_TC_PR1_04M">#REF!</definedName>
    <definedName name="ZN_TC_PR1_04S">#REF!</definedName>
    <definedName name="ZN_TC_PR1_05D">#REF!</definedName>
    <definedName name="ZN_TC_PR1_05J">#REF!</definedName>
    <definedName name="ZN_TC_PR1_05M">#REF!</definedName>
    <definedName name="ZN_TC_PR1_05S">#REF!</definedName>
    <definedName name="ZN_TC_PR1_06D">#REF!</definedName>
    <definedName name="ZN_TC_PR1_06J">#REF!</definedName>
    <definedName name="ZN_TC_PR1_06M">#REF!</definedName>
    <definedName name="ZN_TC_PR1_06S">#REF!</definedName>
    <definedName name="ZN_TC_PR1_07D">#REF!</definedName>
    <definedName name="ZN_TC_PR1_07J">#REF!</definedName>
    <definedName name="ZN_TC_PR1_07M">#REF!</definedName>
    <definedName name="ZN_TC_PR1_07S">#REF!</definedName>
    <definedName name="ZN_TC_PR1_08D">#REF!</definedName>
    <definedName name="ZN_TC_PR1_08J">#REF!</definedName>
    <definedName name="ZN_TC_PR1_08M">#REF!</definedName>
    <definedName name="ZN_TC_PR1_08S">#REF!</definedName>
    <definedName name="ZN_TC_PR1_09D">#REF!</definedName>
    <definedName name="ZN_TC_PR1_09J">#REF!</definedName>
    <definedName name="ZN_TC_PR1_09M">#REF!</definedName>
    <definedName name="ZN_TC_PR1_09S">#REF!</definedName>
    <definedName name="ZN_TC_PR1_10D">#REF!</definedName>
    <definedName name="ZN_TC_PR1_10J">#REF!</definedName>
    <definedName name="ZN_TC_PR1_10M">#REF!</definedName>
    <definedName name="ZN_TC_PR1_10S">#REF!</definedName>
    <definedName name="ZN_TC_PR1_11D">#REF!</definedName>
    <definedName name="ZN_TC_PR1_11J">#REF!</definedName>
    <definedName name="ZN_TC_PR1_11M">#REF!</definedName>
    <definedName name="ZN_TC_PR1_11S">#REF!</definedName>
    <definedName name="ZN_TC_PR1_12D">#REF!</definedName>
    <definedName name="ZN_TC_PR1_12J">#REF!</definedName>
    <definedName name="ZN_TC_PR1_12M">#REF!</definedName>
    <definedName name="ZN_TC_PR1_12S">#REF!</definedName>
    <definedName name="ZN_TC_PR1_13D">#REF!</definedName>
    <definedName name="ZN_TC_PR1_13J">#REF!</definedName>
    <definedName name="ZN_TC_PR1_13M">#REF!</definedName>
    <definedName name="ZN_TC_PR1_13S">#REF!</definedName>
    <definedName name="ZN_TC_PR1_14D">#REF!</definedName>
    <definedName name="ZN_TC_PR1_14J">#REF!</definedName>
    <definedName name="ZN_TC_PR1_14M">#REF!</definedName>
    <definedName name="ZN_TC_PR1_14S">#REF!</definedName>
    <definedName name="ZN_TC_PR1_15D">#REF!</definedName>
    <definedName name="ZN_TC_PR1_15J">#REF!</definedName>
    <definedName name="ZN_TC_PR1_15M">#REF!</definedName>
    <definedName name="ZN_TC_PR1_15S">#REF!</definedName>
    <definedName name="ZN_TC_PR1_16D">#REF!</definedName>
    <definedName name="ZN_TC_PR1_16J">#REF!</definedName>
    <definedName name="ZN_TC_PR1_16M">#REF!</definedName>
    <definedName name="ZN_TC_PR1_16S">#REF!</definedName>
    <definedName name="ZN_TC_PR1_17D">#REF!</definedName>
    <definedName name="ZN_TC_PR1_17J">#REF!</definedName>
    <definedName name="ZN_TC_PR1_17M">#REF!</definedName>
    <definedName name="ZN_TC_PR1_17S">#REF!</definedName>
    <definedName name="ZN_TC_PR1_18D">#REF!</definedName>
    <definedName name="ZN_TC_PR1_18J">#REF!</definedName>
    <definedName name="ZN_TC_PR1_18M">#REF!</definedName>
    <definedName name="ZN_TC_PR1_18S">#REF!</definedName>
    <definedName name="ZN_TC_PR1_19D">#REF!</definedName>
    <definedName name="ZN_TC_PR1_19J">#REF!</definedName>
    <definedName name="ZN_TC_PR1_19M">#REF!</definedName>
    <definedName name="ZN_TC_PR1_19S">#REF!</definedName>
    <definedName name="ZN_TC_PR1_20D">#REF!</definedName>
    <definedName name="ZN_TC_PR1_20J">#REF!</definedName>
    <definedName name="ZN_TC_PR1_20M">#REF!</definedName>
    <definedName name="ZN_TC_PR1_20S">#REF!</definedName>
    <definedName name="ZN_TC_PR1_21D">#REF!</definedName>
    <definedName name="ZN_TC_PR1_21J">#REF!</definedName>
    <definedName name="ZN_TC_PR1_21M">#REF!</definedName>
    <definedName name="ZN_TC_PR1_21S">#REF!</definedName>
    <definedName name="ZN_TC_PR1_22D">#REF!</definedName>
    <definedName name="ZN_TC_PR1_22J">#REF!</definedName>
    <definedName name="ZN_TC_PR1_22M">#REF!</definedName>
    <definedName name="ZN_TC_PR1_22S">#REF!</definedName>
    <definedName name="ZN_TC_PR1_23D">#REF!</definedName>
    <definedName name="ZN_TC_PR1_23J">#REF!</definedName>
    <definedName name="ZN_TC_PR1_23M">#REF!</definedName>
    <definedName name="ZN_TC_PR1_23S">#REF!</definedName>
    <definedName name="ZN_TC_PR1_24D">#REF!</definedName>
    <definedName name="ZN_TC_PR1_24J">#REF!</definedName>
    <definedName name="ZN_TC_PR1_24M">#REF!</definedName>
    <definedName name="ZN_TC_PR1_24S">#REF!</definedName>
    <definedName name="ZN_TC_PR1_25D">#REF!</definedName>
    <definedName name="ZN_TC_PR1_25J">#REF!</definedName>
    <definedName name="ZN_TC_PR1_25M">#REF!</definedName>
    <definedName name="ZN_TC_PR1_25S">#REF!</definedName>
    <definedName name="ZN_TC_PR1_99D">#REF!</definedName>
    <definedName name="ZN_TC_PR1_99J">#REF!</definedName>
    <definedName name="ZN_TC_PR1_99M">#REF!</definedName>
    <definedName name="ZN_TC_PR1_99S">#REF!</definedName>
    <definedName name="ZN_TC_PR1_LT">#REF!</definedName>
    <definedName name="ZN_TC_PR2_00D">#REF!</definedName>
    <definedName name="ZN_TC_PR2_00J">#REF!</definedName>
    <definedName name="ZN_TC_PR2_00M">#REF!</definedName>
    <definedName name="ZN_TC_PR2_00S">#REF!</definedName>
    <definedName name="ZN_TC_PR2_01D">#REF!</definedName>
    <definedName name="ZN_TC_PR2_01J">#REF!</definedName>
    <definedName name="ZN_TC_PR2_01M">#REF!</definedName>
    <definedName name="ZN_TC_PR2_01S">#REF!</definedName>
    <definedName name="ZN_TC_PR2_02D">#REF!</definedName>
    <definedName name="ZN_TC_PR2_02J">#REF!</definedName>
    <definedName name="ZN_TC_PR2_02M">#REF!</definedName>
    <definedName name="ZN_TC_PR2_02S">#REF!</definedName>
    <definedName name="ZN_TC_PR2_03D">#REF!</definedName>
    <definedName name="ZN_TC_PR2_03J">#REF!</definedName>
    <definedName name="ZN_TC_PR2_03M">#REF!</definedName>
    <definedName name="ZN_TC_PR2_03S">#REF!</definedName>
    <definedName name="ZN_TC_PR2_04D">#REF!</definedName>
    <definedName name="ZN_TC_PR2_04J">#REF!</definedName>
    <definedName name="ZN_TC_PR2_04M">#REF!</definedName>
    <definedName name="ZN_TC_PR2_04S">#REF!</definedName>
    <definedName name="ZN_TC_PR2_05D">#REF!</definedName>
    <definedName name="ZN_TC_PR2_05J">#REF!</definedName>
    <definedName name="ZN_TC_PR2_05M">#REF!</definedName>
    <definedName name="ZN_TC_PR2_05S">#REF!</definedName>
    <definedName name="ZN_TC_PR2_06D">#REF!</definedName>
    <definedName name="ZN_TC_PR2_06J">#REF!</definedName>
    <definedName name="ZN_TC_PR2_06M">#REF!</definedName>
    <definedName name="ZN_TC_PR2_06S">#REF!</definedName>
    <definedName name="ZN_TC_PR2_07D">#REF!</definedName>
    <definedName name="ZN_TC_PR2_07J">#REF!</definedName>
    <definedName name="ZN_TC_PR2_07M">#REF!</definedName>
    <definedName name="ZN_TC_PR2_07S">#REF!</definedName>
    <definedName name="ZN_TC_PR2_08D">#REF!</definedName>
    <definedName name="ZN_TC_PR2_08J">#REF!</definedName>
    <definedName name="ZN_TC_PR2_08M">#REF!</definedName>
    <definedName name="ZN_TC_PR2_08S">#REF!</definedName>
    <definedName name="ZN_TC_PR2_09D">#REF!</definedName>
    <definedName name="ZN_TC_PR2_09J">#REF!</definedName>
    <definedName name="ZN_TC_PR2_09M">#REF!</definedName>
    <definedName name="ZN_TC_PR2_09S">#REF!</definedName>
    <definedName name="ZN_TC_PR2_10D">#REF!</definedName>
    <definedName name="ZN_TC_PR2_10J">#REF!</definedName>
    <definedName name="ZN_TC_PR2_10M">#REF!</definedName>
    <definedName name="ZN_TC_PR2_10S">#REF!</definedName>
    <definedName name="ZN_TC_PR2_11D">#REF!</definedName>
    <definedName name="ZN_TC_PR2_11J">#REF!</definedName>
    <definedName name="ZN_TC_PR2_11M">#REF!</definedName>
    <definedName name="ZN_TC_PR2_11S">#REF!</definedName>
    <definedName name="ZN_TC_PR2_12D">#REF!</definedName>
    <definedName name="ZN_TC_PR2_12J">#REF!</definedName>
    <definedName name="ZN_TC_PR2_12M">#REF!</definedName>
    <definedName name="ZN_TC_PR2_12S">#REF!</definedName>
    <definedName name="ZN_TC_PR2_13D">#REF!</definedName>
    <definedName name="ZN_TC_PR2_13J">#REF!</definedName>
    <definedName name="ZN_TC_PR2_13M">#REF!</definedName>
    <definedName name="ZN_TC_PR2_13S">#REF!</definedName>
    <definedName name="ZN_TC_PR2_14D">#REF!</definedName>
    <definedName name="ZN_TC_PR2_14J">#REF!</definedName>
    <definedName name="ZN_TC_PR2_14M">#REF!</definedName>
    <definedName name="ZN_TC_PR2_14S">#REF!</definedName>
    <definedName name="ZN_TC_PR2_15D">#REF!</definedName>
    <definedName name="ZN_TC_PR2_15J">#REF!</definedName>
    <definedName name="ZN_TC_PR2_15M">#REF!</definedName>
    <definedName name="ZN_TC_PR2_15S">#REF!</definedName>
    <definedName name="ZN_TC_PR2_16D">#REF!</definedName>
    <definedName name="ZN_TC_PR2_16J">#REF!</definedName>
    <definedName name="ZN_TC_PR2_16M">#REF!</definedName>
    <definedName name="ZN_TC_PR2_16S">#REF!</definedName>
    <definedName name="ZN_TC_PR2_17D">#REF!</definedName>
    <definedName name="ZN_TC_PR2_17J">#REF!</definedName>
    <definedName name="ZN_TC_PR2_17M">#REF!</definedName>
    <definedName name="ZN_TC_PR2_17S">#REF!</definedName>
    <definedName name="ZN_TC_PR2_18D">#REF!</definedName>
    <definedName name="ZN_TC_PR2_18J">#REF!</definedName>
    <definedName name="ZN_TC_PR2_18M">#REF!</definedName>
    <definedName name="ZN_TC_PR2_18S">#REF!</definedName>
    <definedName name="ZN_TC_PR2_19D">#REF!</definedName>
    <definedName name="ZN_TC_PR2_19J">#REF!</definedName>
    <definedName name="ZN_TC_PR2_19M">#REF!</definedName>
    <definedName name="ZN_TC_PR2_19S">#REF!</definedName>
    <definedName name="ZN_TC_PR2_20D">#REF!</definedName>
    <definedName name="ZN_TC_PR2_20J">#REF!</definedName>
    <definedName name="ZN_TC_PR2_20M">#REF!</definedName>
    <definedName name="ZN_TC_PR2_20S">#REF!</definedName>
    <definedName name="ZN_TC_PR2_21D">#REF!</definedName>
    <definedName name="ZN_TC_PR2_21J">#REF!</definedName>
    <definedName name="ZN_TC_PR2_21M">#REF!</definedName>
    <definedName name="ZN_TC_PR2_21S">#REF!</definedName>
    <definedName name="ZN_TC_PR2_22D">#REF!</definedName>
    <definedName name="ZN_TC_PR2_22J">#REF!</definedName>
    <definedName name="ZN_TC_PR2_22M">#REF!</definedName>
    <definedName name="ZN_TC_PR2_22S">#REF!</definedName>
    <definedName name="ZN_TC_PR2_23D">#REF!</definedName>
    <definedName name="ZN_TC_PR2_23J">#REF!</definedName>
    <definedName name="ZN_TC_PR2_23M">#REF!</definedName>
    <definedName name="ZN_TC_PR2_23S">#REF!</definedName>
    <definedName name="ZN_TC_PR2_24D">#REF!</definedName>
    <definedName name="ZN_TC_PR2_24J">#REF!</definedName>
    <definedName name="ZN_TC_PR2_24M">#REF!</definedName>
    <definedName name="ZN_TC_PR2_24S">#REF!</definedName>
    <definedName name="ZN_TC_PR2_25D">#REF!</definedName>
    <definedName name="ZN_TC_PR2_25J">#REF!</definedName>
    <definedName name="ZN_TC_PR2_25M">#REF!</definedName>
    <definedName name="ZN_TC_PR2_25S">#REF!</definedName>
    <definedName name="ZN_TC_PR2_99D">#REF!</definedName>
    <definedName name="ZN_TC_PR2_99J">#REF!</definedName>
    <definedName name="ZN_TC_PR2_99M">#REF!</definedName>
    <definedName name="ZN_TC_PR2_99S">#REF!</definedName>
    <definedName name="ZN_TC_PR2_LT">#REF!</definedName>
    <definedName name="ZN_TC_PR3_00D">#REF!</definedName>
    <definedName name="ZN_TC_PR3_00J">#REF!</definedName>
    <definedName name="ZN_TC_PR3_00M">#REF!</definedName>
    <definedName name="ZN_TC_PR3_00S">#REF!</definedName>
    <definedName name="ZN_TC_PR3_01D">#REF!</definedName>
    <definedName name="ZN_TC_PR3_01J">#REF!</definedName>
    <definedName name="ZN_TC_PR3_01M">#REF!</definedName>
    <definedName name="ZN_TC_PR3_01S">#REF!</definedName>
    <definedName name="ZN_TC_PR3_02D">#REF!</definedName>
    <definedName name="ZN_TC_PR3_02J">#REF!</definedName>
    <definedName name="ZN_TC_PR3_02M">#REF!</definedName>
    <definedName name="ZN_TC_PR3_02S">#REF!</definedName>
    <definedName name="ZN_TC_PR3_03D">#REF!</definedName>
    <definedName name="ZN_TC_PR3_03J">#REF!</definedName>
    <definedName name="ZN_TC_PR3_03M">#REF!</definedName>
    <definedName name="ZN_TC_PR3_03S">#REF!</definedName>
    <definedName name="ZN_TC_PR3_04D">#REF!</definedName>
    <definedName name="ZN_TC_PR3_04J">#REF!</definedName>
    <definedName name="ZN_TC_PR3_04M">#REF!</definedName>
    <definedName name="ZN_TC_PR3_04S">#REF!</definedName>
    <definedName name="ZN_TC_PR3_05D">#REF!</definedName>
    <definedName name="ZN_TC_PR3_05J">#REF!</definedName>
    <definedName name="ZN_TC_PR3_05M">#REF!</definedName>
    <definedName name="ZN_TC_PR3_05S">#REF!</definedName>
    <definedName name="ZN_TC_PR3_06D">#REF!</definedName>
    <definedName name="ZN_TC_PR3_06J">#REF!</definedName>
    <definedName name="ZN_TC_PR3_06M">#REF!</definedName>
    <definedName name="ZN_TC_PR3_06S">#REF!</definedName>
    <definedName name="ZN_TC_PR3_07D">#REF!</definedName>
    <definedName name="ZN_TC_PR3_07J">#REF!</definedName>
    <definedName name="ZN_TC_PR3_07M">#REF!</definedName>
    <definedName name="ZN_TC_PR3_07S">#REF!</definedName>
    <definedName name="ZN_TC_PR3_08D">#REF!</definedName>
    <definedName name="ZN_TC_PR3_08J">#REF!</definedName>
    <definedName name="ZN_TC_PR3_08M">#REF!</definedName>
    <definedName name="ZN_TC_PR3_08S">#REF!</definedName>
    <definedName name="ZN_TC_PR3_09D">#REF!</definedName>
    <definedName name="ZN_TC_PR3_09J">#REF!</definedName>
    <definedName name="ZN_TC_PR3_09M">#REF!</definedName>
    <definedName name="ZN_TC_PR3_09S">#REF!</definedName>
    <definedName name="ZN_TC_PR3_10D">#REF!</definedName>
    <definedName name="ZN_TC_PR3_10J">#REF!</definedName>
    <definedName name="ZN_TC_PR3_10M">#REF!</definedName>
    <definedName name="ZN_TC_PR3_10S">#REF!</definedName>
    <definedName name="ZN_TC_PR3_11D">#REF!</definedName>
    <definedName name="ZN_TC_PR3_11J">#REF!</definedName>
    <definedName name="ZN_TC_PR3_11M">#REF!</definedName>
    <definedName name="ZN_TC_PR3_11S">#REF!</definedName>
    <definedName name="ZN_TC_PR3_12D">#REF!</definedName>
    <definedName name="ZN_TC_PR3_12J">#REF!</definedName>
    <definedName name="ZN_TC_PR3_12M">#REF!</definedName>
    <definedName name="ZN_TC_PR3_12S">#REF!</definedName>
    <definedName name="ZN_TC_PR3_13D">#REF!</definedName>
    <definedName name="ZN_TC_PR3_13J">#REF!</definedName>
    <definedName name="ZN_TC_PR3_13M">#REF!</definedName>
    <definedName name="ZN_TC_PR3_13S">#REF!</definedName>
    <definedName name="ZN_TC_PR3_14D">#REF!</definedName>
    <definedName name="ZN_TC_PR3_14J">#REF!</definedName>
    <definedName name="ZN_TC_PR3_14M">#REF!</definedName>
    <definedName name="ZN_TC_PR3_14S">#REF!</definedName>
    <definedName name="ZN_TC_PR3_15D">#REF!</definedName>
    <definedName name="ZN_TC_PR3_15J">#REF!</definedName>
    <definedName name="ZN_TC_PR3_15M">#REF!</definedName>
    <definedName name="ZN_TC_PR3_15S">#REF!</definedName>
    <definedName name="ZN_TC_PR3_16D">#REF!</definedName>
    <definedName name="ZN_TC_PR3_16J">#REF!</definedName>
    <definedName name="ZN_TC_PR3_16M">#REF!</definedName>
    <definedName name="ZN_TC_PR3_16S">#REF!</definedName>
    <definedName name="ZN_TC_PR3_17D">#REF!</definedName>
    <definedName name="ZN_TC_PR3_17J">#REF!</definedName>
    <definedName name="ZN_TC_PR3_17M">#REF!</definedName>
    <definedName name="ZN_TC_PR3_17S">#REF!</definedName>
    <definedName name="ZN_TC_PR3_18D">#REF!</definedName>
    <definedName name="ZN_TC_PR3_18J">#REF!</definedName>
    <definedName name="ZN_TC_PR3_18M">#REF!</definedName>
    <definedName name="ZN_TC_PR3_18S">#REF!</definedName>
    <definedName name="ZN_TC_PR3_19D">#REF!</definedName>
    <definedName name="ZN_TC_PR3_19J">#REF!</definedName>
    <definedName name="ZN_TC_PR3_19M">#REF!</definedName>
    <definedName name="ZN_TC_PR3_19S">#REF!</definedName>
    <definedName name="ZN_TC_PR3_20D">#REF!</definedName>
    <definedName name="ZN_TC_PR3_20J">#REF!</definedName>
    <definedName name="ZN_TC_PR3_20M">#REF!</definedName>
    <definedName name="ZN_TC_PR3_20S">#REF!</definedName>
    <definedName name="ZN_TC_PR3_21D">#REF!</definedName>
    <definedName name="ZN_TC_PR3_21J">#REF!</definedName>
    <definedName name="ZN_TC_PR3_21M">#REF!</definedName>
    <definedName name="ZN_TC_PR3_21S">#REF!</definedName>
    <definedName name="ZN_TC_PR3_22D">#REF!</definedName>
    <definedName name="ZN_TC_PR3_22J">#REF!</definedName>
    <definedName name="ZN_TC_PR3_22M">#REF!</definedName>
    <definedName name="ZN_TC_PR3_22S">#REF!</definedName>
    <definedName name="ZN_TC_PR3_23D">#REF!</definedName>
    <definedName name="ZN_TC_PR3_23J">#REF!</definedName>
    <definedName name="ZN_TC_PR3_23M">#REF!</definedName>
    <definedName name="ZN_TC_PR3_23S">#REF!</definedName>
    <definedName name="ZN_TC_PR3_24D">#REF!</definedName>
    <definedName name="ZN_TC_PR3_24J">#REF!</definedName>
    <definedName name="ZN_TC_PR3_24M">#REF!</definedName>
    <definedName name="ZN_TC_PR3_24S">#REF!</definedName>
    <definedName name="ZN_TC_PR3_25D">#REF!</definedName>
    <definedName name="ZN_TC_PR3_25J">#REF!</definedName>
    <definedName name="ZN_TC_PR3_25M">#REF!</definedName>
    <definedName name="ZN_TC_PR3_25S">#REF!</definedName>
    <definedName name="ZN_TC_PR3_99D">#REF!</definedName>
    <definedName name="ZN_TC_PR3_99J">#REF!</definedName>
    <definedName name="ZN_TC_PR3_99M">#REF!</definedName>
    <definedName name="ZN_TC_PR3_99S">#REF!</definedName>
    <definedName name="ZN_TC_PR3_LT">#REF!</definedName>
    <definedName name="ZN_TC_PR4_00D">#REF!</definedName>
    <definedName name="ZN_TC_PR4_00J">#REF!</definedName>
    <definedName name="ZN_TC_PR4_00M">#REF!</definedName>
    <definedName name="ZN_TC_PR4_00S">#REF!</definedName>
    <definedName name="ZN_TC_PR4_01D">#REF!</definedName>
    <definedName name="ZN_TC_PR4_01J">#REF!</definedName>
    <definedName name="ZN_TC_PR4_01M">#REF!</definedName>
    <definedName name="ZN_TC_PR4_01S">#REF!</definedName>
    <definedName name="ZN_TC_PR4_02D">#REF!</definedName>
    <definedName name="ZN_TC_PR4_02J">#REF!</definedName>
    <definedName name="ZN_TC_PR4_02M">#REF!</definedName>
    <definedName name="ZN_TC_PR4_02S">#REF!</definedName>
    <definedName name="ZN_TC_PR4_03D">#REF!</definedName>
    <definedName name="ZN_TC_PR4_03J">#REF!</definedName>
    <definedName name="ZN_TC_PR4_03M">#REF!</definedName>
    <definedName name="ZN_TC_PR4_03S">#REF!</definedName>
    <definedName name="ZN_TC_PR4_04D">#REF!</definedName>
    <definedName name="ZN_TC_PR4_04J">#REF!</definedName>
    <definedName name="ZN_TC_PR4_04M">#REF!</definedName>
    <definedName name="ZN_TC_PR4_04S">#REF!</definedName>
    <definedName name="ZN_TC_PR4_05D">#REF!</definedName>
    <definedName name="ZN_TC_PR4_05J">#REF!</definedName>
    <definedName name="ZN_TC_PR4_05M">#REF!</definedName>
    <definedName name="ZN_TC_PR4_05S">#REF!</definedName>
    <definedName name="ZN_TC_PR4_06D">#REF!</definedName>
    <definedName name="ZN_TC_PR4_06J">#REF!</definedName>
    <definedName name="ZN_TC_PR4_06M">#REF!</definedName>
    <definedName name="ZN_TC_PR4_06S">#REF!</definedName>
    <definedName name="ZN_TC_PR4_07D">#REF!</definedName>
    <definedName name="ZN_TC_PR4_07J">#REF!</definedName>
    <definedName name="ZN_TC_PR4_07M">#REF!</definedName>
    <definedName name="ZN_TC_PR4_07S">#REF!</definedName>
    <definedName name="ZN_TC_PR4_08D">#REF!</definedName>
    <definedName name="ZN_TC_PR4_08J">#REF!</definedName>
    <definedName name="ZN_TC_PR4_08M">#REF!</definedName>
    <definedName name="ZN_TC_PR4_08S">#REF!</definedName>
    <definedName name="ZN_TC_PR4_09D">#REF!</definedName>
    <definedName name="ZN_TC_PR4_09J">#REF!</definedName>
    <definedName name="ZN_TC_PR4_09M">#REF!</definedName>
    <definedName name="ZN_TC_PR4_09S">#REF!</definedName>
    <definedName name="ZN_TC_PR4_10D">#REF!</definedName>
    <definedName name="ZN_TC_PR4_10J">#REF!</definedName>
    <definedName name="ZN_TC_PR4_10M">#REF!</definedName>
    <definedName name="ZN_TC_PR4_10S">#REF!</definedName>
    <definedName name="ZN_TC_PR4_11D">#REF!</definedName>
    <definedName name="ZN_TC_PR4_11J">#REF!</definedName>
    <definedName name="ZN_TC_PR4_11M">#REF!</definedName>
    <definedName name="ZN_TC_PR4_11S">#REF!</definedName>
    <definedName name="ZN_TC_PR4_12D">#REF!</definedName>
    <definedName name="ZN_TC_PR4_12J">#REF!</definedName>
    <definedName name="ZN_TC_PR4_12M">#REF!</definedName>
    <definedName name="ZN_TC_PR4_12S">#REF!</definedName>
    <definedName name="ZN_TC_PR4_13D">#REF!</definedName>
    <definedName name="ZN_TC_PR4_13J">#REF!</definedName>
    <definedName name="ZN_TC_PR4_13M">#REF!</definedName>
    <definedName name="ZN_TC_PR4_13S">#REF!</definedName>
    <definedName name="ZN_TC_PR4_14D">#REF!</definedName>
    <definedName name="ZN_TC_PR4_14J">#REF!</definedName>
    <definedName name="ZN_TC_PR4_14M">#REF!</definedName>
    <definedName name="ZN_TC_PR4_14S">#REF!</definedName>
    <definedName name="ZN_TC_PR4_15D">#REF!</definedName>
    <definedName name="ZN_TC_PR4_15J">#REF!</definedName>
    <definedName name="ZN_TC_PR4_15M">#REF!</definedName>
    <definedName name="ZN_TC_PR4_15S">#REF!</definedName>
    <definedName name="ZN_TC_PR4_16D">#REF!</definedName>
    <definedName name="ZN_TC_PR4_16J">#REF!</definedName>
    <definedName name="ZN_TC_PR4_16M">#REF!</definedName>
    <definedName name="ZN_TC_PR4_16S">#REF!</definedName>
    <definedName name="ZN_TC_PR4_17D">#REF!</definedName>
    <definedName name="ZN_TC_PR4_17J">#REF!</definedName>
    <definedName name="ZN_TC_PR4_17M">#REF!</definedName>
    <definedName name="ZN_TC_PR4_17S">#REF!</definedName>
    <definedName name="ZN_TC_PR4_18D">#REF!</definedName>
    <definedName name="ZN_TC_PR4_18J">#REF!</definedName>
    <definedName name="ZN_TC_PR4_18M">#REF!</definedName>
    <definedName name="ZN_TC_PR4_18S">#REF!</definedName>
    <definedName name="ZN_TC_PR4_19D">#REF!</definedName>
    <definedName name="ZN_TC_PR4_19J">#REF!</definedName>
    <definedName name="ZN_TC_PR4_19M">#REF!</definedName>
    <definedName name="ZN_TC_PR4_19S">#REF!</definedName>
    <definedName name="ZN_TC_PR4_20D">#REF!</definedName>
    <definedName name="ZN_TC_PR4_20J">#REF!</definedName>
    <definedName name="ZN_TC_PR4_20M">#REF!</definedName>
    <definedName name="ZN_TC_PR4_20S">#REF!</definedName>
    <definedName name="ZN_TC_PR4_21D">#REF!</definedName>
    <definedName name="ZN_TC_PR4_21J">#REF!</definedName>
    <definedName name="ZN_TC_PR4_21M">#REF!</definedName>
    <definedName name="ZN_TC_PR4_21S">#REF!</definedName>
    <definedName name="ZN_TC_PR4_22D">#REF!</definedName>
    <definedName name="ZN_TC_PR4_22J">#REF!</definedName>
    <definedName name="ZN_TC_PR4_22M">#REF!</definedName>
    <definedName name="ZN_TC_PR4_22S">#REF!</definedName>
    <definedName name="ZN_TC_PR4_23D">#REF!</definedName>
    <definedName name="ZN_TC_PR4_23J">#REF!</definedName>
    <definedName name="ZN_TC_PR4_23M">#REF!</definedName>
    <definedName name="ZN_TC_PR4_23S">#REF!</definedName>
    <definedName name="ZN_TC_PR4_24D">#REF!</definedName>
    <definedName name="ZN_TC_PR4_24J">#REF!</definedName>
    <definedName name="ZN_TC_PR4_24M">#REF!</definedName>
    <definedName name="ZN_TC_PR4_24S">#REF!</definedName>
    <definedName name="ZN_TC_PR4_25D">#REF!</definedName>
    <definedName name="ZN_TC_PR4_25J">#REF!</definedName>
    <definedName name="ZN_TC_PR4_25M">#REF!</definedName>
    <definedName name="ZN_TC_PR4_25S">#REF!</definedName>
    <definedName name="ZN_TC_PR4_99D">#REF!</definedName>
    <definedName name="ZN_TC_PR4_99J">#REF!</definedName>
    <definedName name="ZN_TC_PR4_99M">#REF!</definedName>
    <definedName name="ZN_TC_PR4_99S">#REF!</definedName>
    <definedName name="ZN_TC_PR4_LT">#REF!</definedName>
    <definedName name="ZN_TC_PR5_00D">#REF!</definedName>
    <definedName name="ZN_TC_PR5_00J">#REF!</definedName>
    <definedName name="ZN_TC_PR5_00M">#REF!</definedName>
    <definedName name="ZN_TC_PR5_00S">#REF!</definedName>
    <definedName name="ZN_TC_PR5_01D">#REF!</definedName>
    <definedName name="ZN_TC_PR5_01J">#REF!</definedName>
    <definedName name="ZN_TC_PR5_01M">#REF!</definedName>
    <definedName name="ZN_TC_PR5_01S">#REF!</definedName>
    <definedName name="ZN_TC_PR5_02D">#REF!</definedName>
    <definedName name="ZN_TC_PR5_02J">#REF!</definedName>
    <definedName name="ZN_TC_PR5_02M">#REF!</definedName>
    <definedName name="ZN_TC_PR5_02S">#REF!</definedName>
    <definedName name="ZN_TC_PR5_03D">#REF!</definedName>
    <definedName name="ZN_TC_PR5_03J">#REF!</definedName>
    <definedName name="ZN_TC_PR5_03M">#REF!</definedName>
    <definedName name="ZN_TC_PR5_03S">#REF!</definedName>
    <definedName name="ZN_TC_PR5_04D">#REF!</definedName>
    <definedName name="ZN_TC_PR5_04J">#REF!</definedName>
    <definedName name="ZN_TC_PR5_04M">#REF!</definedName>
    <definedName name="ZN_TC_PR5_04S">#REF!</definedName>
    <definedName name="ZN_TC_PR5_05D">#REF!</definedName>
    <definedName name="ZN_TC_PR5_05J">#REF!</definedName>
    <definedName name="ZN_TC_PR5_05M">#REF!</definedName>
    <definedName name="ZN_TC_PR5_05S">#REF!</definedName>
    <definedName name="ZN_TC_PR5_06D">#REF!</definedName>
    <definedName name="ZN_TC_PR5_06J">#REF!</definedName>
    <definedName name="ZN_TC_PR5_06M">#REF!</definedName>
    <definedName name="ZN_TC_PR5_06S">#REF!</definedName>
    <definedName name="ZN_TC_PR5_07D">#REF!</definedName>
    <definedName name="ZN_TC_PR5_07J">#REF!</definedName>
    <definedName name="ZN_TC_PR5_07M">#REF!</definedName>
    <definedName name="ZN_TC_PR5_07S">#REF!</definedName>
    <definedName name="ZN_TC_PR5_08D">#REF!</definedName>
    <definedName name="ZN_TC_PR5_08J">#REF!</definedName>
    <definedName name="ZN_TC_PR5_08M">#REF!</definedName>
    <definedName name="ZN_TC_PR5_08S">#REF!</definedName>
    <definedName name="ZN_TC_PR5_09D">#REF!</definedName>
    <definedName name="ZN_TC_PR5_09J">#REF!</definedName>
    <definedName name="ZN_TC_PR5_09M">#REF!</definedName>
    <definedName name="ZN_TC_PR5_09S">#REF!</definedName>
    <definedName name="ZN_TC_PR5_10D">#REF!</definedName>
    <definedName name="ZN_TC_PR5_10J">#REF!</definedName>
    <definedName name="ZN_TC_PR5_10M">#REF!</definedName>
    <definedName name="ZN_TC_PR5_10S">#REF!</definedName>
    <definedName name="ZN_TC_PR5_11D">#REF!</definedName>
    <definedName name="ZN_TC_PR5_11J">#REF!</definedName>
    <definedName name="ZN_TC_PR5_11M">#REF!</definedName>
    <definedName name="ZN_TC_PR5_11S">#REF!</definedName>
    <definedName name="ZN_TC_PR5_12D">#REF!</definedName>
    <definedName name="ZN_TC_PR5_12J">#REF!</definedName>
    <definedName name="ZN_TC_PR5_12M">#REF!</definedName>
    <definedName name="ZN_TC_PR5_12S">#REF!</definedName>
    <definedName name="ZN_TC_PR5_13D">#REF!</definedName>
    <definedName name="ZN_TC_PR5_13J">#REF!</definedName>
    <definedName name="ZN_TC_PR5_13M">#REF!</definedName>
    <definedName name="ZN_TC_PR5_13S">#REF!</definedName>
    <definedName name="ZN_TC_PR5_14D">#REF!</definedName>
    <definedName name="ZN_TC_PR5_14J">#REF!</definedName>
    <definedName name="ZN_TC_PR5_14M">#REF!</definedName>
    <definedName name="ZN_TC_PR5_14S">#REF!</definedName>
    <definedName name="ZN_TC_PR5_15D">#REF!</definedName>
    <definedName name="ZN_TC_PR5_15J">#REF!</definedName>
    <definedName name="ZN_TC_PR5_15M">#REF!</definedName>
    <definedName name="ZN_TC_PR5_15S">#REF!</definedName>
    <definedName name="ZN_TC_PR5_16D">#REF!</definedName>
    <definedName name="ZN_TC_PR5_16J">#REF!</definedName>
    <definedName name="ZN_TC_PR5_16M">#REF!</definedName>
    <definedName name="ZN_TC_PR5_16S">#REF!</definedName>
    <definedName name="ZN_TC_PR5_17D">#REF!</definedName>
    <definedName name="ZN_TC_PR5_17J">#REF!</definedName>
    <definedName name="ZN_TC_PR5_17M">#REF!</definedName>
    <definedName name="ZN_TC_PR5_17S">#REF!</definedName>
    <definedName name="ZN_TC_PR5_18D">#REF!</definedName>
    <definedName name="ZN_TC_PR5_18J">#REF!</definedName>
    <definedName name="ZN_TC_PR5_18M">#REF!</definedName>
    <definedName name="ZN_TC_PR5_18S">#REF!</definedName>
    <definedName name="ZN_TC_PR5_19D">#REF!</definedName>
    <definedName name="ZN_TC_PR5_19J">#REF!</definedName>
    <definedName name="ZN_TC_PR5_19M">#REF!</definedName>
    <definedName name="ZN_TC_PR5_19S">#REF!</definedName>
    <definedName name="ZN_TC_PR5_20D">#REF!</definedName>
    <definedName name="ZN_TC_PR5_20J">#REF!</definedName>
    <definedName name="ZN_TC_PR5_20M">#REF!</definedName>
    <definedName name="ZN_TC_PR5_20S">#REF!</definedName>
    <definedName name="ZN_TC_PR5_21D">#REF!</definedName>
    <definedName name="ZN_TC_PR5_21J">#REF!</definedName>
    <definedName name="ZN_TC_PR5_21M">#REF!</definedName>
    <definedName name="ZN_TC_PR5_21S">#REF!</definedName>
    <definedName name="ZN_TC_PR5_22D">#REF!</definedName>
    <definedName name="ZN_TC_PR5_22J">#REF!</definedName>
    <definedName name="ZN_TC_PR5_22M">#REF!</definedName>
    <definedName name="ZN_TC_PR5_22S">#REF!</definedName>
    <definedName name="ZN_TC_PR5_23D">#REF!</definedName>
    <definedName name="ZN_TC_PR5_23J">#REF!</definedName>
    <definedName name="ZN_TC_PR5_23M">#REF!</definedName>
    <definedName name="ZN_TC_PR5_23S">#REF!</definedName>
    <definedName name="ZN_TC_PR5_24D">#REF!</definedName>
    <definedName name="ZN_TC_PR5_24J">#REF!</definedName>
    <definedName name="ZN_TC_PR5_24M">#REF!</definedName>
    <definedName name="ZN_TC_PR5_24S">#REF!</definedName>
    <definedName name="ZN_TC_PR5_25D">#REF!</definedName>
    <definedName name="ZN_TC_PR5_25J">#REF!</definedName>
    <definedName name="ZN_TC_PR5_25M">#REF!</definedName>
    <definedName name="ZN_TC_PR5_25S">#REF!</definedName>
    <definedName name="ZN_TC_PR5_99D">#REF!</definedName>
    <definedName name="ZN_TC_PR5_99J">#REF!</definedName>
    <definedName name="ZN_TC_PR5_99M">#REF!</definedName>
    <definedName name="ZN_TC_PR5_99S">#REF!</definedName>
    <definedName name="ZN_TC_PR5_LT">#REF!</definedName>
    <definedName name="ZNDH91">#REF!</definedName>
    <definedName name="ZNDH92">#REF!</definedName>
    <definedName name="ZNDH93">#REF!</definedName>
    <definedName name="ZNDH94">#REF!</definedName>
    <definedName name="ZNDH95">#REF!</definedName>
    <definedName name="ZNDH96">#REF!</definedName>
    <definedName name="ZNDH97">#REF!</definedName>
    <definedName name="ZNDH98">#REF!</definedName>
    <definedName name="ZNDH99">#REF!</definedName>
    <definedName name="ZNDY91">#REF!</definedName>
    <definedName name="ZNDY92">#REF!</definedName>
    <definedName name="ZNDY93">#REF!</definedName>
    <definedName name="ZNDY94">#REF!</definedName>
    <definedName name="ZNDY95">#REF!</definedName>
    <definedName name="ZNDY96">#REF!</definedName>
    <definedName name="ZNDY97">#REF!</definedName>
    <definedName name="ZNDY98">#REF!</definedName>
    <definedName name="ZNDY99">#REF!</definedName>
    <definedName name="ZP_Div">#REF!</definedName>
    <definedName name="ZP_FCF">#REF!</definedName>
    <definedName name="ZP_ND">#REF!</definedName>
    <definedName name="ZP_RP">#REF!</definedName>
    <definedName name="ZR_00S">#REF!</definedName>
    <definedName name="ZR_01D">#REF!</definedName>
    <definedName name="ZR_01J">#REF!</definedName>
    <definedName name="ZR_01M">#REF!</definedName>
    <definedName name="ZR_01S">#REF!</definedName>
    <definedName name="ZR_02D">#REF!</definedName>
    <definedName name="ZR_02J">#REF!</definedName>
    <definedName name="ZR_02M">#REF!</definedName>
    <definedName name="ZR_02S">#REF!</definedName>
    <definedName name="ZR_03D">#REF!</definedName>
    <definedName name="ZR_03J">#REF!</definedName>
    <definedName name="ZR_03M">#REF!</definedName>
    <definedName name="ZR_03S">#REF!</definedName>
    <definedName name="ZR_04D">#REF!</definedName>
    <definedName name="ZR_04J">#REF!</definedName>
    <definedName name="ZR_04M">#REF!</definedName>
    <definedName name="ZR_04S">#REF!</definedName>
    <definedName name="ZR_05D">#REF!</definedName>
    <definedName name="ZR_05J">#REF!</definedName>
    <definedName name="ZR_05M">#REF!</definedName>
    <definedName name="ZR_05S">#REF!</definedName>
    <definedName name="ZR_06D">#REF!</definedName>
    <definedName name="ZR_06J">#REF!</definedName>
    <definedName name="ZR_06M">#REF!</definedName>
    <definedName name="ZR_06S">#REF!</definedName>
    <definedName name="ZR_07D">#REF!</definedName>
    <definedName name="ZR_07J">#REF!</definedName>
    <definedName name="ZR_07M">#REF!</definedName>
    <definedName name="ZR_07S">#REF!</definedName>
    <definedName name="ZR_08D">#REF!</definedName>
    <definedName name="ZR_08J">#REF!</definedName>
    <definedName name="ZR_08M">#REF!</definedName>
    <definedName name="ZR_08S">#REF!</definedName>
    <definedName name="ZR_09D">#REF!</definedName>
    <definedName name="ZR_09J">#REF!</definedName>
    <definedName name="ZR_09M">#REF!</definedName>
    <definedName name="ZR_09S">#REF!</definedName>
    <definedName name="ZR_10D">#REF!</definedName>
    <definedName name="ZR_10J">#REF!</definedName>
    <definedName name="ZR_10M">#REF!</definedName>
    <definedName name="ZR_10S">#REF!</definedName>
    <definedName name="ZR_11D">#REF!</definedName>
    <definedName name="ZR_11J">#REF!</definedName>
    <definedName name="ZR_11M">#REF!</definedName>
    <definedName name="ZR_11S">#REF!</definedName>
    <definedName name="ZR_12D">#REF!</definedName>
    <definedName name="ZR_12J">#REF!</definedName>
    <definedName name="ZR_12M">#REF!</definedName>
    <definedName name="ZR_12S">#REF!</definedName>
    <definedName name="ZR_13D">#REF!</definedName>
    <definedName name="ZR_13J">#REF!</definedName>
    <definedName name="ZR_13M">#REF!</definedName>
    <definedName name="ZR_13S">#REF!</definedName>
    <definedName name="ZR_14D">#REF!</definedName>
    <definedName name="ZR_14J">#REF!</definedName>
    <definedName name="ZR_14M">#REF!</definedName>
    <definedName name="ZR_14S">#REF!</definedName>
    <definedName name="ZR_15D">#REF!</definedName>
    <definedName name="ZR_15J">#REF!</definedName>
    <definedName name="ZR_15M">#REF!</definedName>
    <definedName name="ZR_15S">#REF!</definedName>
    <definedName name="ZR_16D">#REF!</definedName>
    <definedName name="ZR_16J">#REF!</definedName>
    <definedName name="ZR_16M">#REF!</definedName>
    <definedName name="ZR_16S">#REF!</definedName>
    <definedName name="ZR_17D">#REF!</definedName>
    <definedName name="ZR_17J">#REF!</definedName>
    <definedName name="ZR_17M">#REF!</definedName>
    <definedName name="ZR_17S">#REF!</definedName>
    <definedName name="ZR_18D">#REF!</definedName>
    <definedName name="ZR_18J">#REF!</definedName>
    <definedName name="ZR_18M">#REF!</definedName>
    <definedName name="ZR_18S">#REF!</definedName>
    <definedName name="ZR_19D">#REF!</definedName>
    <definedName name="ZR_19J">#REF!</definedName>
    <definedName name="ZR_19M">#REF!</definedName>
    <definedName name="ZR_19S">#REF!</definedName>
    <definedName name="ZR_20D">#REF!</definedName>
    <definedName name="ZR_20J">#REF!</definedName>
    <definedName name="ZR_20M">#REF!</definedName>
    <definedName name="ZR_20S">#REF!</definedName>
    <definedName name="ZR_21D">#REF!</definedName>
    <definedName name="ZR_21J">#REF!</definedName>
    <definedName name="ZR_21M">#REF!</definedName>
    <definedName name="ZR_21S">#REF!</definedName>
    <definedName name="ZR_22D">#REF!</definedName>
    <definedName name="ZR_22J">#REF!</definedName>
    <definedName name="ZR_22M">#REF!</definedName>
    <definedName name="ZR_22S">#REF!</definedName>
    <definedName name="ZR_23D">#REF!</definedName>
    <definedName name="ZR_23J">#REF!</definedName>
    <definedName name="ZR_23M">#REF!</definedName>
    <definedName name="ZR_23S">#REF!</definedName>
    <definedName name="ZR_24D">#REF!</definedName>
    <definedName name="ZR_24J">#REF!</definedName>
    <definedName name="ZR_24M">#REF!</definedName>
    <definedName name="ZR_24S">#REF!</definedName>
    <definedName name="ZR_25D">#REF!</definedName>
    <definedName name="ZR_25J">#REF!</definedName>
    <definedName name="ZR_25M">#REF!</definedName>
    <definedName name="ZR_25S">#REF!</definedName>
    <definedName name="ZR_87D">#REF!</definedName>
    <definedName name="ZR_87J">#REF!</definedName>
    <definedName name="ZR_87M">#REF!</definedName>
    <definedName name="ZR_87S">#REF!</definedName>
    <definedName name="ZR_88D">#REF!</definedName>
    <definedName name="ZR_88J">#REF!</definedName>
    <definedName name="ZR_88M">#REF!</definedName>
    <definedName name="ZR_88S">#REF!</definedName>
    <definedName name="ZR_89D">#REF!</definedName>
    <definedName name="ZR_89J">#REF!</definedName>
    <definedName name="ZR_89M">#REF!</definedName>
    <definedName name="ZR_89S">#REF!</definedName>
    <definedName name="ZR_90D">#REF!</definedName>
    <definedName name="ZR_90J">#REF!</definedName>
    <definedName name="ZR_90M">#REF!</definedName>
    <definedName name="ZR_90S">#REF!</definedName>
    <definedName name="ZR_91D">#REF!</definedName>
    <definedName name="ZR_91J">#REF!</definedName>
    <definedName name="ZR_91M">#REF!</definedName>
    <definedName name="ZR_91S">#REF!</definedName>
    <definedName name="ZR_92D">#REF!</definedName>
    <definedName name="ZR_92J">#REF!</definedName>
    <definedName name="ZR_92M">#REF!</definedName>
    <definedName name="ZR_92S">#REF!</definedName>
    <definedName name="ZR_93D">#REF!</definedName>
    <definedName name="ZR_93J">#REF!</definedName>
    <definedName name="ZR_93M">#REF!</definedName>
    <definedName name="ZR_93S">#REF!</definedName>
    <definedName name="ZR_94D">#REF!</definedName>
    <definedName name="ZR_94J">#REF!</definedName>
    <definedName name="ZR_94M">#REF!</definedName>
    <definedName name="ZR_94S">#REF!</definedName>
    <definedName name="ZR_95D">#REF!</definedName>
    <definedName name="ZR_95J">#REF!</definedName>
    <definedName name="ZR_95M">#REF!</definedName>
    <definedName name="ZR_95S">#REF!</definedName>
    <definedName name="ZR_96D">#REF!</definedName>
    <definedName name="ZR_96J">#REF!</definedName>
    <definedName name="ZR_96M">#REF!</definedName>
    <definedName name="ZR_96S">#REF!</definedName>
    <definedName name="ZR_97D">#REF!</definedName>
    <definedName name="ZR_97J">#REF!</definedName>
    <definedName name="ZR_97M">#REF!</definedName>
    <definedName name="ZR_97S">#REF!</definedName>
    <definedName name="ZR_98D">#REF!</definedName>
    <definedName name="ZR_98J">#REF!</definedName>
    <definedName name="ZR_98M">#REF!</definedName>
    <definedName name="ZR_98S">#REF!</definedName>
    <definedName name="ZR_99D">#REF!</definedName>
    <definedName name="ZR_99J">#REF!</definedName>
    <definedName name="ZR_99M">#REF!</definedName>
    <definedName name="ZR_99S">#REF!</definedName>
    <definedName name="zr_lt">#REF!</definedName>
    <definedName name="ZR_OUT">#REF!</definedName>
    <definedName name="ZR_Spot">#REF!</definedName>
    <definedName name="ZTAH91">#REF!</definedName>
    <definedName name="ZTAH92">#REF!</definedName>
    <definedName name="ZTAH93">#REF!</definedName>
    <definedName name="ZTAH94">#REF!</definedName>
    <definedName name="ZTAH95">#REF!</definedName>
    <definedName name="ZTAH96">#REF!</definedName>
    <definedName name="ZTAH97">#REF!</definedName>
    <definedName name="ZTAH98">#REF!</definedName>
    <definedName name="ZTAH99">#REF!</definedName>
    <definedName name="ZTAY91">#REF!</definedName>
    <definedName name="ZTAY92">#REF!</definedName>
    <definedName name="ZTAY93">#REF!</definedName>
    <definedName name="ZTAY94">#REF!</definedName>
    <definedName name="ZTAY95">#REF!</definedName>
    <definedName name="ZTAY96">#REF!</definedName>
    <definedName name="ZTAY97">#REF!</definedName>
    <definedName name="ZTAY98">#REF!</definedName>
    <definedName name="ZTAY99">#REF!</definedName>
    <definedName name="ZUW2H91">#REF!</definedName>
    <definedName name="ZUW2H92">#REF!</definedName>
    <definedName name="ZUW2H93">#REF!</definedName>
    <definedName name="ZUW2H94">#REF!</definedName>
    <definedName name="ZUW2H95">#REF!</definedName>
    <definedName name="ZUW2H96">#REF!</definedName>
    <definedName name="ZUW2H97">#REF!</definedName>
    <definedName name="ZUW2H98">#REF!</definedName>
    <definedName name="ZUW2H99">#REF!</definedName>
    <definedName name="ZUW2Y91">#REF!</definedName>
    <definedName name="ZUW2Y92">#REF!</definedName>
    <definedName name="ZUW2Y93">#REF!</definedName>
    <definedName name="ZUW2Y94">#REF!</definedName>
    <definedName name="ZUW2Y95">#REF!</definedName>
    <definedName name="ZUW2Y96">#REF!</definedName>
    <definedName name="ZUW2Y97">#REF!</definedName>
    <definedName name="ZUW2Y98">#REF!</definedName>
    <definedName name="ZUW2Y99">#REF!</definedName>
    <definedName name="ZUW3H91">#REF!</definedName>
    <definedName name="ZUW3H92">#REF!</definedName>
    <definedName name="ZUW3H93">#REF!</definedName>
    <definedName name="ZUW3H94">#REF!</definedName>
    <definedName name="ZUW3H95">#REF!</definedName>
    <definedName name="ZUW3H96">#REF!</definedName>
    <definedName name="ZUW3H97">#REF!</definedName>
    <definedName name="ZUW3H98">#REF!</definedName>
    <definedName name="ZUW3H99">#REF!</definedName>
    <definedName name="ZUW3Y91">#REF!</definedName>
    <definedName name="ZUW3Y92">#REF!</definedName>
    <definedName name="ZUW3Y93">#REF!</definedName>
    <definedName name="ZUW3Y94">#REF!</definedName>
    <definedName name="ZUW3Y95">#REF!</definedName>
    <definedName name="ZUW3Y96">#REF!</definedName>
    <definedName name="ZUW3Y97">#REF!</definedName>
    <definedName name="ZUW3Y98">#REF!</definedName>
    <definedName name="ZUW3Y99">#REF!</definedName>
    <definedName name="ZUW4H91">#REF!</definedName>
    <definedName name="ZUW4H92">#REF!</definedName>
    <definedName name="ZUW4H93">#REF!</definedName>
    <definedName name="ZUW4H94">#REF!</definedName>
    <definedName name="ZUW4H95">#REF!</definedName>
    <definedName name="ZUW4H96">#REF!</definedName>
    <definedName name="ZUW4H97">#REF!</definedName>
    <definedName name="ZUW4H98">#REF!</definedName>
    <definedName name="ZUW4H99">#REF!</definedName>
    <definedName name="ZUW4Y91">#REF!</definedName>
    <definedName name="ZUW4Y92">#REF!</definedName>
    <definedName name="ZUW4Y93">#REF!</definedName>
    <definedName name="ZUW4Y94">#REF!</definedName>
    <definedName name="ZUW4Y95">#REF!</definedName>
    <definedName name="ZUW4Y96">#REF!</definedName>
    <definedName name="ZUW4Y97">#REF!</definedName>
    <definedName name="ZUW4Y98">#REF!</definedName>
    <definedName name="ZUW4Y99">#REF!</definedName>
    <definedName name="ZUW5H91">#REF!</definedName>
    <definedName name="ZUW5H92">#REF!</definedName>
    <definedName name="ZUW5H93">#REF!</definedName>
    <definedName name="ZUW5H94">#REF!</definedName>
    <definedName name="ZUW5H95">#REF!</definedName>
    <definedName name="ZUW5H96">#REF!</definedName>
    <definedName name="ZUW5H97">#REF!</definedName>
    <definedName name="ZUW5H98">#REF!</definedName>
    <definedName name="ZUW5H99">#REF!</definedName>
    <definedName name="ZUW5Y91">#REF!</definedName>
    <definedName name="ZUW5Y92">#REF!</definedName>
    <definedName name="ZUW5Y93">#REF!</definedName>
    <definedName name="ZUW5Y94">#REF!</definedName>
    <definedName name="ZUW5Y95">#REF!</definedName>
    <definedName name="ZUW5Y96">#REF!</definedName>
    <definedName name="ZUW5Y97">#REF!</definedName>
    <definedName name="ZUW5Y98">#REF!</definedName>
    <definedName name="ZUW5Y99">#REF!</definedName>
    <definedName name="ZZZ">#REF!</definedName>
    <definedName name="공정" hidden="1">#REF!</definedName>
    <definedName name="광주공장" hidden="1">#REF!</definedName>
    <definedName name="기타자산_종업원채권_Y_List">#REF!</definedName>
    <definedName name="单公司报告期">[49]Cache!$A$1:$A$4</definedName>
    <definedName name="당조">#REF!</definedName>
    <definedName name="Recorder">#REF!</definedName>
    <definedName name="秦皇岛港存混煤车板及平仓均价"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秦皇岛港存混煤车板及平仓均价"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秦皇岛港存混煤车板及平仓均价"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ㅁ" hidden="1">#REF!</definedName>
    <definedName name="별첨2">#REF!</definedName>
    <definedName name="세욱">#REF!</definedName>
    <definedName name="소집통지서">#REF!</definedName>
    <definedName name="순천_연향_1차">#REF!</definedName>
    <definedName name="영선">#REF!</definedName>
    <definedName name="영업">#REF!</definedName>
    <definedName name="영업1">#REF!</definedName>
    <definedName name="영업2">#REF!</definedName>
    <definedName name="영역">#REF!</definedName>
    <definedName name="잔존가율">#REF!</definedName>
    <definedName name="주택매출">#REF!</definedName>
    <definedName name="주택원가">#REF!</definedName>
    <definedName name="주택최종">#REF!</definedName>
    <definedName name="직급공정" hidden="1">#REF!</definedName>
    <definedName name="ㅊ1055">#REF!</definedName>
    <definedName name="차입금리">#REF!</definedName>
    <definedName name="칷__?____?">#REF!</definedName>
    <definedName name="토목법규">#REF!</definedName>
    <definedName name="호길">#REF!</definedName>
    <definedName name="ㅓ2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Nicolaï, Olivier</author>
    <author>Appen, Isabel [GIR]</author>
    <author>Dunn, Charles [GIR]</author>
    <author>Ayo-Adebanjo, Rebecca [GIR]</author>
    <author>Hulls, Tom M [GIR]</author>
    <author>Medisetti, Srikar [GIR]</author>
    <author>Berdant, Ana [GIR]</author>
    <author>Felton, Richard [GIR]</author>
    <author>Adamski, Aron [GIR]</author>
  </authors>
  <commentList>
    <comment ref="F6" authorId="0">
      <text>
        <r>
          <rPr>
            <b/>
            <sz val="9"/>
            <rFont val="Tahoma"/>
            <charset val="134"/>
          </rPr>
          <t>Nicolaï, Olivier:</t>
        </r>
        <r>
          <rPr>
            <sz val="9"/>
            <rFont val="Tahoma"/>
            <charset val="134"/>
          </rPr>
          <t xml:space="preserve">
YSL consolidation</t>
        </r>
      </text>
    </comment>
    <comment ref="C10" authorId="1">
      <text>
        <r>
          <rPr>
            <b/>
            <sz val="9"/>
            <rFont val="Tahoma"/>
            <charset val="134"/>
          </rPr>
          <t>Appen, Isabel [GIR]:</t>
        </r>
        <r>
          <rPr>
            <sz val="9"/>
            <rFont val="Tahoma"/>
            <charset val="134"/>
          </rPr>
          <t xml:space="preserve">
Includes mail in orders ¢87, not included in divisional totals</t>
        </r>
      </text>
    </comment>
    <comment ref="D10" authorId="1">
      <text>
        <r>
          <rPr>
            <b/>
            <sz val="9"/>
            <rFont val="Tahoma"/>
            <charset val="134"/>
          </rPr>
          <t>Appen, Isabel [GIR]:</t>
        </r>
        <r>
          <rPr>
            <sz val="9"/>
            <rFont val="Tahoma"/>
            <charset val="134"/>
          </rPr>
          <t xml:space="preserve">
Includes ¢81 mn of mail order sales</t>
        </r>
      </text>
    </comment>
    <comment ref="E10" authorId="1">
      <text>
        <r>
          <rPr>
            <b/>
            <sz val="9"/>
            <rFont val="Tahoma"/>
            <charset val="134"/>
          </rPr>
          <t>Appen, Isabel [GIR]:</t>
        </r>
        <r>
          <rPr>
            <sz val="9"/>
            <rFont val="Tahoma"/>
            <charset val="134"/>
          </rPr>
          <t xml:space="preserve">
Includes ¢60mn of mail-in orders not included in divisional split</t>
        </r>
      </text>
    </comment>
    <comment ref="F10" authorId="1">
      <text>
        <r>
          <rPr>
            <b/>
            <sz val="9"/>
            <rFont val="Tahoma"/>
            <charset val="134"/>
          </rPr>
          <t>Appen, Isabel [GIR]:</t>
        </r>
        <r>
          <rPr>
            <sz val="9"/>
            <rFont val="Tahoma"/>
            <charset val="134"/>
          </rPr>
          <t xml:space="preserve">
Includes ¢73mn of mail in orders, not included in divisional split
</t>
        </r>
      </text>
    </comment>
    <comment ref="BA13" authorId="2">
      <text>
        <r>
          <rPr>
            <b/>
            <sz val="9"/>
            <rFont val="Tahoma"/>
            <charset val="134"/>
          </rPr>
          <t>Dunn, Charles [GIR]:</t>
        </r>
        <r>
          <rPr>
            <sz val="9"/>
            <rFont val="Tahoma"/>
            <charset val="134"/>
          </rPr>
          <t xml:space="preserve">
Based on reported figures, the Group’s sales, at 31 December 2021, amounted to 32.28 billion euros, an
increase of +15.3%.</t>
        </r>
      </text>
    </comment>
    <comment ref="BA14" authorId="2">
      <text>
        <r>
          <rPr>
            <b/>
            <sz val="9"/>
            <rFont val="Tahoma"/>
            <charset val="134"/>
          </rPr>
          <t>Dunn, Charles [GIR]:</t>
        </r>
        <r>
          <rPr>
            <sz val="9"/>
            <rFont val="Tahoma"/>
            <charset val="134"/>
          </rPr>
          <t xml:space="preserve">
Like-for-like, i.e. based on a comparable structure and identical exchange rates, the sales growth of the
L’Oréal group was +16.1%</t>
        </r>
      </text>
    </comment>
    <comment ref="BB14" authorId="0">
      <text>
        <r>
          <rPr>
            <b/>
            <sz val="9"/>
            <rFont val="Tahoma"/>
            <charset val="134"/>
          </rPr>
          <t>Nicolaï, Olivier:</t>
        </r>
        <r>
          <rPr>
            <sz val="9"/>
            <rFont val="Tahoma"/>
            <charset val="134"/>
          </rPr>
          <t xml:space="preserve">
vs. Beauty market growth of 8.0%</t>
        </r>
      </text>
    </comment>
    <comment ref="BP14" authorId="0">
      <text>
        <r>
          <rPr>
            <b/>
            <sz val="9"/>
            <rFont val="Tahoma"/>
            <charset val="134"/>
          </rPr>
          <t xml:space="preserve">Nicolaï, Olivier:
</t>
        </r>
        <r>
          <rPr>
            <sz val="9"/>
            <rFont val="Tahoma"/>
            <charset val="134"/>
          </rPr>
          <t xml:space="preserve">
Commenting on the figures, Nicolas Hieronimus, CEO of L'Oréal, said:
“2024 is off to a very good start with like-for-like growth of +9.4%, perfectly illustrating the power of our unique model. We are a pure player in beauty, a category that has once again proven its relentless growth capacity. Our multipolar approach to beauty - from luxury to mass, professional to dermatological, in all channels, all price points, and all geographies - allows us to seize all growth opportunities and offset temporary points of softness.
And the first quarter was perfect proof. Continued double-digit growth in Europe, coupled with ongoing strength in emerging markets more than offset the only gradual recovery in North Asia. The outstanding performances of dermatology and mass compensated the short-term challenges in luxury. All in all, adjusted for the favorable phasing in North America, our like-for-like growth was a strong +8.1%, not only maintaining our rhythm, but once again significantly outperforming the dynamic beauty market.
This remarkable performance also reflected the strength of our innovation, the power of our brands, as well as the engagement of our teams around the world.
In an environment that continues to be marked by economic and geopolitical tensions, we are optimistic about the outlook for the beauty market, and confident in our ability to keep outperforming it and to achieve another year of growth in sales and profit.”</t>
        </r>
      </text>
    </comment>
    <comment ref="BW14" authorId="3">
      <text>
        <r>
          <rPr>
            <b/>
            <sz val="9"/>
            <rFont val="Tahoma"/>
            <charset val="134"/>
          </rPr>
          <t>Ayo-Adebanjo, Rebecca [GIR]:</t>
        </r>
        <r>
          <rPr>
            <sz val="9"/>
            <rFont val="Tahoma"/>
            <charset val="134"/>
          </rPr>
          <t xml:space="preserve">
+2.6% adjusted</t>
        </r>
      </text>
    </comment>
    <comment ref="BX14" authorId="3">
      <text>
        <r>
          <rPr>
            <b/>
            <sz val="9"/>
            <color rgb="FF000000"/>
            <rFont val="Tahoma"/>
            <charset val="134"/>
          </rPr>
          <t>Ayo-Adebanjo, Rebecca [GIR]:</t>
        </r>
        <r>
          <rPr>
            <sz val="9"/>
            <color rgb="FF000000"/>
            <rFont val="Tahoma"/>
            <charset val="134"/>
          </rPr>
          <t xml:space="preserve">
+3.7% adjusted</t>
        </r>
      </text>
    </comment>
    <comment ref="BY14" authorId="0">
      <text>
        <r>
          <rPr>
            <b/>
            <sz val="9"/>
            <rFont val="Tahoma"/>
            <charset val="134"/>
          </rPr>
          <t>Nicolaï, Olivier:</t>
        </r>
        <r>
          <rPr>
            <sz val="9"/>
            <rFont val="Tahoma"/>
            <charset val="134"/>
          </rPr>
          <t xml:space="preserve">
4.9% underlying ex IT (70bps)</t>
        </r>
      </text>
    </comment>
    <comment ref="BZ14" authorId="0">
      <text>
        <r>
          <rPr>
            <b/>
            <sz val="9"/>
            <rFont val="Tahoma"/>
            <charset val="134"/>
          </rPr>
          <t>Nicolaï, Olivier:</t>
        </r>
        <r>
          <rPr>
            <sz val="9"/>
            <rFont val="Tahoma"/>
            <charset val="134"/>
          </rPr>
          <t xml:space="preserve">
including 110bps positive IT phasing</t>
        </r>
      </text>
    </comment>
    <comment ref="CA14" authorId="3">
      <text>
        <r>
          <rPr>
            <b/>
            <sz val="9"/>
            <rFont val="Tahoma"/>
            <charset val="134"/>
          </rPr>
          <t>Ayo-Adebanjo, Rebecca [GIR]:</t>
        </r>
        <r>
          <rPr>
            <sz val="9"/>
            <rFont val="Tahoma"/>
            <charset val="134"/>
          </rPr>
          <t xml:space="preserve">
+3.2% adjusted
100bps contribution from innovation launches</t>
        </r>
      </text>
    </comment>
    <comment ref="CB14" authorId="3">
      <text>
        <r>
          <rPr>
            <b/>
            <sz val="9"/>
            <rFont val="Tahoma"/>
            <charset val="134"/>
          </rPr>
          <t>Ayo-Adebanjo, Rebecca [GIR]:</t>
        </r>
        <r>
          <rPr>
            <sz val="9"/>
            <rFont val="Tahoma"/>
            <charset val="134"/>
          </rPr>
          <t xml:space="preserve">
=300bps weight of launches vs H2 24</t>
        </r>
      </text>
    </comment>
    <comment ref="BP15" authorId="4">
      <text>
        <r>
          <rPr>
            <b/>
            <sz val="9"/>
            <rFont val="Tahoma"/>
            <charset val="134"/>
          </rPr>
          <t>Hulls, Tom M [GIR]:</t>
        </r>
        <r>
          <rPr>
            <sz val="9"/>
            <rFont val="Tahoma"/>
            <charset val="134"/>
          </rPr>
          <t xml:space="preserve">
Approximately 2/3 of growth in value</t>
        </r>
      </text>
    </comment>
    <comment ref="BA17" authorId="2">
      <text>
        <r>
          <rPr>
            <b/>
            <sz val="9"/>
            <rFont val="Tahoma"/>
            <charset val="134"/>
          </rPr>
          <t>Dunn, Charles [GIR]:</t>
        </r>
        <r>
          <rPr>
            <sz val="9"/>
            <rFont val="Tahoma"/>
            <charset val="134"/>
          </rPr>
          <t xml:space="preserve">
At the end of 2021, currency fluctuations had a negative impact of -1.6%</t>
        </r>
      </text>
    </comment>
    <comment ref="CC17" authorId="4">
      <text>
        <r>
          <rPr>
            <b/>
            <sz val="9"/>
            <rFont val="Tahoma"/>
            <charset val="134"/>
          </rPr>
          <t>Hulls, Tom M [GIR]:</t>
        </r>
        <r>
          <rPr>
            <sz val="9"/>
            <rFont val="Tahoma"/>
            <charset val="134"/>
          </rPr>
          <t xml:space="preserve">
9m 2025: Currency fluctuations had a negative impact of -2.8% at the end of September 2025. If the exchange rates
on 30 September 2025, i.e., €1 = $1.1730, were extrapolated until 31 December, the impact of currency fluctuations on sales would be around -3.8% for the whole of 2025.</t>
        </r>
      </text>
    </comment>
    <comment ref="AN18" authorId="0">
      <text>
        <r>
          <rPr>
            <b/>
            <sz val="9"/>
            <rFont val="Tahoma"/>
            <charset val="134"/>
          </rPr>
          <t>Nicolaï, Olivier:</t>
        </r>
        <r>
          <rPr>
            <sz val="9"/>
            <rFont val="Tahoma"/>
            <charset val="134"/>
          </rPr>
          <t xml:space="preserve">
The net impact of changes in the scope of consolidation was -0.2% in Q1 20</t>
        </r>
      </text>
    </comment>
    <comment ref="AP18" authorId="1">
      <text>
        <r>
          <rPr>
            <b/>
            <sz val="9"/>
            <rFont val="Tahoma"/>
            <charset val="134"/>
          </rPr>
          <t>Appen, Isabel [GIR]:</t>
        </r>
        <r>
          <rPr>
            <sz val="9"/>
            <rFont val="Tahoma"/>
            <charset val="134"/>
          </rPr>
          <t xml:space="preserve">
The net impact of cahnges in the scope of consolidation was 0.5% to 9M20</t>
        </r>
      </text>
    </comment>
    <comment ref="AR18" authorId="0">
      <text>
        <r>
          <rPr>
            <b/>
            <sz val="9"/>
            <rFont val="Tahoma"/>
            <charset val="134"/>
          </rPr>
          <t>Nicolaï, Olivier:</t>
        </r>
        <r>
          <rPr>
            <sz val="9"/>
            <rFont val="Tahoma"/>
            <charset val="134"/>
          </rPr>
          <t xml:space="preserve">
The net impact of changes in the scope of consolidation was +0.3%.</t>
        </r>
      </text>
    </comment>
    <comment ref="AT18" authorId="1">
      <text>
        <r>
          <rPr>
            <b/>
            <sz val="9"/>
            <rFont val="Tahoma"/>
            <charset val="134"/>
          </rPr>
          <t>Appen, Isabel [GIR]:</t>
        </r>
        <r>
          <rPr>
            <sz val="9"/>
            <rFont val="Tahoma"/>
            <charset val="134"/>
          </rPr>
          <t xml:space="preserve">
Net impact of changes in scope of consolidation was +0.5%</t>
        </r>
      </text>
    </comment>
    <comment ref="AU18" authorId="1">
      <text>
        <r>
          <rPr>
            <b/>
            <sz val="9"/>
            <rFont val="Tahoma"/>
            <charset val="134"/>
          </rPr>
          <t>Appen, Isabel [GIR]:</t>
        </r>
        <r>
          <rPr>
            <sz val="9"/>
            <rFont val="Tahoma"/>
            <charset val="134"/>
          </rPr>
          <t xml:space="preserve">
Net impact of changes in scope of consolidation was +1.3%</t>
        </r>
      </text>
    </comment>
    <comment ref="AY18" authorId="1">
      <text>
        <r>
          <rPr>
            <b/>
            <sz val="9"/>
            <rFont val="Tahoma"/>
            <charset val="134"/>
          </rPr>
          <t>Appen, Isabel [GIR]:</t>
        </r>
        <r>
          <rPr>
            <sz val="9"/>
            <rFont val="Tahoma"/>
            <charset val="134"/>
          </rPr>
          <t xml:space="preserve">
Net impact of changes in scope of consolidation in H1 was +1.1%. And growth excluding FX impacts was +21.8%</t>
        </r>
      </text>
    </comment>
    <comment ref="BA18" authorId="2">
      <text>
        <r>
          <rPr>
            <sz val="11"/>
            <color rgb="FF000000"/>
            <rFont val="等线"/>
            <scheme val="minor"/>
            <charset val="0"/>
          </rPr>
          <t>Dunn, Charles [GIR]:
The net impact of changes in the scope of consolidation was +0.8%</t>
        </r>
      </text>
    </comment>
    <comment ref="BM18" authorId="5">
      <text>
        <r>
          <rPr>
            <b/>
            <sz val="9"/>
            <rFont val="Tahoma"/>
            <charset val="134"/>
          </rPr>
          <t>Medisetti, Srikar [GIR]:</t>
        </r>
        <r>
          <rPr>
            <sz val="9"/>
            <rFont val="Tahoma"/>
            <charset val="134"/>
          </rPr>
          <t xml:space="preserve">
The net impact of changes in the scope of consolidation was +1.1%.</t>
        </r>
      </text>
    </comment>
    <comment ref="A27" authorId="1">
      <text>
        <r>
          <rPr>
            <sz val="11"/>
            <color rgb="FF000000"/>
            <rFont val="等线"/>
            <scheme val="minor"/>
            <charset val="0"/>
          </rPr>
          <t>Appen, Isabel [GIR]:
Mail in orders not included in divisional totals - up to 2005</t>
        </r>
      </text>
    </comment>
    <comment ref="BA60" authorId="2">
      <text>
        <r>
          <rPr>
            <b/>
            <sz val="9"/>
            <rFont val="Tahoma"/>
            <charset val="134"/>
          </rPr>
          <t>Dunn, Charles [GIR]:</t>
        </r>
        <r>
          <rPr>
            <sz val="9"/>
            <rFont val="Tahoma"/>
            <charset val="134"/>
          </rPr>
          <t xml:space="preserve">
Net impact of changes in the scope of consolidation was +0.8%</t>
        </r>
      </text>
    </comment>
    <comment ref="BF94" authorId="2">
      <text>
        <r>
          <rPr>
            <b/>
            <sz val="9"/>
            <rFont val="Tahoma"/>
            <charset val="134"/>
          </rPr>
          <t>Dunn, Charles [GIR]:</t>
        </r>
        <r>
          <rPr>
            <sz val="9"/>
            <rFont val="Tahoma"/>
            <charset val="134"/>
          </rPr>
          <t xml:space="preserve">
Sanofi dividends amounted to 468.2 million euros. This year, in addition to the annual dividend of 393.7
million euros, Sanofi paid an additional dividend-in-kind in the form of newly listed Euroapi shares for an
amount of 74.5 million euros.</t>
        </r>
      </text>
    </comment>
    <comment ref="BH94" authorId="4">
      <text>
        <r>
          <rPr>
            <b/>
            <sz val="9"/>
            <rFont val="Tahoma"/>
            <charset val="134"/>
          </rPr>
          <t>Hulls, Tom M [GIR]:</t>
        </r>
        <r>
          <rPr>
            <sz val="9"/>
            <rFont val="Tahoma"/>
            <charset val="134"/>
          </rPr>
          <t xml:space="preserve">
Additional shares issued in form of newly listed Euroapi shares for 74.5m</t>
        </r>
      </text>
    </comment>
    <comment ref="CC94" authorId="4">
      <text>
        <r>
          <rPr>
            <b/>
            <sz val="9"/>
            <rFont val="Tahoma"/>
            <charset val="134"/>
          </rPr>
          <t>Hulls, Tom M [GIR]:</t>
        </r>
        <r>
          <rPr>
            <sz val="9"/>
            <rFont val="Tahoma"/>
            <charset val="134"/>
          </rPr>
          <t xml:space="preserve">
Sanofi shares reduce to 88.6m post the sale of 29.6m shares in February 2025</t>
        </r>
      </text>
    </comment>
    <comment ref="BV97" authorId="4">
      <text>
        <r>
          <rPr>
            <b/>
            <sz val="9"/>
            <rFont val="Tahoma"/>
            <charset val="134"/>
          </rPr>
          <t>Hulls, Tom M [GIR]:</t>
        </r>
        <r>
          <rPr>
            <sz val="9"/>
            <rFont val="Tahoma"/>
            <charset val="134"/>
          </rPr>
          <t xml:space="preserve">
Proposed dividend by Sanofi at FY24 results on January 30th</t>
        </r>
      </text>
    </comment>
    <comment ref="BA105" authorId="1">
      <text>
        <r>
          <rPr>
            <b/>
            <sz val="9"/>
            <rFont val="Tahoma"/>
            <charset val="134"/>
          </rPr>
          <t>Appen, Isabel [GIR]:</t>
        </r>
        <r>
          <rPr>
            <sz val="9"/>
            <rFont val="Tahoma"/>
            <charset val="134"/>
          </rPr>
          <t xml:space="preserve">
Guidance at FY20 - expect similar tax rate to FY20 (25.3%)</t>
        </r>
      </text>
    </comment>
    <comment ref="CC106" authorId="0">
      <text>
        <r>
          <rPr>
            <b/>
            <sz val="9"/>
            <rFont val="Tahoma"/>
            <charset val="134"/>
          </rPr>
          <t>Nicolaï, Olivier:</t>
        </r>
        <r>
          <rPr>
            <sz val="9"/>
            <rFont val="Tahoma"/>
            <charset val="134"/>
          </rPr>
          <t xml:space="preserve">
estimated €250m extra tax supposedly for one year only.</t>
        </r>
      </text>
    </comment>
    <comment ref="Y120" authorId="6">
      <text>
        <r>
          <rPr>
            <b/>
            <sz val="9"/>
            <rFont val="Tahoma"/>
            <charset val="134"/>
          </rPr>
          <t>Berdant, Ana [GIR]:</t>
        </r>
        <r>
          <rPr>
            <sz val="9"/>
            <rFont val="Tahoma"/>
            <charset val="134"/>
          </rPr>
          <t xml:space="preserve">
The Body Shop</t>
        </r>
      </text>
    </comment>
    <comment ref="AY122" authorId="1">
      <text>
        <r>
          <rPr>
            <b/>
            <sz val="9"/>
            <rFont val="Tahoma"/>
            <charset val="134"/>
          </rPr>
          <t>Appen, Isabel [GIR]:</t>
        </r>
        <r>
          <rPr>
            <sz val="9"/>
            <rFont val="Tahoma"/>
            <charset val="134"/>
          </rPr>
          <t xml:space="preserve">
Typo in income statement;  has this number as 2,368. Corrected version in note 10.3 (pg 29 of 1H report)</t>
        </r>
      </text>
    </comment>
    <comment ref="L127" authorId="6">
      <text>
        <r>
          <rPr>
            <b/>
            <sz val="9"/>
            <rFont val="Tahoma"/>
            <charset val="134"/>
          </rPr>
          <t>Berdant, Ana [GIR]:</t>
        </r>
        <r>
          <rPr>
            <sz val="9"/>
            <rFont val="Tahoma"/>
            <charset val="134"/>
          </rPr>
          <t xml:space="preserve">
The announcement on February 11, 2014, of the disposal of 50% of Galderma leads to account for this business in accordance with IFRS 5 accounting rule on discontinued operations. </t>
        </r>
      </text>
    </comment>
    <comment ref="BA137" authorId="7">
      <text>
        <r>
          <rPr>
            <b/>
            <sz val="9"/>
            <rFont val="Tahoma"/>
            <charset val="134"/>
          </rPr>
          <t>Felton, Richard [GIR]:</t>
        </r>
        <r>
          <rPr>
            <sz val="9"/>
            <rFont val="Tahoma"/>
            <charset val="134"/>
          </rPr>
          <t xml:space="preserve">
At 31 December 2021,the capital of the company was formed by 557,672,360 shares. As of 10 February 2022, the capital is formed by 535,412,372 shares, each with one voting right.</t>
        </r>
      </text>
    </comment>
    <comment ref="AP171" authorId="1">
      <text>
        <r>
          <rPr>
            <b/>
            <sz val="9"/>
            <rFont val="Tahoma"/>
            <charset val="134"/>
          </rPr>
          <t>Appen, Isabel [GIR]:</t>
        </r>
        <r>
          <rPr>
            <sz val="9"/>
            <rFont val="Tahoma"/>
            <charset val="134"/>
          </rPr>
          <t xml:space="preserve">
Professional products performance was particularly strong in North America and Europe, with double digit growth in the 3rd quarter
</t>
        </r>
      </text>
    </comment>
    <comment ref="AU171" authorId="1">
      <text>
        <r>
          <rPr>
            <b/>
            <sz val="9"/>
            <rFont val="Tahoma"/>
            <charset val="134"/>
          </rPr>
          <t>Appen, Isabel [GIR]:</t>
        </r>
        <r>
          <rPr>
            <sz val="9"/>
            <rFont val="Tahoma"/>
            <charset val="134"/>
          </rPr>
          <t xml:space="preserve">
Western Europe maintained its growth momentum, particularly in Germany and France. </t>
        </r>
      </text>
    </comment>
    <comment ref="AY171" authorId="1">
      <text>
        <r>
          <rPr>
            <b/>
            <sz val="9"/>
            <rFont val="Tahoma"/>
            <charset val="134"/>
          </rPr>
          <t>Appen, Isabel [GIR]:</t>
        </r>
        <r>
          <rPr>
            <sz val="9"/>
            <rFont val="Tahoma"/>
            <charset val="134"/>
          </rPr>
          <t xml:space="preserve">
 It continued its growth trend in Europe, driven by Germany and France. </t>
        </r>
      </text>
    </comment>
    <comment ref="BA171" authorId="2">
      <text>
        <r>
          <rPr>
            <b/>
            <sz val="9"/>
            <rFont val="Tahoma"/>
            <charset val="134"/>
          </rPr>
          <t>Dunn, Charles [GIR]:</t>
        </r>
        <r>
          <rPr>
            <sz val="9"/>
            <rFont val="Tahoma"/>
            <charset val="134"/>
          </rPr>
          <t xml:space="preserve">
p. 6 Professional Products PPT</t>
        </r>
      </text>
    </comment>
    <comment ref="BD171" authorId="8">
      <text>
        <r>
          <rPr>
            <b/>
            <sz val="9"/>
            <rFont val="Tahoma"/>
            <charset val="134"/>
          </rPr>
          <t>Adamski, Aron [GIR]:</t>
        </r>
        <r>
          <rPr>
            <sz val="9"/>
            <rFont val="Tahoma"/>
            <charset val="134"/>
          </rPr>
          <t xml:space="preserve">
Outstanding performance in Germany
The Professional Products Division capitalised on the strength of its position in e-commerce as well as a buoyant premium haircare market.  </t>
        </r>
      </text>
    </comment>
    <comment ref="BF171" authorId="2">
      <text>
        <r>
          <rPr>
            <b/>
            <sz val="9"/>
            <rFont val="Tahoma"/>
            <charset val="134"/>
          </rPr>
          <t>Dunn, Charles [GIR]:</t>
        </r>
        <r>
          <rPr>
            <sz val="9"/>
            <rFont val="Tahoma"/>
            <charset val="134"/>
          </rPr>
          <t xml:space="preserve">
 The Professional Products Division
reported balanced growth between hair colour and haircare</t>
        </r>
      </text>
    </comment>
    <comment ref="BH171" authorId="8">
      <text>
        <r>
          <rPr>
            <b/>
            <sz val="9"/>
            <rFont val="Tahoma"/>
            <charset val="134"/>
          </rPr>
          <t>Adamski, Aron [GIR]:</t>
        </r>
        <r>
          <rPr>
            <sz val="9"/>
            <rFont val="Tahoma"/>
            <charset val="134"/>
          </rPr>
          <t xml:space="preserve">
Successfully pursued valorisation strategy in Europe, significantly contributing to the growth of premium hair care in Europe.
Professional Products page 8</t>
        </r>
      </text>
    </comment>
    <comment ref="AP175" authorId="1">
      <text>
        <r>
          <rPr>
            <b/>
            <sz val="9"/>
            <rFont val="Tahoma"/>
            <charset val="134"/>
          </rPr>
          <t>Appen, Isabel [GIR]:</t>
        </r>
        <r>
          <rPr>
            <sz val="9"/>
            <rFont val="Tahoma"/>
            <charset val="134"/>
          </rPr>
          <t xml:space="preserve">
Professional products performance was particularly strong in North America and Europe, with double digit growth in the 3rd quarter
</t>
        </r>
      </text>
    </comment>
    <comment ref="AU175" authorId="1">
      <text>
        <r>
          <rPr>
            <b/>
            <sz val="9"/>
            <rFont val="Tahoma"/>
            <charset val="134"/>
          </rPr>
          <t>Appen, Isabel [GIR]:</t>
        </r>
        <r>
          <rPr>
            <sz val="9"/>
            <rFont val="Tahoma"/>
            <charset val="134"/>
          </rPr>
          <t xml:space="preserve">
All geographic Zones achieved sales growth, with record performance in the United States, driven by the power of the SalonCentric distribution channel. </t>
        </r>
      </text>
    </comment>
    <comment ref="AY175" authorId="1">
      <text>
        <r>
          <rPr>
            <b/>
            <sz val="9"/>
            <rFont val="Tahoma"/>
            <charset val="134"/>
          </rPr>
          <t>Appen, Isabel [GIR]:</t>
        </r>
        <r>
          <rPr>
            <sz val="9"/>
            <rFont val="Tahoma"/>
            <charset val="134"/>
          </rPr>
          <t xml:space="preserve">
Record performance in the US</t>
        </r>
      </text>
    </comment>
    <comment ref="BA175" authorId="2">
      <text>
        <r>
          <rPr>
            <b/>
            <sz val="9"/>
            <rFont val="Tahoma"/>
            <charset val="134"/>
          </rPr>
          <t>Dunn, Charles [GIR]:</t>
        </r>
        <r>
          <rPr>
            <sz val="9"/>
            <rFont val="Tahoma"/>
            <charset val="134"/>
          </rPr>
          <t xml:space="preserve">
p. 6 Professional Products PPT
The Division maintained its upward momentum and achieved historic market share gains across all Zones,
with remarkable performance in the United States and mainland China in particular. The benefits of its
omnichannel strategy were reflected in the recovery of in-salon sales, the exceptional performance of the
SalonCentric distribution channel in the United States as well as a strong increase in e-commerce.</t>
        </r>
      </text>
    </comment>
    <comment ref="BD175" authorId="8">
      <text>
        <r>
          <rPr>
            <b/>
            <sz val="9"/>
            <rFont val="Tahoma"/>
            <charset val="134"/>
          </rPr>
          <t xml:space="preserve">Adamski, Aron [GIR]:
</t>
        </r>
        <r>
          <rPr>
            <sz val="9"/>
            <rFont val="Tahoma"/>
            <charset val="134"/>
          </rPr>
          <t>The Professional Products Division continued to grow in the salon channel and SalonCentric, with the success of Redken and Kérastase in hair care.</t>
        </r>
      </text>
    </comment>
    <comment ref="BF175" authorId="2">
      <text>
        <r>
          <rPr>
            <b/>
            <sz val="9"/>
            <rFont val="Tahoma"/>
            <charset val="134"/>
          </rPr>
          <t>Dunn, Charles [GIR]:</t>
        </r>
        <r>
          <rPr>
            <sz val="9"/>
            <rFont val="Tahoma"/>
            <charset val="134"/>
          </rPr>
          <t xml:space="preserve">
The Professional Products Division also beat the market, driven by SalonCentric and the
recovery of salons, as well as its strong innovation strategy</t>
        </r>
      </text>
    </comment>
    <comment ref="BH175" authorId="8">
      <text>
        <r>
          <rPr>
            <b/>
            <sz val="9"/>
            <rFont val="Tahoma"/>
            <charset val="134"/>
          </rPr>
          <t>Adamski, Aron [GIR]:</t>
        </r>
        <r>
          <rPr>
            <sz val="9"/>
            <rFont val="Tahoma"/>
            <charset val="134"/>
          </rPr>
          <t xml:space="preserve">
Remained strong in the salon channel and through the SalonCentric platform, significantly outpacing the market; it performed particularly well in haircare with Pureology and Kerastase
Professional Products page 8</t>
        </r>
      </text>
    </comment>
    <comment ref="BA179" authorId="2">
      <text>
        <r>
          <rPr>
            <b/>
            <sz val="9"/>
            <rFont val="Tahoma"/>
            <charset val="134"/>
          </rPr>
          <t>Dunn, Charles [GIR]:</t>
        </r>
        <r>
          <rPr>
            <sz val="9"/>
            <rFont val="Tahoma"/>
            <charset val="134"/>
          </rPr>
          <t xml:space="preserve">
p. 6 Professional Products PPT</t>
        </r>
      </text>
    </comment>
    <comment ref="BH179" authorId="8">
      <text>
        <r>
          <rPr>
            <b/>
            <sz val="9"/>
            <rFont val="Tahoma"/>
            <charset val="134"/>
          </rPr>
          <t>Adamski, Aron [GIR]:</t>
        </r>
        <r>
          <rPr>
            <sz val="9"/>
            <rFont val="Tahoma"/>
            <charset val="134"/>
          </rPr>
          <t xml:space="preserve">
Professional Products page 8</t>
        </r>
      </text>
    </comment>
    <comment ref="AU183" authorId="1">
      <text>
        <r>
          <rPr>
            <b/>
            <sz val="9"/>
            <rFont val="Tahoma"/>
            <charset val="134"/>
          </rPr>
          <t>Appen, Isabel [GIR]:</t>
        </r>
        <r>
          <rPr>
            <sz val="9"/>
            <rFont val="Tahoma"/>
            <charset val="134"/>
          </rPr>
          <t xml:space="preserve">
The Division also confirmed its success in mainland China with very strong growth in e-commerce and in salons.</t>
        </r>
      </text>
    </comment>
    <comment ref="AY183" authorId="1">
      <text>
        <r>
          <rPr>
            <b/>
            <sz val="9"/>
            <rFont val="Tahoma"/>
            <charset val="134"/>
          </rPr>
          <t>Appen, Isabel [GIR]:</t>
        </r>
        <r>
          <rPr>
            <sz val="9"/>
            <rFont val="Tahoma"/>
            <charset val="134"/>
          </rPr>
          <t xml:space="preserve">
Division confirmed its success in Mainland China with very strong growth in e-commerce and in salons</t>
        </r>
      </text>
    </comment>
    <comment ref="BA183" authorId="2">
      <text>
        <r>
          <rPr>
            <b/>
            <sz val="9"/>
            <rFont val="Tahoma"/>
            <charset val="134"/>
          </rPr>
          <t>Dunn, Charles [GIR]:</t>
        </r>
        <r>
          <rPr>
            <sz val="9"/>
            <rFont val="Tahoma"/>
            <charset val="134"/>
          </rPr>
          <t xml:space="preserve">
The Division maintained its upward momentum and achieved historic market share gains across all Zones,
with remarkable performance in the United States and mainland China in particular. </t>
        </r>
      </text>
    </comment>
    <comment ref="BD183" authorId="8">
      <text>
        <r>
          <rPr>
            <b/>
            <sz val="9"/>
            <rFont val="Tahoma"/>
            <charset val="134"/>
          </rPr>
          <t>Adamski, Aron [GIR]:</t>
        </r>
        <r>
          <rPr>
            <sz val="9"/>
            <rFont val="Tahoma"/>
            <charset val="134"/>
          </rPr>
          <t xml:space="preserve">
Outstanding performance in mainland China and India
The Active Cosmetics and Professional Products Divisions recorded double-digit growth and increased their market share, driven by Skinceuticals and professional haircare with Kérastase and L’Oréal Professionnel.</t>
        </r>
      </text>
    </comment>
    <comment ref="BF183" authorId="2">
      <text>
        <r>
          <rPr>
            <b/>
            <sz val="9"/>
            <rFont val="Tahoma"/>
            <charset val="134"/>
          </rPr>
          <t>Dunn, Charles [GIR]:</t>
        </r>
        <r>
          <rPr>
            <sz val="9"/>
            <rFont val="Tahoma"/>
            <charset val="134"/>
          </rPr>
          <t xml:space="preserve">
 the Active Cosmetics and Professional Products Divisions were
driven by the success of La Roche-Posay, Skinceuticals and Kérastase</t>
        </r>
      </text>
    </comment>
    <comment ref="BH183" authorId="8">
      <text>
        <r>
          <rPr>
            <b/>
            <sz val="9"/>
            <rFont val="Tahoma"/>
            <charset val="134"/>
          </rPr>
          <t>Adamski, Aron [GIR]:</t>
        </r>
        <r>
          <rPr>
            <sz val="9"/>
            <rFont val="Tahoma"/>
            <charset val="134"/>
          </rPr>
          <t xml:space="preserve">
Continued double digit growth leveraging its premium brands portfolio.
Spectacular growth in India was spurred partially by the success of Professional Products division.
China +32% / India +50%
Professional Products page 8</t>
        </r>
      </text>
    </comment>
    <comment ref="BA187" authorId="2">
      <text>
        <r>
          <rPr>
            <b/>
            <sz val="9"/>
            <rFont val="Tahoma"/>
            <charset val="134"/>
          </rPr>
          <t>Dunn, Charles [GIR]:</t>
        </r>
        <r>
          <rPr>
            <sz val="9"/>
            <rFont val="Tahoma"/>
            <charset val="134"/>
          </rPr>
          <t xml:space="preserve">
p. 6 Professional Products PPT</t>
        </r>
      </text>
    </comment>
    <comment ref="BD187" authorId="8">
      <text>
        <r>
          <rPr>
            <b/>
            <sz val="9"/>
            <rFont val="Tahoma"/>
            <charset val="134"/>
          </rPr>
          <t>Adamski, Aron [GIR]:</t>
        </r>
        <r>
          <rPr>
            <sz val="9"/>
            <rFont val="Tahoma"/>
            <charset val="134"/>
          </rPr>
          <t xml:space="preserve">
Outstanding performance in Brazil</t>
        </r>
      </text>
    </comment>
    <comment ref="BH187" authorId="8">
      <text>
        <r>
          <rPr>
            <b/>
            <sz val="9"/>
            <rFont val="Tahoma"/>
            <charset val="134"/>
          </rPr>
          <t>Adamski, Aron [GIR]:</t>
        </r>
        <r>
          <rPr>
            <sz val="9"/>
            <rFont val="Tahoma"/>
            <charset val="134"/>
          </rPr>
          <t xml:space="preserve">
Professional Products page 8</t>
        </r>
      </text>
    </comment>
    <comment ref="BH191" authorId="8">
      <text>
        <r>
          <rPr>
            <b/>
            <sz val="9"/>
            <rFont val="Tahoma"/>
            <charset val="134"/>
          </rPr>
          <t>Adamski, Aron [GIR]:</t>
        </r>
        <r>
          <rPr>
            <sz val="9"/>
            <rFont val="Tahoma"/>
            <charset val="134"/>
          </rPr>
          <t xml:space="preserve">
Successfully pursued valorisation strategy in Europe, significantly contributing to the growth of premium hair care in Europe.
Professional Products page 8</t>
        </r>
      </text>
    </comment>
    <comment ref="BA195" authorId="2">
      <text>
        <r>
          <rPr>
            <b/>
            <sz val="9"/>
            <rFont val="Tahoma"/>
            <charset val="134"/>
          </rPr>
          <t>Dunn, Charles [GIR]:</t>
        </r>
        <r>
          <rPr>
            <sz val="9"/>
            <rFont val="Tahoma"/>
            <charset val="134"/>
          </rPr>
          <t xml:space="preserve">
p. 6 Professional Products PPT</t>
        </r>
      </text>
    </comment>
    <comment ref="BH195" authorId="8">
      <text>
        <r>
          <rPr>
            <b/>
            <sz val="9"/>
            <rFont val="Tahoma"/>
            <charset val="134"/>
          </rPr>
          <t>Adamski, Aron [GIR]:</t>
        </r>
        <r>
          <rPr>
            <sz val="9"/>
            <rFont val="Tahoma"/>
            <charset val="134"/>
          </rPr>
          <t xml:space="preserve">
Professional Products page 8</t>
        </r>
      </text>
    </comment>
    <comment ref="A201" authorId="4">
      <text>
        <r>
          <rPr>
            <b/>
            <sz val="9"/>
            <rFont val="Tahoma"/>
            <charset val="134"/>
          </rPr>
          <t>Hulls, Tom M [GIR]:</t>
        </r>
        <r>
          <rPr>
            <sz val="9"/>
            <rFont val="Tahoma"/>
            <charset val="134"/>
          </rPr>
          <t xml:space="preserve">
Relative weightings taken from previous country splits</t>
        </r>
      </text>
    </comment>
    <comment ref="A204" authorId="4">
      <text>
        <r>
          <rPr>
            <b/>
            <sz val="9"/>
            <rFont val="Tahoma"/>
            <charset val="134"/>
          </rPr>
          <t>Hulls, Tom M [GIR]:</t>
        </r>
        <r>
          <rPr>
            <sz val="9"/>
            <rFont val="Tahoma"/>
            <charset val="134"/>
          </rPr>
          <t xml:space="preserve">
Includes Mainland China, Hong Kong, Taiwan, Japan and South Korea
</t>
        </r>
      </text>
    </comment>
    <comment ref="BO216" authorId="4">
      <text>
        <r>
          <rPr>
            <b/>
            <sz val="9"/>
            <rFont val="Tahoma"/>
            <charset val="134"/>
          </rPr>
          <t>Hulls, Tom M [GIR]:</t>
        </r>
        <r>
          <rPr>
            <sz val="9"/>
            <rFont val="Tahoma"/>
            <charset val="134"/>
          </rPr>
          <t xml:space="preserve">
We outperformed across all regions. In our historical key regions, North America was up 6%, led by a strong acceleration in e-commerce and specialty retail. Redken has become in the US the number one professional haircare brand in retail and online.</t>
        </r>
      </text>
    </comment>
    <comment ref="BO220" authorId="4">
      <text>
        <r>
          <rPr>
            <b/>
            <sz val="9"/>
            <rFont val="Tahoma"/>
            <charset val="134"/>
          </rPr>
          <t>Hulls, Tom M [GIR]:</t>
        </r>
        <r>
          <rPr>
            <sz val="9"/>
            <rFont val="Tahoma"/>
            <charset val="134"/>
          </rPr>
          <t xml:space="preserve">
Europe was also up 6%, with steady acceleration in e-commerce and remarkable performances in the UK and Spain.</t>
        </r>
      </text>
    </comment>
    <comment ref="BO224" authorId="4">
      <text>
        <r>
          <rPr>
            <b/>
            <sz val="9"/>
            <rFont val="Tahoma"/>
            <charset val="134"/>
          </rPr>
          <t>Hulls, Tom M [GIR]:</t>
        </r>
        <r>
          <rPr>
            <sz val="9"/>
            <rFont val="Tahoma"/>
            <charset val="134"/>
          </rPr>
          <t xml:space="preserve">
We also outperformed in our key growth markets, with Latin America at plus 10%; SAPMENA-SSA at plus 16%; and North Asia at plus 14%.</t>
        </r>
      </text>
    </comment>
    <comment ref="BO228" authorId="4">
      <text>
        <r>
          <rPr>
            <b/>
            <sz val="9"/>
            <rFont val="Tahoma"/>
            <charset val="134"/>
          </rPr>
          <t>Hulls, Tom M [GIR]:</t>
        </r>
        <r>
          <rPr>
            <sz val="9"/>
            <rFont val="Tahoma"/>
            <charset val="134"/>
          </rPr>
          <t xml:space="preserve">
We also outperformed in our key growth markets, with Latin America at plus 10%; SAPMENA-SSA at plus 16%; and North Asia at plus 14%.</t>
        </r>
      </text>
    </comment>
    <comment ref="BO232" authorId="4">
      <text>
        <r>
          <rPr>
            <b/>
            <sz val="9"/>
            <rFont val="Tahoma"/>
            <charset val="134"/>
          </rPr>
          <t>Hulls, Tom M [GIR]:</t>
        </r>
        <r>
          <rPr>
            <sz val="9"/>
            <rFont val="Tahoma"/>
            <charset val="134"/>
          </rPr>
          <t xml:space="preserve">
We also outperformed in our key growth markets, with Latin America at plus 10%; SAPMENA-SSA at plus 16%; and North Asia at plus 14%.</t>
        </r>
      </text>
    </comment>
    <comment ref="BA238" authorId="2">
      <text>
        <r>
          <rPr>
            <b/>
            <sz val="9"/>
            <rFont val="Tahoma"/>
            <charset val="134"/>
          </rPr>
          <t>Dunn, Charles [GIR]:</t>
        </r>
        <r>
          <rPr>
            <sz val="9"/>
            <rFont val="Tahoma"/>
            <charset val="134"/>
          </rPr>
          <t xml:space="preserve">
E-commerce 23% of Total Turnover, and +39% during the year
Haircare remained the number one growth category. Kérastase had a spectacular year, driven by the success of Curl Manifesto. L’Oréal Professionnel, thanks to its disruptive innovation Metal Detox, and Redken, with its new Acidic Bonding Concentrate line, also recorded strong growth. Hair colour made a very strong recovery, thanks in particular to the success of Shades EQ by Redken and Dialight by L’Oréal Professionnel.
As an industry leader, the Division is encouraging all its partner hairstylists to engage in the sustainable transition by launching its “Hairstylists for the Future” programme.</t>
        </r>
      </text>
    </comment>
    <comment ref="AW242" authorId="0">
      <text>
        <r>
          <rPr>
            <b/>
            <sz val="9"/>
            <rFont val="Tahoma"/>
            <charset val="134"/>
          </rPr>
          <t>Nicolaï, Olivier:</t>
        </r>
        <r>
          <rPr>
            <sz val="9"/>
            <rFont val="Tahoma"/>
            <charset val="134"/>
          </rPr>
          <t xml:space="preserve">
At the end of September, the Professional Products Division recorded strong growth, at +28.7%
like-for-like and +23.6% reported.
The Division continued to strengthen its leadership in the industry and accelerated its growth over two years,
with a +22.5% increase compared with the third quarter of 2019. This dynamic is driven by three market
trends: the digitalisation of salons, the development of independent stylists, and the boom in e-commerce. By
winning over new salons and offering innovations that are more inclusive than ever, the Division continued its
growth trend in all geographic Zones, with record performance in the United States, driven by the power of
the SalonCentric distribution channel.
Haircare, the number one category in terms of growth, was led by strong performance from Kérastase with
the success of innovations such as Curl Manifesto and Genesis, and the successful launch of Metal Detox by
L’Oréal Professionnel Paris and Acidic Bonding Concentrate by Redken. In hair colour, Shades EQ by
Redken and Dialight by L’Oréal Professionnel Paris recorded strong performance.
As a long-standing partner to hairstylists, L’Oréal is keen to engage the entire industry in the green transition
by 2030 and is launching its in-salon sustainability programme, “Hairstylists for the Future by L’Oréal”, with
three priorities: reducing water consumption, managing waste and using renewable energy.</t>
        </r>
      </text>
    </comment>
    <comment ref="BB242" authorId="2">
      <text>
        <r>
          <rPr>
            <b/>
            <sz val="9"/>
            <rFont val="Tahoma"/>
            <charset val="134"/>
          </rPr>
          <t>Dunn, Charles [GIR]:</t>
        </r>
        <r>
          <rPr>
            <sz val="9"/>
            <rFont val="Tahoma"/>
            <charset val="134"/>
          </rPr>
          <t xml:space="preserve">
The Division maintained solid momentum in all geographic Zones, with outstanding performance in the United States, Germany, India and mainland China. It successfully capitalised on its omnichannel strategy, with an acceleration of in-salon sales, sustained growth across the SalonCentric network in the United States, and a sharp increase in e-commerce sales.
Haircare was still the main growth driver, largely thanks to Serie Expert by L’Oréal Professionnel and Prescriptions by Redken. Kérastase continued its impressive upward trend, with the successful launch of Chroma Absolu one of the main highlights. The outstanding performance in hair colour was largely due to the sustained growth of Shades EQ by Redken, and Inoa and Dialight by L’Oréal Professionnel.</t>
        </r>
      </text>
    </comment>
    <comment ref="BD242" authorId="8">
      <text>
        <r>
          <rPr>
            <b/>
            <sz val="9"/>
            <rFont val="Tahoma"/>
            <charset val="134"/>
          </rPr>
          <t>Adamski, Aron [GIR]:</t>
        </r>
        <r>
          <rPr>
            <sz val="9"/>
            <rFont val="Tahoma"/>
            <charset val="134"/>
          </rPr>
          <t xml:space="preserve">
Strengthening its leadership in the professional beauty market, the Division grew in all geographic Zones, with outstanding performance in India, mainland China, Brazil and Germany. The Division continued to perform in all distribution channels: in salons, in its SalonCentric network in the United States and in e-commerce, again confirming the success of its omnichannel strategy.
In the buoyant haircare market, the Division growth was largely driven by the performance of Kérastase and the sustained growth of Serie Expert by L’Oréal Professionnel with Metal Detox. The Division also recorded growth in hair colour with its iconic lines Shades EQ by Redken and Inoa by L’Oréal Professionnel.</t>
        </r>
      </text>
    </comment>
    <comment ref="BF242" authorId="2">
      <text>
        <r>
          <rPr>
            <b/>
            <sz val="9"/>
            <rFont val="Tahoma"/>
            <charset val="134"/>
          </rPr>
          <t>Dunn, Charles [GIR]:</t>
        </r>
        <r>
          <rPr>
            <sz val="9"/>
            <rFont val="Tahoma"/>
            <charset val="134"/>
          </rPr>
          <t xml:space="preserve">
At the end of June, the Professional Products Division recorded strong growth at +14.3% like-for-like and
+21.7% reported.
The Division continued to grow strongly in all geographic Zones, with outstanding performance in India,
mainland China, North America and Germany. This growth confirms the success of the Division’s
omnichannel strategy, with a significant increase in sales in e-commerce, in salons, and within the
SalonCentric distribution network in the United States.
The Division increased its leadership in the dynamic haircare market, thanks in particular to the good
performance of Kérastase and Serie Expert by L’Oréal Professionnel. In hair colour, the Division also
recorded strong growth, with the success of its iconic lines: Shades EQ by Redken and Inoa by L’Oréal
Professionnel; innovation continued with Redken Color Gels Lacquers 10 Min, which allows hairdressers to
cover 100% of white hair in 10 minutes.
Always at the cutting edge, the Division expanded its service offering by launching L’Oréal’s first
marketplace for beauty professionals through the SalonCentric distribution network in the United States,
thus reaffirming its global leadership.</t>
        </r>
      </text>
    </comment>
    <comment ref="BH242" authorId="8">
      <text>
        <r>
          <rPr>
            <b/>
            <sz val="9"/>
            <rFont val="Tahoma"/>
            <charset val="134"/>
          </rPr>
          <t>Adamski, Aron [GIR]:</t>
        </r>
        <r>
          <rPr>
            <sz val="9"/>
            <rFont val="Tahoma"/>
            <charset val="134"/>
          </rPr>
          <t xml:space="preserve">
Market at +5%/outperformed in all zones
E-commerce and Specialty Retail = 30% of sales
The Division strengthened its position in the professional beauty market, maintaining its growth momentum across all geographic Zones, with outstanding performances in mainland China, India and Brazil.
It continued to perform in all distribution channels – in salons, in its SalonCentric network in the United States and in e‑commerce – again confirming the success of its omnichannel strategy.
Growth in the premiumising haircare market was largely driven by the performance of Kérastase, whose sales exceeded the symbolic one-billion-euro mark for the first time, and Série Expert by L’Oréal Professionnel, with the success of the Metal Detox innovation.
The Division also achieved growth in hair colour, with its iconic lines Shades EQ by Redken and Inoa by L’Oréal Professionnel.
</t>
        </r>
      </text>
    </comment>
    <comment ref="BI242" authorId="8">
      <text>
        <r>
          <rPr>
            <b/>
            <sz val="9"/>
            <rFont val="Tahoma"/>
            <charset val="134"/>
          </rPr>
          <t>Adamski, Aron [GIR]:</t>
        </r>
        <r>
          <rPr>
            <sz val="9"/>
            <rFont val="Tahoma"/>
            <charset val="134"/>
          </rPr>
          <t xml:space="preserve">
Professional Products continued to grow across all geographic Zones, with outstanding performance in mainland China, India and the United Kingdom. The Division continued to perform in all distribution channels: in salons, in its SalonCentric network in the United States, in e-commerce and in the selective channel.
Growth in the dynamic haircare market was primarily driven by Kérastase, with its Symbiose anti-dandruff range off to an excellent start, and the great success of Série Expert by L’Oréal Professionnel, with Metal Detox. The Division continued to grow in hair colour, with its iconic lines Shades EQ Gloss by Redken and Inoa by L’Oréal Professionnel.
As the industry leader, the Division continues the rollout of its “Hairstylists for the Future” programme, encouraging all partner hairstylists to commit to a sustainable transformation.
</t>
        </r>
      </text>
    </comment>
    <comment ref="BM242" authorId="5">
      <text>
        <r>
          <rPr>
            <b/>
            <sz val="9"/>
            <rFont val="Tahoma"/>
            <charset val="134"/>
          </rPr>
          <t>Medisetti, Srikar [GIR]:</t>
        </r>
        <r>
          <rPr>
            <sz val="9"/>
            <rFont val="Tahoma"/>
            <charset val="134"/>
          </rPr>
          <t xml:space="preserve">
In the first half of the year, the Professional Products Division reported continued growth of +7.6% like-forlike and +6.9% reported.
The Division outperformed the market with remarkable growth in mainland China and India, as well as the
United Kingdom. It continued to grow in all distribution channels: in salons, in its SalonCentric network (in
North America), in e-commerce and in the selective channel.
Growth in the dynamic haircare market was driven by Kérastase, with an excellent start for the Symbiose
anti-dandruff range, and by L’Oréal Professionnel, with the success of Metal Detox. The Division performed
well in hair colour, thanks to its iconic lines Shades EQ by Redken and Inoa by L’Oréal Professionnel.
As the industry leader, the Division continued to pursue the rollout of its “Hairstylists for the Future”
programme, supporting all partner hairstylists in their green transition.</t>
        </r>
      </text>
    </comment>
    <comment ref="BO242" authorId="4">
      <text>
        <r>
          <rPr>
            <b/>
            <sz val="9"/>
            <rFont val="Tahoma"/>
            <charset val="134"/>
          </rPr>
          <t>Hulls, Tom M [GIR]:</t>
        </r>
        <r>
          <rPr>
            <sz val="9"/>
            <rFont val="Tahoma"/>
            <charset val="134"/>
          </rPr>
          <t xml:space="preserve">
The Professional Products Division reported robust growth of +7.6% like-for-like and +4.0% reported. The Division significantly outperformed the professional beauty market, supported by its strategic focus on driving haircare, strengthening its omni-channel approach and conquering new markets. Its two biggest brands, L’Oréal Professionnel and Kérastase, grew strongly.
By category, haircare remained particularly dynamic. This was driven by the ongoing success of Kérastase, especially its key Genesis and Chronologiste brand franchises, as consumers continued to premiumise their haircare routines. Growth was underpinned by L’Oréal Professionnel’s breakthrough innovations, including Metal Detox and Absolut Repair Molecular. In hair colour, it was driven by the blockbusters Shades EQ by Redken and the new Inoa by L’Oréal Professionnel. Momentum was positive across all regions, led by China, the Division’s second largest market, as well as emerging markets, notably India, now the fifth largest market.
In the professional beauty industry, the Division further strengthened its leadership position, supported by its unrivalled Beauty Tech backbone, which drove strong growth in e-commerce both in B2B and B2C.</t>
        </r>
      </text>
    </comment>
    <comment ref="BP242" authorId="0">
      <text>
        <r>
          <rPr>
            <b/>
            <sz val="9"/>
            <rFont val="Tahoma"/>
            <charset val="134"/>
          </rPr>
          <t>Nicolaï, Olivier:</t>
        </r>
        <r>
          <rPr>
            <sz val="9"/>
            <rFont val="Tahoma"/>
            <charset val="134"/>
          </rPr>
          <t xml:space="preserve">
The Professional Products Division achieved robust growth of +10.7% like-for-like and +8.7% reported.
This included a positive phasing impact ahead of the implementation of new IT systems in North America, which accounted for slightly less than half of total growth of the Division.
Professional Products advanced across all regions with outstanding performances in North America, the United Kingdom, mainland China, Brazil and GCC3.
The Division continued to pursue its winning omnichannel strategy: growing in salons, accelerating in e-commerce and deploying its brands in the selective channel.
By category, haircare remained particularly dynamic thanks to strong consumer appetite for premium products; this was driven by the excellent start of Première by Kérastase and Acidic Colour Gloss by Redken, as well as the ongoing success of Absolute Repair Molecular and Metal Detox by L’Oréal Professionnel. In hair colour, growth was driven by the blockbuster Shades EQ by Redken and the promising relaunch of Diacolor by L’Oréal Professionnel.
The Division is pushing boundaries, offering new services to hairstylists with K-Scan, the latest beauty tech device by Kérastase, powered by AI to scan and diagnose hair and scalp condition. 
</t>
        </r>
      </text>
    </comment>
    <comment ref="BR242" authorId="4">
      <text>
        <r>
          <rPr>
            <b/>
            <sz val="9"/>
            <rFont val="Tahoma"/>
            <charset val="134"/>
          </rPr>
          <t>Hulls, Tom M [GIR]:</t>
        </r>
        <r>
          <rPr>
            <sz val="9"/>
            <rFont val="Tahoma"/>
            <charset val="134"/>
          </rPr>
          <t xml:space="preserve">
</t>
        </r>
        <r>
          <rPr>
            <b/>
            <sz val="9"/>
            <rFont val="Tahoma"/>
            <charset val="134"/>
          </rPr>
          <t>The Professional Products Division</t>
        </r>
        <r>
          <rPr>
            <sz val="9"/>
            <rFont val="Tahoma"/>
            <charset val="134"/>
          </rPr>
          <t xml:space="preserve"> achieved robust growth of +5.8% like-for-like and +4.8% reported.
Outperforming the global professional market, the Division grew across all regions: in developed markets, North
Asia – notably China, as well as emerging markets – including GCC3, Brazil and Mexico.
Professional Products continued to advance thanks to its omnichannel strategy, with strong acceleration in
both e-commerce and selective distribution.
In the dynamic haircare market, growth was fuelled by Kérastase with the launch of Première and Elixir Ultime,
as well as L'Oréal Professionnel thanks to the continued strength of Absolute Repair Molecular.
In hair colour, Shades EQ by Redken, iNOA, as well as Dia Color by L'Oréal Professionnel maintained their
performance.
As the industry leader, Professional Products has been at the forefront of innovation in hair devices – a position
that has been affirmed with the launch of L'Oréal Professionnel AirLight Pro, a revolutionary, less energy
consuming hair dryer, in France and the US.
</t>
        </r>
      </text>
    </comment>
    <comment ref="BV242" authorId="4">
      <text>
        <r>
          <rPr>
            <b/>
            <sz val="9"/>
            <rFont val="Tahoma"/>
            <charset val="134"/>
          </rPr>
          <t>Hulls, Tom M [GIR]:</t>
        </r>
        <r>
          <rPr>
            <sz val="9"/>
            <rFont val="Tahoma"/>
            <charset val="134"/>
          </rPr>
          <t xml:space="preserve">
The Professional Products Division reported robust growth of +5.3% like-for-like and +5.0% reported. The Division outperformed the professional beauty market, supported by its strong momentum in premium haircare and its winning omnichannel strategy, with significant acceleration in both e-commerce and selective distribution.
Progress was broad-based across all regions from the developed markets of Europe and North America to the new growth markets, including China, GCC6, Brazil and Mexico.
</t>
        </r>
        <r>
          <rPr>
            <b/>
            <sz val="9"/>
            <rFont val="Tahoma"/>
            <charset val="134"/>
          </rPr>
          <t>Kérastase</t>
        </r>
        <r>
          <rPr>
            <sz val="9"/>
            <rFont val="Tahoma"/>
            <charset val="134"/>
          </rPr>
          <t xml:space="preserve"> maintained strong double-digit growth, becoming the Division’s largest brand; L’Oréal Professionnel and Redken delivered solid performances.
By category, </t>
        </r>
        <r>
          <rPr>
            <b/>
            <sz val="9"/>
            <rFont val="Tahoma"/>
            <charset val="134"/>
          </rPr>
          <t xml:space="preserve">haircare </t>
        </r>
        <r>
          <rPr>
            <sz val="9"/>
            <rFont val="Tahoma"/>
            <charset val="134"/>
          </rPr>
          <t xml:space="preserve">remained particularly dynamic, driven by blockbuster innovations such as Première by Kérastase, Absolut Repair Molecular by L’Oréal Professionnel and Acidic Color gloss by Redken.
In </t>
        </r>
        <r>
          <rPr>
            <b/>
            <sz val="9"/>
            <rFont val="Tahoma"/>
            <charset val="134"/>
          </rPr>
          <t>hair colour</t>
        </r>
        <r>
          <rPr>
            <sz val="9"/>
            <rFont val="Tahoma"/>
            <charset val="134"/>
          </rPr>
          <t>, Shades EQ by Redken, iNOA, as well as Dia Color by L'Oréal Professionnel maintained their
performance.
The Division pursued its sustainable transition with strong initiatives in refills and reaffirmed its leading position in Beauty Tech with the launch of AirLight Pro, a revolutionary, less energy-intensive, hair dryer.</t>
        </r>
      </text>
    </comment>
    <comment ref="BW242" authorId="4">
      <text>
        <r>
          <rPr>
            <b/>
            <sz val="9"/>
            <rFont val="Tahoma"/>
            <charset val="134"/>
          </rPr>
          <t>Hulls, Tom M [GIR]:</t>
        </r>
        <r>
          <rPr>
            <sz val="9"/>
            <rFont val="Tahoma"/>
            <charset val="134"/>
          </rPr>
          <t xml:space="preserve">
The Professional Products Division grew +1.6% like-for-like and +2.7% reported.
Without the impact of last year’s IT-related phasing in North America, growth would have been more than 400 basis points higher.
The Division continued its impressive success story in premium hair care, fuelled by its omnichannel strategy and its focus on reanimating the subdued salon market.
Professional Products continued to outperform a premium haircare market that remained dynamic. Momentum was strong across all major brands, led by Kérastase and L’Oréal Professionnel. It was driven by blockbuster franchises like Genesis by Kérastase, Metal Detox by L’Oréal Professionnel and Acidic Bonding Concentrate by Redken, as well as new product launches: Gloss Absolu by Kérastase, for instance, is off to an excellent start.
In hair colour, where market growth remained slow, the Division continued to drive its innovation agenda with the launch of Matrix SuperSync. AirLight Pro continued to pursue its successful deployment in France and the US.
It outperformed the professional beauty market across all regions with particularly remarkable results in Europe (notably the DACH and Spain/ Portugal clusters), mainland China and emerging markets, where GCC[3] and Brazil grew in double digits</t>
        </r>
      </text>
    </comment>
    <comment ref="BY242" authorId="4">
      <text>
        <r>
          <rPr>
            <b/>
            <sz val="9"/>
            <rFont val="Tahoma"/>
            <charset val="134"/>
          </rPr>
          <t>Hulls, Tom M [GIR]:</t>
        </r>
        <r>
          <rPr>
            <sz val="9"/>
            <rFont val="Tahoma"/>
            <charset val="134"/>
          </rPr>
          <t xml:space="preserve">
The Division continued to outperform the market and grew across all regions with particularly strong momentum in Europe, as well as in emerging markets (Brazil, Mexico, GCC4 and India). This performance was driven by significant acceleration in both e-commerce and selective distribution, as well as the Division’s ongoing focus on reigniting the salon market through tailored salon services.
In a </t>
        </r>
        <r>
          <rPr>
            <b/>
            <sz val="9"/>
            <rFont val="Tahoma"/>
            <charset val="134"/>
          </rPr>
          <t xml:space="preserve">premium haircare </t>
        </r>
        <r>
          <rPr>
            <sz val="9"/>
            <rFont val="Tahoma"/>
            <charset val="134"/>
          </rPr>
          <t xml:space="preserve">market that remainedvery dynamic, Professional Products continued to outperform fuelled by all its major brands: </t>
        </r>
        <r>
          <rPr>
            <b/>
            <sz val="9"/>
            <rFont val="Tahoma"/>
            <charset val="134"/>
          </rPr>
          <t>Kérastase</t>
        </r>
        <r>
          <rPr>
            <sz val="9"/>
            <rFont val="Tahoma"/>
            <charset val="134"/>
          </rPr>
          <t xml:space="preserve"> recorded another stand-out performance, boosted by the successful launch of Gloss Absolu. In </t>
        </r>
        <r>
          <rPr>
            <b/>
            <sz val="9"/>
            <rFont val="Tahoma"/>
            <charset val="134"/>
          </rPr>
          <t xml:space="preserve">hair colour, </t>
        </r>
        <r>
          <rPr>
            <sz val="9"/>
            <rFont val="Tahoma"/>
            <charset val="134"/>
          </rPr>
          <t xml:space="preserve">where market growth was negative, the Division continued to bring strong innovations, including Matrix Super Sync and the successful relaunch of Majirel by L'Oréal Professionnel.
In September, L’Oréal closed the acquisition of </t>
        </r>
        <r>
          <rPr>
            <b/>
            <sz val="9"/>
            <rFont val="Tahoma"/>
            <charset val="134"/>
          </rPr>
          <t xml:space="preserve">Color Wow, </t>
        </r>
        <r>
          <rPr>
            <sz val="9"/>
            <rFont val="Tahoma"/>
            <charset val="134"/>
          </rPr>
          <t>one of the world's fastest growing and most innovative professional haircare brands, to further strengthen its foothold in the premium haircare and styling categories.</t>
        </r>
      </text>
    </comment>
    <comment ref="CA242" authorId="5">
      <text>
        <r>
          <rPr>
            <b/>
            <sz val="9"/>
            <rFont val="Tahoma"/>
            <charset val="134"/>
          </rPr>
          <t>Medisetti, Srikar [GIR]:</t>
        </r>
        <r>
          <rPr>
            <sz val="9"/>
            <rFont val="Tahoma"/>
            <charset val="134"/>
          </rPr>
          <t xml:space="preserve">
The Professional Products Division posted growth of +6.5% like-for-like and +4.9% reported.
Sales grew across all regions with a particularly strong contribution from Europe as well as emerging markets where growth was in the mid-teens.
Professional Products continued to gain market share. This was fueled by both its successful omnichannel strategy with accelerating performancesin e-commerce and selective distribution, and its focus on reanimating the salon market through tailored salon services.
The Division continued to outperform a premium haircare market that remains dynamic. Momentum was strong across all major brands with another stand-out performance from Kérastase. It was driven by blockbuster franchises like Genesis by Kérastase, Metal Detox by L’Oréal Professionnel, Acidic Bonding Concentrate by Redken, and Food for Soft by Matrix, as well as the successful launch of Gloss Absolu by Kérastase. In hair colour, where market growth was negative, Professional Products continued to innovate with the launch of Matrix SuperSync and the successful relaunch of Majirel.
In June, L’Oréal signed an agreement to acquire Color Wow, one of the world's fastest growing and most
innovative professional haircare brands, to further strengthen its foothold in the premium haircare and styling categories.
The market grew +2%
Kerastase grew +18%</t>
        </r>
      </text>
    </comment>
    <comment ref="AY248" authorId="1">
      <text>
        <r>
          <rPr>
            <b/>
            <sz val="9"/>
            <rFont val="Tahoma"/>
            <charset val="134"/>
          </rPr>
          <t>Appen, Isabel [GIR]:</t>
        </r>
        <r>
          <rPr>
            <sz val="9"/>
            <rFont val="Tahoma"/>
            <charset val="134"/>
          </rPr>
          <t xml:space="preserve">
Page 19 of H1 report - growth excluding FX impact is 40.1%</t>
        </r>
      </text>
    </comment>
    <comment ref="BY248" authorId="4">
      <text>
        <r>
          <rPr>
            <b/>
            <sz val="9"/>
            <rFont val="Tahoma"/>
            <charset val="134"/>
          </rPr>
          <t>Hulls, Tom M [GIR]:</t>
        </r>
        <r>
          <rPr>
            <sz val="9"/>
            <rFont val="Tahoma"/>
            <charset val="134"/>
          </rPr>
          <t xml:space="preserve">
Color Wow Acquisition completed September 2025</t>
        </r>
      </text>
    </comment>
    <comment ref="CC248" authorId="0">
      <text>
        <r>
          <rPr>
            <b/>
            <sz val="9"/>
            <rFont val="Tahoma"/>
            <charset val="134"/>
          </rPr>
          <t>Nicolaï, Olivier:</t>
        </r>
        <r>
          <rPr>
            <sz val="9"/>
            <rFont val="Tahoma"/>
            <charset val="134"/>
          </rPr>
          <t xml:space="preserve">
Colorwow</t>
        </r>
      </text>
    </comment>
    <comment ref="BA265" authorId="2">
      <text>
        <r>
          <rPr>
            <b/>
            <sz val="9"/>
            <rFont val="Tahoma"/>
            <charset val="134"/>
          </rPr>
          <t>Dunn, Charles [GIR]:</t>
        </r>
        <r>
          <rPr>
            <sz val="9"/>
            <rFont val="Tahoma"/>
            <charset val="134"/>
          </rPr>
          <t xml:space="preserve">
The Division maintained its upward momentum and achieved historic market share gains across all Zones, with remarkable performance in the United States and mainland China in particular. The benefits of its omnichannel strategy were reflected in the recovery of in-salon sales, the exceptional performance of the SalonCentric distribution channel in the United States as well as a strong increase in e-commerce</t>
        </r>
      </text>
    </comment>
    <comment ref="AP274" authorId="1">
      <text>
        <r>
          <rPr>
            <b/>
            <sz val="9"/>
            <rFont val="Tahoma"/>
            <charset val="134"/>
          </rPr>
          <t>Appen, Isabel [GIR]:</t>
        </r>
        <r>
          <rPr>
            <sz val="9"/>
            <rFont val="Tahoma"/>
            <charset val="134"/>
          </rPr>
          <t xml:space="preserve">
All regions except for South Asia returned to growth, with particularly encouraging results in mainland China, Brazil, the UK, France and Germany. </t>
        </r>
      </text>
    </comment>
    <comment ref="AU284" authorId="1">
      <text>
        <r>
          <rPr>
            <b/>
            <sz val="9"/>
            <rFont val="Tahoma"/>
            <charset val="134"/>
          </rPr>
          <t>Appen, Isabel [GIR]:</t>
        </r>
        <r>
          <rPr>
            <sz val="9"/>
            <rFont val="Tahoma"/>
            <charset val="134"/>
          </rPr>
          <t xml:space="preserve">
The Division outperformed the market in all major Western European countries, Brazil and mainland China. </t>
        </r>
      </text>
    </comment>
    <comment ref="AY284" authorId="1">
      <text>
        <r>
          <rPr>
            <b/>
            <sz val="9"/>
            <rFont val="Tahoma"/>
            <charset val="134"/>
          </rPr>
          <t>Appen, Isabel [GIR]:</t>
        </r>
        <r>
          <rPr>
            <sz val="9"/>
            <rFont val="Tahoma"/>
            <charset val="134"/>
          </rPr>
          <t xml:space="preserve">
Achieved record market share in makeup in Europe, and haircare buoyant
</t>
        </r>
      </text>
    </comment>
    <comment ref="BA284" authorId="2">
      <text>
        <r>
          <rPr>
            <b/>
            <sz val="9"/>
            <rFont val="Tahoma"/>
            <charset val="134"/>
          </rPr>
          <t>Dunn, Charles [GIR]:</t>
        </r>
        <r>
          <rPr>
            <sz val="9"/>
            <rFont val="Tahoma"/>
            <charset val="134"/>
          </rPr>
          <t xml:space="preserve">
UK and Germany growing 2x the market</t>
        </r>
      </text>
    </comment>
    <comment ref="BD284" authorId="8">
      <text>
        <r>
          <rPr>
            <b/>
            <sz val="9"/>
            <rFont val="Tahoma"/>
            <charset val="134"/>
          </rPr>
          <t>Adamski, Aron [GIR]:</t>
        </r>
        <r>
          <rPr>
            <sz val="9"/>
            <rFont val="Tahoma"/>
            <charset val="134"/>
          </rPr>
          <t xml:space="preserve">
The Consumer Products Division posted accelerated growth, with very strong performance in makeup, haircare and skincare. </t>
        </r>
      </text>
    </comment>
    <comment ref="BH284" authorId="8">
      <text>
        <r>
          <rPr>
            <b/>
            <sz val="9"/>
            <rFont val="Tahoma"/>
            <charset val="134"/>
          </rPr>
          <t>Adamski, Aron [GIR]:</t>
        </r>
        <r>
          <rPr>
            <sz val="9"/>
            <rFont val="Tahoma"/>
            <charset val="134"/>
          </rPr>
          <t xml:space="preserve">
The division achieved its strongest growth of the last few years, driven by its makeup rebound and highly successful launches.
Consumer Products page 15</t>
        </r>
      </text>
    </comment>
    <comment ref="BK284" authorId="5">
      <text>
        <r>
          <rPr>
            <b/>
            <sz val="9"/>
            <rFont val="Tahoma"/>
            <charset val="134"/>
          </rPr>
          <t>Medisetti, Srikar [GIR]:</t>
        </r>
        <r>
          <rPr>
            <sz val="9"/>
            <rFont val="Tahoma"/>
            <charset val="134"/>
          </rPr>
          <t xml:space="preserve">
 key growth contributors were Europe, where momentum remained spectacular,</t>
        </r>
      </text>
    </comment>
    <comment ref="BM284" authorId="5">
      <text>
        <r>
          <rPr>
            <b/>
            <sz val="9"/>
            <rFont val="Tahoma"/>
            <charset val="134"/>
          </rPr>
          <t>Medisetti, Srikar [GIR]:</t>
        </r>
        <r>
          <rPr>
            <sz val="9"/>
            <rFont val="Tahoma"/>
            <charset val="134"/>
          </rPr>
          <t xml:space="preserve">
 exceptional performances in Europe</t>
        </r>
      </text>
    </comment>
    <comment ref="AU288" authorId="1">
      <text>
        <r>
          <rPr>
            <b/>
            <sz val="9"/>
            <rFont val="Tahoma"/>
            <charset val="134"/>
          </rPr>
          <t>Appen, Isabel [GIR]:</t>
        </r>
        <r>
          <rPr>
            <sz val="9"/>
            <rFont val="Tahoma"/>
            <charset val="134"/>
          </rPr>
          <t xml:space="preserve">
 In the United States, despite the weight of makeup and temporary logistics problems, consumption picked up sharply at the end of the quarter, and our brands are recording a lively recovery.</t>
        </r>
      </text>
    </comment>
    <comment ref="AY288" authorId="1">
      <text>
        <r>
          <rPr>
            <b/>
            <sz val="9"/>
            <rFont val="Tahoma"/>
            <charset val="134"/>
          </rPr>
          <t>Appen, Isabel [GIR]:</t>
        </r>
        <r>
          <rPr>
            <sz val="9"/>
            <rFont val="Tahoma"/>
            <charset val="134"/>
          </rPr>
          <t xml:space="preserve">
Record market share in North America makeup</t>
        </r>
      </text>
    </comment>
    <comment ref="BA288" authorId="2">
      <text>
        <r>
          <rPr>
            <b/>
            <sz val="9"/>
            <rFont val="Tahoma"/>
            <charset val="134"/>
          </rPr>
          <t>Dunn, Charles [GIR]:</t>
        </r>
        <r>
          <rPr>
            <sz val="9"/>
            <rFont val="Tahoma"/>
            <charset val="134"/>
          </rPr>
          <t xml:space="preserve">
US: Double-Digit growth in H2</t>
        </r>
      </text>
    </comment>
    <comment ref="BD288" authorId="8">
      <text>
        <r>
          <rPr>
            <b/>
            <sz val="9"/>
            <rFont val="Tahoma"/>
            <charset val="134"/>
          </rPr>
          <t>Adamski, Aron [GIR]:</t>
        </r>
        <r>
          <rPr>
            <sz val="9"/>
            <rFont val="Tahoma"/>
            <charset val="134"/>
          </rPr>
          <t xml:space="preserve">
Solid growth in the US. The Consumer Products Division accelerated significantly ahead of the market in makeup.</t>
        </r>
      </text>
    </comment>
    <comment ref="BH288" authorId="8">
      <text>
        <r>
          <rPr>
            <b/>
            <sz val="9"/>
            <rFont val="Tahoma"/>
            <charset val="134"/>
          </rPr>
          <t>Adamski, Aron [GIR]:</t>
        </r>
        <r>
          <rPr>
            <sz val="9"/>
            <rFont val="Tahoma"/>
            <charset val="134"/>
          </rPr>
          <t xml:space="preserve">
The Consumer Products Division strengthened its position, outperforming the makeup market led by NYX Professional Makeup and Maybelline New York.
Consumer Products page 15</t>
        </r>
      </text>
    </comment>
    <comment ref="BK288" authorId="5">
      <text>
        <r>
          <rPr>
            <b/>
            <sz val="9"/>
            <rFont val="Tahoma"/>
            <charset val="134"/>
          </rPr>
          <t>Medisetti, Srikar [GIR]:</t>
        </r>
        <r>
          <rPr>
            <sz val="9"/>
            <rFont val="Tahoma"/>
            <charset val="134"/>
          </rPr>
          <t xml:space="preserve">
the Consumer Products Division continued to advance strongly with all categories contributing; the makeup category remained dynamic, led by innovations across all key brands</t>
        </r>
      </text>
    </comment>
    <comment ref="BM288" authorId="5">
      <text>
        <r>
          <rPr>
            <b/>
            <sz val="9"/>
            <rFont val="Tahoma"/>
            <charset val="134"/>
          </rPr>
          <t>Medisetti, Srikar [GIR]:</t>
        </r>
        <r>
          <rPr>
            <sz val="9"/>
            <rFont val="Tahoma"/>
            <charset val="134"/>
          </rPr>
          <t xml:space="preserve">
. Makeup was the most dynamic,
boosted by the newly launched Falsies Surreal Mascara by Maybelline New York, Telescopic Lift Mascara
by L’Oréal Paris and Fat Oil Gloss by NYX Professional Makeup</t>
        </r>
      </text>
    </comment>
    <comment ref="BD292" authorId="8">
      <text>
        <r>
          <rPr>
            <b/>
            <sz val="9"/>
            <rFont val="Tahoma"/>
            <charset val="134"/>
          </rPr>
          <t>Adamski, Aron [GIR]:</t>
        </r>
        <r>
          <rPr>
            <sz val="9"/>
            <rFont val="Tahoma"/>
            <charset val="134"/>
          </rPr>
          <t xml:space="preserve">
Spectacular gains in Mexico</t>
        </r>
      </text>
    </comment>
    <comment ref="BH292" authorId="8">
      <text>
        <r>
          <rPr>
            <b/>
            <sz val="9"/>
            <rFont val="Tahoma"/>
            <charset val="134"/>
          </rPr>
          <t>Adamski, Aron [GIR]:</t>
        </r>
        <r>
          <rPr>
            <sz val="9"/>
            <rFont val="Tahoma"/>
            <charset val="134"/>
          </rPr>
          <t xml:space="preserve">
40% of growth from Emerging Markets</t>
        </r>
      </text>
    </comment>
    <comment ref="BK292" authorId="5">
      <text>
        <r>
          <rPr>
            <b/>
            <sz val="9"/>
            <rFont val="Tahoma"/>
            <charset val="134"/>
          </rPr>
          <t>Medisetti, Srikar [GIR]:</t>
        </r>
        <r>
          <rPr>
            <sz val="9"/>
            <rFont val="Tahoma"/>
            <charset val="134"/>
          </rPr>
          <t xml:space="preserve">
merging markets with particularly strong performances in Mexico, Brazil, and India.</t>
        </r>
      </text>
    </comment>
    <comment ref="AY296" authorId="1">
      <text>
        <r>
          <rPr>
            <b/>
            <sz val="9"/>
            <rFont val="Tahoma"/>
            <charset val="134"/>
          </rPr>
          <t>Appen, Isabel [GIR]:</t>
        </r>
        <r>
          <rPr>
            <sz val="9"/>
            <rFont val="Tahoma"/>
            <charset val="134"/>
          </rPr>
          <t xml:space="preserve">
L'Oreal Paris continued to gain market share in China, and haircare market was buoyant</t>
        </r>
      </text>
    </comment>
    <comment ref="BA296" authorId="2">
      <text>
        <r>
          <rPr>
            <b/>
            <sz val="9"/>
            <rFont val="Tahoma"/>
            <charset val="134"/>
          </rPr>
          <t>Dunn, Charles [GIR]:</t>
        </r>
        <r>
          <rPr>
            <sz val="9"/>
            <rFont val="Tahoma"/>
            <charset val="134"/>
          </rPr>
          <t xml:space="preserve">
China DD growth
India +25%</t>
        </r>
      </text>
    </comment>
    <comment ref="BD296" authorId="8">
      <text>
        <r>
          <rPr>
            <b/>
            <sz val="9"/>
            <rFont val="Tahoma"/>
            <charset val="134"/>
          </rPr>
          <t>Adamski, Aron [GIR]:</t>
        </r>
        <r>
          <rPr>
            <sz val="9"/>
            <rFont val="Tahoma"/>
            <charset val="134"/>
          </rPr>
          <t xml:space="preserve">
Spectacular gains in India
Great performance from SAPMENA-SSA
In North Asia The Consumer Products Division continued to innovate, driven by L’Oréal Paris in haircare and skincare – including the new Revitalift Filler HA Pro-Xylane PRO cream – and recent launches by Maybelline New York.
L'Oréal continued to grow in the SAPMENA Zone, significantly outperforming the market. The Consumer Products Division and L'Oréal Luxe were major contributors to growth.
In Australia, growth accelerated; the Consumer Products Division managed to overcome sourcing pressures in makeup. Offline sales in South-East Asia recovered significantly. In India, sales continued to increase with a strong performance of the Professional Products and the Consumer Products Divisions.</t>
        </r>
      </text>
    </comment>
    <comment ref="BH296" authorId="8">
      <text>
        <r>
          <rPr>
            <b/>
            <sz val="9"/>
            <rFont val="Tahoma"/>
            <charset val="134"/>
          </rPr>
          <t>Adamski, Aron [GIR]:</t>
        </r>
        <r>
          <rPr>
            <sz val="9"/>
            <rFont val="Tahoma"/>
            <charset val="134"/>
          </rPr>
          <t xml:space="preserve">
The division capitalised on L’Oréal Paris’ notable success in the skincare and haircare categories, and on 3CE Stylenanda growth momentum.
The spectacular growth in India was spurred by the success of the Professional Products Division and the Consumer Products Division across all categories. Consumer Products in India grew +23%.</t>
        </r>
      </text>
    </comment>
    <comment ref="BK296" authorId="5">
      <text>
        <r>
          <rPr>
            <b/>
            <sz val="9"/>
            <rFont val="Tahoma"/>
            <charset val="134"/>
          </rPr>
          <t>Medisetti, Srikar [GIR]:</t>
        </r>
        <r>
          <rPr>
            <sz val="9"/>
            <rFont val="Tahoma"/>
            <charset val="134"/>
          </rPr>
          <t xml:space="preserve">
The Consumer Products Division maintained its pace thanks to strong innovations from L’Oréal Paris in skincare and haircare and 3CE Stylenanda in makeup</t>
        </r>
      </text>
    </comment>
    <comment ref="BM296" authorId="5">
      <text>
        <r>
          <rPr>
            <b/>
            <sz val="9"/>
            <rFont val="Tahoma"/>
            <charset val="134"/>
          </rPr>
          <t>Medisetti, Srikar [GIR]:</t>
        </r>
        <r>
          <rPr>
            <sz val="9"/>
            <rFont val="Tahoma"/>
            <charset val="134"/>
          </rPr>
          <t xml:space="preserve">
outperformed Dynamic mass markets in India</t>
        </r>
      </text>
    </comment>
    <comment ref="BA300" authorId="2">
      <text>
        <r>
          <rPr>
            <b/>
            <sz val="9"/>
            <rFont val="Tahoma"/>
            <charset val="134"/>
          </rPr>
          <t>Dunn, Charles [GIR]:</t>
        </r>
        <r>
          <rPr>
            <sz val="9"/>
            <rFont val="Tahoma"/>
            <charset val="134"/>
          </rPr>
          <t xml:space="preserve">
Strong outperformance in Brazil and Mexico</t>
        </r>
      </text>
    </comment>
    <comment ref="BD300" authorId="8">
      <text>
        <r>
          <rPr>
            <b/>
            <sz val="9"/>
            <rFont val="Tahoma"/>
            <charset val="134"/>
          </rPr>
          <t>Adamski, Aron [GIR]:</t>
        </r>
        <r>
          <rPr>
            <sz val="9"/>
            <rFont val="Tahoma"/>
            <charset val="134"/>
          </rPr>
          <t xml:space="preserve">
Great performance across Latin American Zone</t>
        </r>
      </text>
    </comment>
    <comment ref="BH300" authorId="8">
      <text>
        <r>
          <rPr>
            <b/>
            <sz val="9"/>
            <rFont val="Tahoma"/>
            <charset val="134"/>
          </rPr>
          <t>Adamski, Aron [GIR]:</t>
        </r>
        <r>
          <rPr>
            <sz val="9"/>
            <rFont val="Tahoma"/>
            <charset val="134"/>
          </rPr>
          <t xml:space="preserve">
Growth in the region was led by the Consumer Products Division, which saw spectacular growth
Mexico +31%
Brazil +15%</t>
        </r>
      </text>
    </comment>
    <comment ref="BK300" authorId="5">
      <text>
        <r>
          <rPr>
            <b/>
            <sz val="9"/>
            <rFont val="Tahoma"/>
            <charset val="134"/>
          </rPr>
          <t>Medisetti, Srikar [GIR]:</t>
        </r>
        <r>
          <rPr>
            <sz val="9"/>
            <rFont val="Tahoma"/>
            <charset val="134"/>
          </rPr>
          <t xml:space="preserve">
main growth contributors were Consumer Products, where all three core brands remained highly dynamic</t>
        </r>
      </text>
    </comment>
    <comment ref="BM300" authorId="5">
      <text>
        <r>
          <rPr>
            <b/>
            <sz val="9"/>
            <rFont val="Tahoma"/>
            <charset val="134"/>
          </rPr>
          <t>Medisetti, Srikar [GIR]:</t>
        </r>
        <r>
          <rPr>
            <sz val="9"/>
            <rFont val="Tahoma"/>
            <charset val="134"/>
          </rPr>
          <t xml:space="preserve">
outperformed Dynamic mass markets in Mexico, Brazil</t>
        </r>
      </text>
    </comment>
    <comment ref="BH304" authorId="8">
      <text>
        <r>
          <rPr>
            <b/>
            <sz val="9"/>
            <rFont val="Tahoma"/>
            <charset val="134"/>
          </rPr>
          <t>Adamski, Aron [GIR]:</t>
        </r>
        <r>
          <rPr>
            <sz val="9"/>
            <rFont val="Tahoma"/>
            <charset val="134"/>
          </rPr>
          <t xml:space="preserve">
The division achieved its strongest growth of the last few years, driven by its makeup rebound and highly successful launches.
Consumer Products page 15</t>
        </r>
      </text>
    </comment>
    <comment ref="A314" authorId="4">
      <text>
        <r>
          <rPr>
            <b/>
            <sz val="9"/>
            <rFont val="Tahoma"/>
            <charset val="134"/>
          </rPr>
          <t>Hulls, Tom M [GIR]:</t>
        </r>
        <r>
          <rPr>
            <sz val="9"/>
            <rFont val="Tahoma"/>
            <charset val="134"/>
          </rPr>
          <t xml:space="preserve">
Relative weightings taken from previous country splits</t>
        </r>
      </text>
    </comment>
    <comment ref="A317" authorId="4">
      <text>
        <r>
          <rPr>
            <b/>
            <sz val="9"/>
            <rFont val="Tahoma"/>
            <charset val="134"/>
          </rPr>
          <t>Hulls, Tom M [GIR]:</t>
        </r>
        <r>
          <rPr>
            <sz val="9"/>
            <rFont val="Tahoma"/>
            <charset val="134"/>
          </rPr>
          <t xml:space="preserve">
Includes Mainland China, Hong Kong, Taiwan, Japan and South Korea
</t>
        </r>
      </text>
    </comment>
    <comment ref="BO329" authorId="4">
      <text>
        <r>
          <rPr>
            <b/>
            <sz val="9"/>
            <rFont val="Tahoma"/>
            <charset val="134"/>
          </rPr>
          <t>Hulls, Tom M [GIR]:</t>
        </r>
        <r>
          <rPr>
            <sz val="9"/>
            <rFont val="Tahoma"/>
            <charset val="134"/>
          </rPr>
          <t xml:space="preserve">
At the same time, our emerging markets of Southeast Asia, Africa, the Middle East, Latin America, continued rapid growth at plus 24%, compounded on the massive gains of 2022. We also had a strong performance in North America, driven by the US at plus 8%.</t>
        </r>
      </text>
    </comment>
    <comment ref="BO341" authorId="4">
      <text>
        <r>
          <rPr>
            <b/>
            <sz val="9"/>
            <rFont val="Tahoma"/>
            <charset val="134"/>
          </rPr>
          <t>Hulls, Tom M [GIR]:</t>
        </r>
        <r>
          <rPr>
            <sz val="9"/>
            <rFont val="Tahoma"/>
            <charset val="134"/>
          </rPr>
          <t xml:space="preserve">
At the same time, our emerging markets of Southeast Asia, Africa, the Middle East, Latin America, continued rapid growth at plus 24%, compounded on the massive gains of 2022. We also had a strong performance in North America, driven by the US at plus 8%.</t>
        </r>
      </text>
    </comment>
    <comment ref="BO345" authorId="4">
      <text>
        <r>
          <rPr>
            <b/>
            <sz val="9"/>
            <rFont val="Tahoma"/>
            <charset val="134"/>
          </rPr>
          <t>Hulls, Tom M [GIR]:</t>
        </r>
        <r>
          <rPr>
            <sz val="9"/>
            <rFont val="Tahoma"/>
            <charset val="134"/>
          </rPr>
          <t xml:space="preserve">
At the same time, our emerging markets of Southeast Asia, Africa, the Middle East, Latin America, continued rapid growth at plus 24%, compounded on the massive gains of 2022. We also had a strong performance in North America, driven by the US at plus 8%.</t>
        </r>
      </text>
    </comment>
    <comment ref="BA351" authorId="2">
      <text>
        <r>
          <rPr>
            <b/>
            <sz val="9"/>
            <rFont val="Tahoma"/>
            <charset val="134"/>
          </rPr>
          <t>Dunn, Charles [GIR]:</t>
        </r>
        <r>
          <rPr>
            <sz val="9"/>
            <rFont val="Tahoma"/>
            <charset val="134"/>
          </rPr>
          <t xml:space="preserve">
All major brands grew, with an exceptional run of innovations in all categories: in makeup, with Sky High
mascara by Maybelline, which was the most successful launch in the brand’s history; in haircare, with
premium innovations such as Dream Lengths Wonder Water by Elsève, or L’Oréal Fall Resist in mainland
China; and in skincare, with Garnier’s hugely successful Vitamin C Serum in many countries in the SAPMENA and Latin America Zones. NYX Professional Makeup also had an exceptional year, boosted by major launches and new types of partnerships, such as the one with hit Netflix series Money Heist (La Casa de
Papel). L’Oréal Paris strengthened its position as the world’s number one beauty brand with sales exceeding 6 billion euros</t>
        </r>
      </text>
    </comment>
    <comment ref="BB355" authorId="2">
      <text>
        <r>
          <rPr>
            <b/>
            <sz val="9"/>
            <rFont val="Tahoma"/>
            <charset val="134"/>
          </rPr>
          <t>Dunn, Charles [GIR]:</t>
        </r>
        <r>
          <rPr>
            <sz val="9"/>
            <rFont val="Tahoma"/>
            <charset val="134"/>
          </rPr>
          <t xml:space="preserve">
The Division recorded a very positive start to the year in Europe and in the United States, despite supply difficulties. In Latin America and SAPMENA – SSA, the Division achieved standout performance, while in North Asia it was penalised by the slowdown of some e-commerce players in mainland China.
By channel, the acceleration of the Division was driven by the strong upswing in brick-and-mortar sales, while e-commerce continued to grow.
Thanks to a strong focus on successful innovations and the premiumisation strategy put in place, all major brands continued to grow. L’Oréal Paris enjoyed strong momentum in haircare, with the outstanding success of Hyaluron Plump, and in makeup, with True Match serum. The brand also gained more ground in emerging markets and especially in South Asia, with the launch of Glycolic Bright. Garnier showed a significant acceleration in skincare, buoyed by the global success of Fast Bright and its Vitamin C Brightening Serum. Both Maybelline New York and NYX Professional Makeup revitalised the makeup category, with highly successful launches for Colossal Curl Bounce mascara and Bare With Me Concealer Serum.</t>
        </r>
      </text>
    </comment>
    <comment ref="BD355" authorId="8">
      <text>
        <r>
          <rPr>
            <b/>
            <sz val="9"/>
            <rFont val="Tahoma"/>
            <charset val="134"/>
          </rPr>
          <t>Adamski, Aron [GIR]:</t>
        </r>
        <r>
          <rPr>
            <sz val="9"/>
            <rFont val="Tahoma"/>
            <charset val="134"/>
          </rPr>
          <t xml:space="preserve">
The Division’s premiumisation strategy and valorisation contributed to the acceleration in growth. Overall performance was boosted by the SAPMENA-SSA and Latin America Zones, with spectacular gains in India and Mexico; the Division also recorded solid growth in the United States and Europe.
All major brands contributed to this impressive performance, thanks to cutting-edge innovations across key categories. Makeup spearheaded the Division’s success, with powerful launches including Superstay Vinyl Ink lipstick by Maybelline New York and Bare With Me concealer serum by NYX Professional Makeup. Haircare was also a major source of growth for the Division, led by L'Oréal Paris and the global rollout of Elvive Hyaluron Plump. Hair colour accelerated, and skincare maintained its steady momentum, driven by the success of Garnier, in particular the new Vitamin C Brightening Serum.</t>
        </r>
      </text>
    </comment>
    <comment ref="BF355" authorId="2">
      <text>
        <r>
          <rPr>
            <b/>
            <sz val="9"/>
            <rFont val="Tahoma"/>
            <charset val="134"/>
          </rPr>
          <t>Dunn, Charles [GIR]:</t>
        </r>
        <r>
          <rPr>
            <sz val="9"/>
            <rFont val="Tahoma"/>
            <charset val="134"/>
          </rPr>
          <t xml:space="preserve">
The Consumer Products Division posted solid growth in the first half: +8.0% like-for-like and +13.9% reported,
with an outstanding second quarter at +9.1%
This performance was driven by the success of all its major brands and their product innovations. In a
dynamic global makeup market, the Division progressed even faster, thanks to the performance of NYX
Professional Makeup and blockbuster launches like True Match serum by L'Oréal Paris and Vinyl Ink lipstick
by Maybelline New York. The Division also recorded double-digit growth in haircare, with the global rollout
of Elvive Hyaluron Plump as well as a successful focus on premium ranges. In skincare, Garnier continued
to grow in the different Zones, with the success of its Vitamin C Brightening Serum and micellar waters.
In mainland China, the lockdown in Shanghai curbed product deliveries early in the second quarter. In
June, L’Oréal Paris ranked No.1 beauty brand in the 6.18 Shopping Festival on Tmall. Elsewhere, the Division
gained significant market share in the United States, accelerated in Europe and recorded outstanding
performance in emerging markets, especially Mexico, Brazil, India and the Middle East.
Thanks to its advanced revenue growth management, the Division was able to create growth in both
volume and value, while preserving its profitability. </t>
        </r>
      </text>
    </comment>
    <comment ref="BH355" authorId="8">
      <text>
        <r>
          <rPr>
            <b/>
            <sz val="9"/>
            <rFont val="Tahoma"/>
            <charset val="134"/>
          </rPr>
          <t xml:space="preserve">Adamski, Aron [GIR]:
</t>
        </r>
        <r>
          <rPr>
            <sz val="9"/>
            <rFont val="Tahoma"/>
            <charset val="134"/>
          </rPr>
          <t>Mass market +6%
+5.7% value / +2.6% volume
40% of growth from emerging
Sell-out performance +320bps ahead of the market (vs +190bps in 2021)
L'Oreal Paris +7% / Garnier +8% / Maybelline NY +16% / NYX +21%
Gained share in all categories
Haircare +10% = grew 2x the market / makeup +15%
Growth was driven by innovation and sound valorisation, without sacrificing volume. All major brands outperformed the market, thanks to successful initiatives in the different categories.
The Division achieved sustained growth in haircare, with Elvive Hyaluron Plump confirming its worldwide success.
Makeup was the Division’s fastest growing category, with successful launches including Superstay Vinyl Ink by Maybelline New York - the first long-wear, shiny, liquid lipstick - as well as Bare With Me concealer and Jumbo False Eyelashes by NYX Professional Makeup.
In skincare, Garnier was the Division’s top growth contributor, with its Vitamin C Brightening Serum a standout success.
North America and Europe saw very robust performances. At the same time, growth accelerated significantly in Latin America and SAPMENA-SSA, with remarkable performance in high-potential countries such as Mexico, India and Brazil. This more than compensated for the challenging market conditions in China, where the Division accelerated its market share gains in the fourth quarter.</t>
        </r>
      </text>
    </comment>
    <comment ref="BI355" authorId="8">
      <text>
        <r>
          <rPr>
            <b/>
            <sz val="9"/>
            <rFont val="Tahoma"/>
            <charset val="134"/>
          </rPr>
          <t>Adamski, Aron [GIR]:</t>
        </r>
        <r>
          <rPr>
            <sz val="9"/>
            <rFont val="Tahoma"/>
            <charset val="134"/>
          </rPr>
          <t xml:space="preserve">
The Division outperformed the market, successfully pursuing its premiumisation strategy while delivering significant volume growth.
The Division achieved remarkable performances in Europe and North America, and continued its strong growth momentum in emerging markets, notably in India, Mexico, Brazil and Thailand.
Each of the Division’s global brands recorded double-digit growth and outperformed the market, powered by successful innovations across all categories. Makeup was the fastest growing category, with new launches including Telescopic Lift Mascara by L’Oréal Paris, Bare With Me Blur Tint foundation by NYX Professional Makeup, and the “nude” extension of Maybelline New York’s lipstick Superstay Vinyl Ink. In haircare, Elvive Bond Repair by L’Oréal Paris had a spectacular start, allowing the Division to achieve exceptional growth in the category. Skincare was also very dynamic, driven by the combined success of L’Oréal Paris’ new Revitalift Clinical Vitamin C Serum and Garnier’s new anti-acne innovations. Hair colour achieved significant growth.</t>
        </r>
      </text>
    </comment>
    <comment ref="BM355" authorId="5">
      <text>
        <r>
          <rPr>
            <b/>
            <sz val="9"/>
            <rFont val="Tahoma"/>
            <charset val="134"/>
          </rPr>
          <t>Medisetti, Srikar [GIR]:</t>
        </r>
        <r>
          <rPr>
            <sz val="9"/>
            <rFont val="Tahoma"/>
            <charset val="134"/>
          </rPr>
          <t xml:space="preserve">
The Consumer Products Division achieved its best half-year on record, growing +15.0% like-for-like
and +13.1% reported.
Driven by both volume and value, the Division increased its sales by around one billion euros to achieve
this record performance. The Division significantly outperformed the dynamic mass market; of particular
note were the exceptional performances in Europe and in the high-potential emerging markets of Mexico,
Brazil, and India.
Each of the large brands grew in double-digits. All four categories advanced strongly, powered by flawless
execution, best-in-class retailer partnerships, and disruptive innovations. Makeup was the most dynamic,
boosted by the newly launched Falsies Surreal Mascara by Maybelline New York, Telescopic Lift Mascara
by L’Oréal Paris and Fat Oil Gloss by NYX Professional Makeup. Haircare benefitted from the Division’s
premiumisation strategy, especially with the highly successful launch of Elvive Bond Repair. In hair colour,
Good by Garnier was off to a very promising start. Skincare recorded double digit growth thanks to L’Oréal
Paris’ new Revitalift Clinical Vitamin C SPF50+ fluid and Garnier’s new AHA BHA anti-acne line.</t>
        </r>
      </text>
    </comment>
    <comment ref="BO355" authorId="4">
      <text>
        <r>
          <rPr>
            <b/>
            <sz val="9"/>
            <rFont val="Tahoma"/>
            <charset val="134"/>
          </rPr>
          <t>Hulls, Tom M [GIR]:</t>
        </r>
        <r>
          <rPr>
            <sz val="9"/>
            <rFont val="Tahoma"/>
            <charset val="134"/>
          </rPr>
          <t xml:space="preserve">
The Consumer Products Division had its best growth in more than 30 years at +12.6% like-for-like and +8.2% reported. The Division outperformed a dynamic mass market and delivered strong growth surpassing 15 billion euros. Throughout the year, growth was driven by volume and value as the Division continued to pursue its strategy of simultaneously democratising and premiumising. All four key brands grew in double digits, with L’Oréal Paris crossing the 7-billion-euro mark. All major categories posted strong growth, as disruptive innovations met flawless execution. Makeup was the leading contributor to the Division’s growth, propelled by the launches of Surreal Mascara by Maybelline New York, Infallible Matte Resistance lipstick by L’Oréal Paris, and Fat Oil gloss by NYX Professional Makeup. Hair was also very dynamic, valorising with premium launches like Elvive Bond Repairby L’Oréal Paris and Garnier Good haircolor. Skincare grew significantly, with the very successful global rollout of Garnier Fast Bright with Vitamin C as well the launches of Revitalift Clinical and Glycolic Bright by
L’Oréal Paris.
By region, the most noteworthy performances were in Europe, where momentum saw a truly spectacular
acceleration, making it a key growth contributor, and in emerging markets, particularly Mexico, Brazil, and
India. North America delivered robust growth.</t>
        </r>
      </text>
    </comment>
    <comment ref="BP355" authorId="0">
      <text>
        <r>
          <rPr>
            <b/>
            <sz val="9"/>
            <rFont val="Tahoma"/>
            <charset val="134"/>
          </rPr>
          <t>Nicolaï, Olivier:</t>
        </r>
        <r>
          <rPr>
            <sz val="9"/>
            <rFont val="Tahoma"/>
            <charset val="134"/>
          </rPr>
          <t xml:space="preserve">
The Consumer Products Division had an excellent start at +11.1% like-for-like and +9.2% reported.
Volume growth remained positive and value growth (combining price and mix) was robust, further advancing the Division’s democratisation and premiumisation strategy. 
All regions contributed, powered by a strong start in Europe and the continued boom in emerging markets, especially Mexico, Brazil, and Indonesia.
Each of the four major brands achieved double-digit growth.
Each of the categories also advanced in double-digits. Makeup grew significantly, boosted by L’Oréal Paris Panorama mascara, Maybelline New York Superstay Lumi Matte foundation, and NYX Professional Makeup Duck Plump lip gloss, the latter supported by a viral Super Bowl commercial. Haircare was the fastest growing category with L’Oréal Paris Elvive soaring thanks to the early success of Glycolic Gloss. Skincare significantly accelerated, boosted by the strong start of L’Oréal Paris Bright Reveal, Garnier’s anti-acne innovations as well as Vitamin C Daily UV fluid and reinforced by the success of the mass medical brand Mixa in Europe.
</t>
        </r>
      </text>
    </comment>
    <comment ref="BR355" authorId="4">
      <text>
        <r>
          <rPr>
            <b/>
            <sz val="9"/>
            <rFont val="Tahoma"/>
            <charset val="134"/>
          </rPr>
          <t>Hulls, Tom M [GIR]:</t>
        </r>
        <r>
          <rPr>
            <sz val="9"/>
            <rFont val="Tahoma"/>
            <charset val="134"/>
          </rPr>
          <t xml:space="preserve">
The Consumer Products Division advanced +6.4% growth like-for-like and +5.3% reported.
With positive growth from volume, as well as price and mix, the Division continued to conquer new consumers around the world.
By region, Europe remained a strong growth driver – as did key emerging markets like Brazil, Mexico, and India. In China, where L’Oréal Paris is the number one mass brand, the Division continued to suffer from low consumer demand. North America was impacted by the ongoing softness in the makeup category; many innovations have been launched only recently and will benefit mostly 2025.
All categories grew, fuelled by strong innovations. Haircare was the fastest growing category, led by L’Oréal Paris Elvive as the success of newly launched Glycolic Gloss complemented the franchise’s top-selling pillars. Makeup grew, driven by L’Oréal Paris Panorama mascara and the promising start of NYX Professional Makeup’s Buttermelt and Maybelline New York’s Teddy Tint in Southeast Asia. In skincare, Garnier confirmed the success of Vitamin C Daily UV fluids; L’Oréal Paris is building a successful anti dark spot offer with Bright Reveal and Glycolic Bright; Mixa saw strong growth as it continued its European roll-out. The democratisation and premiumisation strategy was in action in hair colour with Garnier simultaneously supporting its premium Good range and launching its most accessible innovation ever, Color Sensation.
</t>
        </r>
      </text>
    </comment>
    <comment ref="BV355" authorId="4">
      <text>
        <r>
          <rPr>
            <b/>
            <sz val="9"/>
            <rFont val="Tahoma"/>
            <charset val="134"/>
          </rPr>
          <t>Hulls, Tom M [GIR]:</t>
        </r>
        <r>
          <rPr>
            <sz val="9"/>
            <rFont val="Tahoma"/>
            <charset val="134"/>
          </rPr>
          <t xml:space="preserve">
The </t>
        </r>
        <r>
          <rPr>
            <b/>
            <sz val="9"/>
            <rFont val="Tahoma"/>
            <charset val="134"/>
          </rPr>
          <t>Consumer Products Division</t>
        </r>
        <r>
          <rPr>
            <sz val="9"/>
            <rFont val="Tahoma"/>
            <charset val="134"/>
          </rPr>
          <t xml:space="preserve"> reported growth of +5.4% like-for-like and +5.3% reported. Momentum was well balanced across volume, price, and mix, as the Division pursued its strategy to democratise and premiumise the mass beauty market.
Each of the four international brands reported solid growth; the highlight was L’Oréal Paris, which had an outstanding year.
Progress was contrasted by region as strong momentum in Europe and emerging markets more than offset softer performances in the US and China – both of which were adversely impacted by weakening market growth. The Division’s strategic focus on emerging markets was vindicated by the strength in countries such as Mexico, Brazil, India, and Thailand.
All four categories grew, powered by key innovations. </t>
        </r>
        <r>
          <rPr>
            <b/>
            <sz val="9"/>
            <rFont val="Tahoma"/>
            <charset val="134"/>
          </rPr>
          <t>Haircare</t>
        </r>
        <r>
          <rPr>
            <sz val="9"/>
            <rFont val="Tahoma"/>
            <charset val="134"/>
          </rPr>
          <t xml:space="preserve"> was particularly dynamic, driven by L’Oréal Paris, including its newly launched Elvive Glycolic Gloss. Skincare was the second-fastest growing category thanks to Garnier’s Vitamin C Daily UV fluids, L’Oréal Paris’ Bright Reveal, and the ongoing strength of mass medical brand Mixa, which continued its European roll-out. </t>
        </r>
        <r>
          <rPr>
            <b/>
            <sz val="9"/>
            <rFont val="Tahoma"/>
            <charset val="134"/>
          </rPr>
          <t>Makeup</t>
        </r>
        <r>
          <rPr>
            <sz val="9"/>
            <rFont val="Tahoma"/>
            <charset val="134"/>
          </rPr>
          <t xml:space="preserve"> benefitted from the introduction of L’Oréal Paris’ blockbuster Panorama mascara and a strong second-half-weighted launch plan including Maybelline New York’s Teddy Tint and NYX Professional Makeup’s Butter Melt. In </t>
        </r>
        <r>
          <rPr>
            <b/>
            <sz val="9"/>
            <rFont val="Tahoma"/>
            <charset val="134"/>
          </rPr>
          <t>hair colour</t>
        </r>
        <r>
          <rPr>
            <sz val="9"/>
            <rFont val="Tahoma"/>
            <charset val="134"/>
          </rPr>
          <t>, the successful rollout of Garnier’s premium offer Good was complemented by its most accessible launch, Garnier Color
Sensation.</t>
        </r>
      </text>
    </comment>
    <comment ref="BW355" authorId="4">
      <text>
        <r>
          <rPr>
            <b/>
            <sz val="9"/>
            <rFont val="Tahoma"/>
            <charset val="134"/>
          </rPr>
          <t>Hulls, Tom M [GIR]:</t>
        </r>
        <r>
          <rPr>
            <sz val="9"/>
            <rFont val="Tahoma"/>
            <charset val="134"/>
          </rPr>
          <t xml:space="preserve">
The Consumer Products Division grew +2.3% like-for-like and +2.5% reported.
Volume, price, and mix all contributed as the Division continued to deliver on its democratisation and premiumisation strategy.
Consumer Products continued to win in haircare, driven by the success of L’Oréal Paris Glycolic Gloss and the launch of Growth Booster; Garnier Fructis accelerated with the launch of Sleek &amp; Stay. Hair colour growth was powered by the rollout of Garnier’s Good and Color Sensation. Skincare benefitted from the launches of Garnier Pimple Patch and L’Oréal Paris Revitalift Laser Tri-peptides serum. In an effort to stimulate a make-up market that remains weak, notably in the US, the Division launched a particularly robust innovation plan that included L’Oréal Paris Big Deal mascara and Plump Ambition gloss, NYX Face Glue and Maybelline Teddy Tint liquid lip as well as Super Fluff brow mousse.
Of the four global brands, L’Oréal Paris, Garnier and NYX Professional Makeup were particularly dynamic; amongst the smaller ones, Mixa continued to grow strongly; Korean make-up brand 3CE by Stylenanda pursued its expansion in Southeast Asia. At the end of March, L’Oréal completed the acquisition of Korean dermo mass skincare brand Dr.G.
Emerging markets were, once again, major growth engines with particularly strong performances in Brazil, India, and Thailand. Momentum was solid in Europe and the Division performed slightly below a broadly stable market in China. Growth slowed in North America, largely due to the continued softness in makeup.</t>
        </r>
      </text>
    </comment>
    <comment ref="BY355" authorId="4">
      <text>
        <r>
          <rPr>
            <b/>
            <sz val="9"/>
            <rFont val="Tahoma"/>
            <charset val="134"/>
          </rPr>
          <t>Hulls, Tom M [GIR]:</t>
        </r>
        <r>
          <rPr>
            <sz val="9"/>
            <rFont val="Tahoma"/>
            <charset val="134"/>
          </rPr>
          <t xml:space="preserve">
Growth in the third quarter accelerated over the first half. In the first nine months, volume, price and mix
contributed positively. Most remarkable was the improvement in North America, where the Division significantly outpaced the market, especially in makeup and haircare – boosted by its successful innovation strategy and new go-to-market organisation. Emerging markets remained key growth drivers with particularly strong performances from Brazil, Mexico, India, Thailand and the GCC4. In Europe, growth remained solid.
By category, </t>
        </r>
        <r>
          <rPr>
            <b/>
            <sz val="9"/>
            <rFont val="Tahoma"/>
            <charset val="134"/>
          </rPr>
          <t>haircare</t>
        </r>
        <r>
          <rPr>
            <sz val="9"/>
            <rFont val="Tahoma"/>
            <charset val="134"/>
          </rPr>
          <t xml:space="preserve"> continued to lead with high single-digit growth, supported by the global rollout of L'Oréal Paris Glycolic Gloss and Garnier Fructis Curl Method. </t>
        </r>
        <r>
          <rPr>
            <b/>
            <sz val="9"/>
            <rFont val="Tahoma"/>
            <charset val="134"/>
          </rPr>
          <t>Makeup</t>
        </r>
        <r>
          <rPr>
            <sz val="9"/>
            <rFont val="Tahoma"/>
            <charset val="134"/>
          </rPr>
          <t xml:space="preserve"> accelerated strongly, outpacing the market in most countries, thanks to a powerful innovation pipeline, including Maybelline Colossal Bubble Mascara, L'Oréal Paris Faux Brow, and NYX Smushy Lip Balm. </t>
        </r>
        <r>
          <rPr>
            <b/>
            <sz val="9"/>
            <rFont val="Tahoma"/>
            <charset val="134"/>
          </rPr>
          <t>Hair colour</t>
        </r>
        <r>
          <rPr>
            <sz val="9"/>
            <rFont val="Tahoma"/>
            <charset val="134"/>
          </rPr>
          <t xml:space="preserve"> remained resilient, thanks to the sustained success of Color Sensation, Garnier’s accessible offer. </t>
        </r>
        <r>
          <rPr>
            <b/>
            <sz val="9"/>
            <rFont val="Tahoma"/>
            <charset val="134"/>
          </rPr>
          <t>Skincare</t>
        </r>
        <r>
          <rPr>
            <sz val="9"/>
            <rFont val="Tahoma"/>
            <charset val="134"/>
          </rPr>
          <t xml:space="preserve"> was bolstered by the launches of L'Oréal Paris’ Revitalift Eye Bag Instant Eraser and Garnier’s momentum in emerging markets.
Each of the four global brands grew, led by NYX Professional Makeup and L’Oréal Paris. Mixa advanced by over +20% as it continued its successful rollout across Europe. 3CE, the world leading Korean makeup brand, pursued its successful expansion in Southeast Asia. The recently acquired Korean skincare brand Dr.G also performed well</t>
        </r>
      </text>
    </comment>
    <comment ref="CA355" authorId="5">
      <text>
        <r>
          <rPr>
            <b/>
            <sz val="9"/>
            <rFont val="Tahoma"/>
            <charset val="134"/>
          </rPr>
          <t>Medisetti, Srikar [GIR]:</t>
        </r>
        <r>
          <rPr>
            <sz val="9"/>
            <rFont val="Tahoma"/>
            <charset val="134"/>
          </rPr>
          <t xml:space="preserve">
The Consumer Products Division posted growth of +2.8% like-for-like and +1.1% reported.
Growth was perfectly balanced between volume and price/mix, reflecting the Division’s strategy to “democratise and premiumise the best of beauty”.
Emerging markets remained key growth drivers with double-digit increases in Brazil and Mexico as well as India and the GCC4. The Division reported solid progress in Europe, where the market remains dynamic and showed very encouraging signs of a sequential acceleration in North America.
Consumer Products continued to deliver double-digit growth in haircare, fueled by successful launches such as Growth Booster from L’Oréal Paris and Keratin Sleek from Garnier Fructis. Momentum remained dynamic in hair colour thanks to Garnier Color Sensation, an innovation at an accessible price point. Skincare was boosted by the early success of Garnier Pimple Patch with both men and women, as well as Revitalift Laser serum, L'Oréal Paris’ latest anti-aging innovation. In a temporarily less dynamic makeup market, the Consumer Products Division
reinforced its position thanks to a step-up in innovation, including L'Oréal Paris’ Paradise Big Deal, Plump Ambition and Infallible spray or NYX Professional Makeup’s Lip I.V.
Each of the Division’s international brands grew. Pursuing its European rollout, Mixa continued to deliver exceptional growth.
The market grew +4.5%.
L'Oréal performance was 1.5x the market in haircare.
L'Oréal performance was 1.4x the  market in makeup</t>
        </r>
      </text>
    </comment>
    <comment ref="AY361" authorId="1">
      <text>
        <r>
          <rPr>
            <b/>
            <sz val="9"/>
            <rFont val="Tahoma"/>
            <charset val="134"/>
          </rPr>
          <t>Appen, Isabel [GIR]:</t>
        </r>
        <r>
          <rPr>
            <sz val="9"/>
            <rFont val="Tahoma"/>
            <charset val="134"/>
          </rPr>
          <t xml:space="preserve">
1H 20 report pg 19; growth excluding FX was +6.9%</t>
        </r>
      </text>
    </comment>
    <comment ref="BA366" authorId="2">
      <text>
        <r>
          <rPr>
            <b/>
            <sz val="9"/>
            <rFont val="Tahoma"/>
            <charset val="134"/>
          </rPr>
          <t>Dunn, Charles [GIR]:</t>
        </r>
        <r>
          <rPr>
            <sz val="9"/>
            <rFont val="Tahoma"/>
            <charset val="134"/>
          </rPr>
          <t xml:space="preserve">
p.9 2021 release, mgmt states decrease 20bps</t>
        </r>
      </text>
    </comment>
    <comment ref="AU397" authorId="1">
      <text>
        <r>
          <rPr>
            <b/>
            <sz val="9"/>
            <rFont val="Tahoma"/>
            <charset val="134"/>
          </rPr>
          <t>Appen, Isabel [GIR]:</t>
        </r>
        <r>
          <rPr>
            <sz val="9"/>
            <rFont val="Tahoma"/>
            <charset val="134"/>
          </rPr>
          <t xml:space="preserve">
Europe is robust
</t>
        </r>
      </text>
    </comment>
    <comment ref="AY397" authorId="1">
      <text>
        <r>
          <rPr>
            <b/>
            <sz val="9"/>
            <rFont val="Tahoma"/>
            <charset val="134"/>
          </rPr>
          <t>Appen, Isabel [GIR]:</t>
        </r>
        <r>
          <rPr>
            <sz val="9"/>
            <rFont val="Tahoma"/>
            <charset val="134"/>
          </rPr>
          <t xml:space="preserve">
Confirmed solidity in Europe</t>
        </r>
      </text>
    </comment>
    <comment ref="BA397" authorId="2">
      <text>
        <r>
          <rPr>
            <b/>
            <sz val="9"/>
            <rFont val="Tahoma"/>
            <charset val="134"/>
          </rPr>
          <t>Dunn, Charles [GIR]:</t>
        </r>
        <r>
          <rPr>
            <sz val="9"/>
            <rFont val="Tahoma"/>
            <charset val="134"/>
          </rPr>
          <t xml:space="preserve">
p.4 L'Oréal Luxe PPT
The Division strengthened its positions across all zones, achieving excellent performance in Europe </t>
        </r>
      </text>
    </comment>
    <comment ref="BH397" authorId="8">
      <text>
        <r>
          <rPr>
            <b/>
            <sz val="9"/>
            <rFont val="Tahoma"/>
            <charset val="134"/>
          </rPr>
          <t>Adamski, Aron [GIR]:</t>
        </r>
        <r>
          <rPr>
            <sz val="9"/>
            <rFont val="Tahoma"/>
            <charset val="134"/>
          </rPr>
          <t xml:space="preserve">
L'Oreal Luxe page 21</t>
        </r>
      </text>
    </comment>
    <comment ref="BK397" authorId="5">
      <text>
        <r>
          <rPr>
            <b/>
            <sz val="9"/>
            <rFont val="Tahoma"/>
            <charset val="134"/>
          </rPr>
          <t>Medisetti, Srikar [GIR]:</t>
        </r>
        <r>
          <rPr>
            <sz val="9"/>
            <rFont val="Tahoma"/>
            <charset val="134"/>
          </rPr>
          <t xml:space="preserve">
 L’Oréal Luxe continued to advance ahead of the market in fragrances, the largest segment in the European selective beauty market.</t>
        </r>
      </text>
    </comment>
    <comment ref="BM397" authorId="5">
      <text>
        <r>
          <rPr>
            <b/>
            <sz val="9"/>
            <rFont val="Tahoma"/>
            <charset val="134"/>
          </rPr>
          <t>Medisetti, Srikar [GIR]:</t>
        </r>
        <r>
          <rPr>
            <sz val="9"/>
            <rFont val="Tahoma"/>
            <charset val="134"/>
          </rPr>
          <t xml:space="preserve">
Dd increase in Europe</t>
        </r>
      </text>
    </comment>
    <comment ref="AP401" authorId="1">
      <text>
        <r>
          <rPr>
            <b/>
            <sz val="9"/>
            <rFont val="Tahoma"/>
            <charset val="134"/>
          </rPr>
          <t>Appen, Isabel [GIR]:</t>
        </r>
        <r>
          <rPr>
            <sz val="9"/>
            <rFont val="Tahoma"/>
            <charset val="134"/>
          </rPr>
          <t xml:space="preserve">
North America confirmed its progressive recovery
</t>
        </r>
      </text>
    </comment>
    <comment ref="AU401" authorId="1">
      <text>
        <r>
          <rPr>
            <b/>
            <sz val="9"/>
            <rFont val="Tahoma"/>
            <charset val="134"/>
          </rPr>
          <t>Appen, Isabel [GIR]:</t>
        </r>
        <r>
          <rPr>
            <sz val="9"/>
            <rFont val="Tahoma"/>
            <charset val="134"/>
          </rPr>
          <t xml:space="preserve">
North America confirming its recovery. Makeup category recovery signs emering in US</t>
        </r>
      </text>
    </comment>
    <comment ref="AY401" authorId="1">
      <text>
        <r>
          <rPr>
            <b/>
            <sz val="9"/>
            <rFont val="Tahoma"/>
            <charset val="134"/>
          </rPr>
          <t>Appen, Isabel [GIR]:</t>
        </r>
        <r>
          <rPr>
            <sz val="9"/>
            <rFont val="Tahoma"/>
            <charset val="134"/>
          </rPr>
          <t xml:space="preserve">
Very strong recovery in North America, including makeup</t>
        </r>
      </text>
    </comment>
    <comment ref="BA401" authorId="2">
      <text>
        <r>
          <rPr>
            <b/>
            <sz val="9"/>
            <rFont val="Tahoma"/>
            <charset val="134"/>
          </rPr>
          <t>Dunn, Charles [GIR]:</t>
        </r>
        <r>
          <rPr>
            <sz val="9"/>
            <rFont val="Tahoma"/>
            <charset val="134"/>
          </rPr>
          <t xml:space="preserve">
p.4 L'Oréal Luxe PPT
Following the reorganisation of the distribution network, sales are again accelerating in North America </t>
        </r>
      </text>
    </comment>
    <comment ref="BD401" authorId="8">
      <text>
        <r>
          <rPr>
            <b/>
            <sz val="9"/>
            <rFont val="Tahoma"/>
            <charset val="134"/>
          </rPr>
          <t>Adamski, Aron [GIR]:</t>
        </r>
        <r>
          <rPr>
            <sz val="9"/>
            <rFont val="Tahoma"/>
            <charset val="134"/>
          </rPr>
          <t xml:space="preserve">
In North America, the growth of the Division was driven by the performance in fragrance.</t>
        </r>
      </text>
    </comment>
    <comment ref="BH401" authorId="8">
      <text>
        <r>
          <rPr>
            <b/>
            <sz val="9"/>
            <rFont val="Tahoma"/>
            <charset val="134"/>
          </rPr>
          <t>Adamski, Aron [GIR]:</t>
        </r>
        <r>
          <rPr>
            <sz val="9"/>
            <rFont val="Tahoma"/>
            <charset val="134"/>
          </rPr>
          <t xml:space="preserve">
L'Oréal Luxe outperformed the market in fragrance, thanks to its unique portfolio and key launches like Prada Paradoxe and Viktor &amp; Rolf Good Fortune.
L'Oreal Luxe page 20</t>
        </r>
      </text>
    </comment>
    <comment ref="BK401" authorId="5">
      <text>
        <r>
          <rPr>
            <b/>
            <sz val="9"/>
            <rFont val="Tahoma"/>
            <charset val="134"/>
          </rPr>
          <t>Medisetti, Srikar [GIR]:</t>
        </r>
        <r>
          <rPr>
            <sz val="9"/>
            <rFont val="Tahoma"/>
            <charset val="134"/>
          </rPr>
          <t xml:space="preserve">
L’Oréal Luxe continued to outperform the market in fragrances, driven by Couture brands like Valentino and Yves Saint Laurent with the recently launched MYSLF off to a great start.</t>
        </r>
      </text>
    </comment>
    <comment ref="BM401" authorId="5">
      <text>
        <r>
          <rPr>
            <b/>
            <sz val="9"/>
            <rFont val="Tahoma"/>
            <charset val="134"/>
          </rPr>
          <t>Medisetti, Srikar [GIR]:</t>
        </r>
        <r>
          <rPr>
            <sz val="9"/>
            <rFont val="Tahoma"/>
            <charset val="134"/>
          </rPr>
          <t xml:space="preserve">
DD increase. , L’Oréal Luxe continued to make progress thanks to the spectacular success of Helena Rubinstein
and the recovery of Lancôme in North America,</t>
        </r>
      </text>
    </comment>
    <comment ref="BH405" authorId="8">
      <text>
        <r>
          <rPr>
            <b/>
            <sz val="9"/>
            <rFont val="Tahoma"/>
            <charset val="134"/>
          </rPr>
          <t>Adamski, Aron [GIR]:</t>
        </r>
        <r>
          <rPr>
            <sz val="9"/>
            <rFont val="Tahoma"/>
            <charset val="134"/>
          </rPr>
          <t xml:space="preserve">
L'Oreal Luxe page 22</t>
        </r>
      </text>
    </comment>
    <comment ref="AP409" authorId="1">
      <text>
        <r>
          <rPr>
            <b/>
            <sz val="9"/>
            <rFont val="Tahoma"/>
            <charset val="134"/>
          </rPr>
          <t>Appen, Isabel [GIR]:</t>
        </r>
        <r>
          <rPr>
            <sz val="9"/>
            <rFont val="Tahoma"/>
            <charset val="134"/>
          </rPr>
          <t xml:space="preserve">
Strong performances were recoreded in Asia Pacific, driven by mainland China, which once again posted remarkable growth</t>
        </r>
      </text>
    </comment>
    <comment ref="AU409" authorId="1">
      <text>
        <r>
          <rPr>
            <b/>
            <sz val="9"/>
            <rFont val="Tahoma"/>
            <charset val="134"/>
          </rPr>
          <t>Appen, Isabel [GIR]:</t>
        </r>
        <r>
          <rPr>
            <sz val="9"/>
            <rFont val="Tahoma"/>
            <charset val="134"/>
          </rPr>
          <t xml:space="preserve">
Note that Asia Pacific is off to a very good start notably in mainland China - which remains particularly buoyant. Makeup recovery signs emerging</t>
        </r>
      </text>
    </comment>
    <comment ref="AY409" authorId="1">
      <text>
        <r>
          <rPr>
            <b/>
            <sz val="9"/>
            <rFont val="Tahoma"/>
            <charset val="134"/>
          </rPr>
          <t>Appen, Isabel [GIR]:</t>
        </r>
        <r>
          <rPr>
            <sz val="9"/>
            <rFont val="Tahoma"/>
            <charset val="134"/>
          </rPr>
          <t xml:space="preserve">
Strong performance in North Asia, particularly in China
Clear signs of makeup recovery in North Asia</t>
        </r>
      </text>
    </comment>
    <comment ref="BA409" authorId="2">
      <text>
        <r>
          <rPr>
            <b/>
            <sz val="9"/>
            <rFont val="Tahoma"/>
            <charset val="134"/>
          </rPr>
          <t>Dunn, Charles [GIR]:</t>
        </r>
        <r>
          <rPr>
            <sz val="9"/>
            <rFont val="Tahoma"/>
            <charset val="134"/>
          </rPr>
          <t xml:space="preserve">
p.4 L'Oréal Luxe PPT</t>
        </r>
      </text>
    </comment>
    <comment ref="BD409" authorId="8">
      <text>
        <r>
          <rPr>
            <b/>
            <sz val="9"/>
            <rFont val="Tahoma"/>
            <charset val="134"/>
          </rPr>
          <t>Adamski, Aron [GIR]:</t>
        </r>
        <r>
          <rPr>
            <sz val="9"/>
            <rFont val="Tahoma"/>
            <charset val="134"/>
          </rPr>
          <t xml:space="preserve">
Repeated lockdowns in China and Hainan</t>
        </r>
      </text>
    </comment>
    <comment ref="BH409" authorId="8">
      <text>
        <r>
          <rPr>
            <b/>
            <sz val="9"/>
            <rFont val="Tahoma"/>
            <charset val="134"/>
          </rPr>
          <t>Adamski, Aron [GIR]:</t>
        </r>
        <r>
          <rPr>
            <sz val="9"/>
            <rFont val="Tahoma"/>
            <charset val="134"/>
          </rPr>
          <t xml:space="preserve">
L’Oréal Luxe achieved robust growth in a negative market; this remarkable performance was driven by premium skincare, fragrance and the strong acceleration of Yves Saint Laurent across the Zone.
L'Oreal Luxe page 18</t>
        </r>
      </text>
    </comment>
    <comment ref="BK409" authorId="5">
      <text>
        <r>
          <rPr>
            <b/>
            <sz val="9"/>
            <rFont val="Tahoma"/>
            <charset val="134"/>
          </rPr>
          <t>Medisetti, Srikar [GIR]:</t>
        </r>
        <r>
          <rPr>
            <sz val="9"/>
            <rFont val="Tahoma"/>
            <charset val="134"/>
          </rPr>
          <t xml:space="preserve">
 In mainland China, L'Oréal Luxe continued to significantly outperform a market that has been slower to recover than initially expected and to gain share.
L’Oréal Luxe continued to significantly outperform the market, particularly in premium skincare thanks to the remarkable success of Helena Rubinstein and Takami. Couture brands like Yves Saint Laurent and the recently launched Prada Beauty also contributed.</t>
        </r>
      </text>
    </comment>
    <comment ref="BM409" authorId="5">
      <text>
        <r>
          <rPr>
            <b/>
            <sz val="9"/>
            <rFont val="Tahoma"/>
            <charset val="134"/>
          </rPr>
          <t>Medisetti, Srikar [GIR]:</t>
        </r>
        <r>
          <rPr>
            <sz val="9"/>
            <rFont val="Tahoma"/>
            <charset val="134"/>
          </rPr>
          <t xml:space="preserve">
 success of Takami in Japan and more
recently in mainland China</t>
        </r>
      </text>
    </comment>
    <comment ref="BH413" authorId="8">
      <text>
        <r>
          <rPr>
            <b/>
            <sz val="9"/>
            <rFont val="Tahoma"/>
            <charset val="134"/>
          </rPr>
          <t>Adamski, Aron [GIR]:</t>
        </r>
        <r>
          <rPr>
            <sz val="9"/>
            <rFont val="Tahoma"/>
            <charset val="134"/>
          </rPr>
          <t xml:space="preserve">
The skincare category drove very strong growth in Mexico, while Brazil’s performance was propelled by the remarkable growth of the Consumer Products Division and L’Oréal Luxe.
L'Oreal Luxe page 22</t>
        </r>
      </text>
    </comment>
    <comment ref="BH417" authorId="8">
      <text>
        <r>
          <rPr>
            <b/>
            <sz val="9"/>
            <rFont val="Tahoma"/>
            <charset val="134"/>
          </rPr>
          <t>Adamski, Aron [GIR]:</t>
        </r>
        <r>
          <rPr>
            <sz val="9"/>
            <rFont val="Tahoma"/>
            <charset val="134"/>
          </rPr>
          <t xml:space="preserve">
L'Oreal Luxe page 21</t>
        </r>
      </text>
    </comment>
    <comment ref="BH421" authorId="8">
      <text>
        <r>
          <rPr>
            <b/>
            <sz val="9"/>
            <rFont val="Tahoma"/>
            <charset val="134"/>
          </rPr>
          <t>Adamski, Aron [GIR]:</t>
        </r>
        <r>
          <rPr>
            <sz val="9"/>
            <rFont val="Tahoma"/>
            <charset val="134"/>
          </rPr>
          <t xml:space="preserve">
L'Oreal Luxe page 22</t>
        </r>
      </text>
    </comment>
    <comment ref="A426" authorId="4">
      <text>
        <r>
          <rPr>
            <b/>
            <sz val="9"/>
            <rFont val="Tahoma"/>
            <charset val="134"/>
          </rPr>
          <t>Hulls, Tom M [GIR]:</t>
        </r>
        <r>
          <rPr>
            <sz val="9"/>
            <rFont val="Tahoma"/>
            <charset val="134"/>
          </rPr>
          <t xml:space="preserve">
Relative weightings taken from previous country splits</t>
        </r>
      </text>
    </comment>
    <comment ref="A430" authorId="4">
      <text>
        <r>
          <rPr>
            <b/>
            <sz val="9"/>
            <rFont val="Tahoma"/>
            <charset val="134"/>
          </rPr>
          <t>Hulls, Tom M [GIR]:</t>
        </r>
        <r>
          <rPr>
            <sz val="9"/>
            <rFont val="Tahoma"/>
            <charset val="134"/>
          </rPr>
          <t xml:space="preserve">
Includes Mainland China, Hong Kong, Taiwan, Japan and South Korea
</t>
        </r>
      </text>
    </comment>
    <comment ref="BO442" authorId="4">
      <text>
        <r>
          <rPr>
            <b/>
            <sz val="9"/>
            <rFont val="Tahoma"/>
            <charset val="134"/>
          </rPr>
          <t>Hulls, Tom M [GIR]:</t>
        </r>
        <r>
          <rPr>
            <sz val="9"/>
            <rFont val="Tahoma"/>
            <charset val="134"/>
          </rPr>
          <t xml:space="preserve">
Europe and North America accelerated both at plus 12%.</t>
        </r>
      </text>
    </comment>
    <comment ref="BO446" authorId="4">
      <text>
        <r>
          <rPr>
            <b/>
            <sz val="9"/>
            <rFont val="Tahoma"/>
            <charset val="134"/>
          </rPr>
          <t>Hulls, Tom M [GIR]:</t>
        </r>
        <r>
          <rPr>
            <sz val="9"/>
            <rFont val="Tahoma"/>
            <charset val="134"/>
          </rPr>
          <t xml:space="preserve">
Europe and North America accelerated both at plus 12%.</t>
        </r>
      </text>
    </comment>
    <comment ref="BO450" authorId="4">
      <text>
        <r>
          <rPr>
            <b/>
            <sz val="9"/>
            <rFont val="Tahoma"/>
            <charset val="134"/>
          </rPr>
          <t>Hulls, Tom M [GIR]:</t>
        </r>
        <r>
          <rPr>
            <sz val="9"/>
            <rFont val="Tahoma"/>
            <charset val="134"/>
          </rPr>
          <t xml:space="preserve">
In North Asia, we grew at plus 9% outside of Travel Retail. And it was another year of record market share in mainland China at 31.8%. </t>
        </r>
      </text>
    </comment>
    <comment ref="BO454" authorId="4">
      <text>
        <r>
          <rPr>
            <b/>
            <sz val="9"/>
            <rFont val="Tahoma"/>
            <charset val="134"/>
          </rPr>
          <t>Hulls, Tom M [GIR]:</t>
        </r>
        <r>
          <rPr>
            <sz val="9"/>
            <rFont val="Tahoma"/>
            <charset val="134"/>
          </rPr>
          <t xml:space="preserve">
Finally, in the high potential emerging markets, the division is now number one with an impressive growth of plus 17%.</t>
        </r>
      </text>
    </comment>
    <comment ref="BO458" authorId="4">
      <text>
        <r>
          <rPr>
            <b/>
            <sz val="9"/>
            <rFont val="Tahoma"/>
            <charset val="134"/>
          </rPr>
          <t>Hulls, Tom M [GIR]:</t>
        </r>
        <r>
          <rPr>
            <sz val="9"/>
            <rFont val="Tahoma"/>
            <charset val="134"/>
          </rPr>
          <t xml:space="preserve">
Finally, in the high potential emerging markets, the division is now number one with an impressive growth of plus 17%.</t>
        </r>
      </text>
    </comment>
    <comment ref="BB468" authorId="2">
      <text>
        <r>
          <rPr>
            <b/>
            <sz val="9"/>
            <rFont val="Tahoma"/>
            <charset val="134"/>
          </rPr>
          <t>Dunn, Charles [GIR]:</t>
        </r>
        <r>
          <rPr>
            <sz val="9"/>
            <rFont val="Tahoma"/>
            <charset val="134"/>
          </rPr>
          <t xml:space="preserve">
L’Oréal Luxe achieved balanced growth across geographic Zones. At the end of March, the Division held a historic market share in North Asia and, moreover, outperformed a dynamic market in North America. L’Oréal Luxe also recorded an excellent first quarter in Europe.
The Division gained market share thanks to the strength and complementarity of its brand portfolio. The couture brands Yves Saint Laurent, Giorgio Armani, Prada and Valentino grew significantly faster than their markets. Lancôme consolidated its leadership in mainland China and its position among the Top 3 in the Western world.
In a very dynamic fragrance market, L’Oréal Luxe reinforced its lead with the success of ‘blockbuster’ prestige products for women and men, as well as rapid growth in collection fragrances such as Maison Margiela Replica and Armani Privé. In skincare, the Division’s performance was driven by the ultra-premium segment, including Lancôme Absolue and Helena Rubinstein, with newly acquired brands Takami and Youth to the People showing real promise. Shu Uemura and Urban Decay recorded strong growth in makeup</t>
        </r>
      </text>
    </comment>
    <comment ref="BD468" authorId="8">
      <text>
        <r>
          <rPr>
            <b/>
            <sz val="9"/>
            <rFont val="Tahoma"/>
            <charset val="134"/>
          </rPr>
          <t>Adamski, Aron [GIR]:</t>
        </r>
        <r>
          <rPr>
            <sz val="9"/>
            <rFont val="Tahoma"/>
            <charset val="134"/>
          </rPr>
          <t xml:space="preserve">
In the third quarter, the Division was penalised by: repeated lockdowns in China and Hainan in the summer, anticipated invoicing in the second quarter linked to the relocation of the Asian Travel Retail business unit, as well as sourcing difficulties (fragrance bottles in particular).
Despite these disruptions, the Division continued to make progress in mainland China, where it reached record market share. L’Oréal Luxe recorded strong sales growth in Europe and in emerging markets (SAPMENA-SSA and Latin America). In North America, the growth of the Division was driven by the performance in fragrance.
The Division relies on strong pillars and has continued to innovate in all three categories. In the booming fragrance market, L’Oréal Luxe confirmed its global leadership thanks to blockbusters such as Libre by Yves Saint Laurent and La Vie est Belle by Lancôme, as well as highly promising launches including Paradoxe by Prada and Armani Code. The upsurge in collection fragrances continued with Replica by Maison Margiela and Armani Privé. In skincare, the Division capitalised on strong innovations, including Lancôme Rénergie Triple Serum, and maintained its tremendous momentum in the ultra-premium segment with the success of Helena Rubinstein and Lancôme Absolue. In North Asia, Takami recorded significant growth. Lastly, in makeup, Yves Saint Laurent, Lancôme and Shu Uemura all reported solid performance.</t>
        </r>
      </text>
    </comment>
    <comment ref="BF468" authorId="2">
      <text>
        <r>
          <rPr>
            <b/>
            <sz val="9"/>
            <rFont val="Tahoma"/>
            <charset val="134"/>
          </rPr>
          <t>Dunn, Charles [GIR]:</t>
        </r>
        <r>
          <rPr>
            <sz val="9"/>
            <rFont val="Tahoma"/>
            <charset val="134"/>
          </rPr>
          <t xml:space="preserve">
In the first half of the year, L'Oréal Luxe recorded very strong growth of +16.4% like-for-like and +25.6%
reported, again outperforming the global luxury beauty market.
The Division outperformed in all three of its categories. The super-premium brands Lancôme Absolue and
Helena Rubinstein drove the growth in skincare along with the newly acquired brands Takami and Youth
to the People. In fragrances, the Division grew by +35%; global mainstays such as Libre by Yves Saint Laurent
and Born in Roma by Valentino were powerful growth drivers. Driven by the success of Maison Margiela
and Armani Privé, the Collections segment is booming and showing strong potential. In makeup, the global
brands Lancôme and Yves Saint Laurent and the category specialists Shu Uemura and Urban Decay grew
significantly faster than the market, which continued to be dynamic.
The Division’s performance is balanced across geographic Zones. L’Oréal Luxe accelerated strongly in
SAPMENA-SSA and Latin America and reached very high market share levels in North Asia. Despite a
difficult context in mainland China, L'Oréal Luxe achieved exceptional performance and reached a
record market share there. </t>
        </r>
      </text>
    </comment>
    <comment ref="BH468" authorId="8">
      <text>
        <r>
          <rPr>
            <b/>
            <sz val="9"/>
            <rFont val="Tahoma"/>
            <charset val="134"/>
          </rPr>
          <t>Adamski, Aron [GIR]:</t>
        </r>
        <r>
          <rPr>
            <sz val="9"/>
            <rFont val="Tahoma"/>
            <charset val="134"/>
          </rPr>
          <t xml:space="preserve">
Outperformed a global luxury beauty (at +8%) market that proved dynamic again this year.
L'Oréal Luxe strengthened its leadership in fragrance, the fastest-growing category in the selective market. This performance was driven by global bestsellers, such as Libre by Yves Saint Laurent, La Vie Est Belle by Lancôme and Acqua di Gio by Armani, as well as launches that had an impressive start, including Prada Paradoxe.
In skincare, the Division grew three times faster than the market, spurred by the ultra-premium segment, with a spectacular performance from Helena Rubinstein, cutting-edge innovations such as Lancôme’s Rénergie H.C.F Triple Serum, and the success of recent acquisitions including the Japanese brand Takami.
The Division also grew in makeup, thanks to the initiatives of Yves Saint Laurent and Urban Decay.
In an unsettled environment, particularly in the second half of the year with the drastic slowdown of the Chinese market, the Division confirmed the strength of its geographic footprint which has allowed it to reinforce its global market share since 2019. The Division grew in step with the market in Europe and significantly increased its position in North Asia. </t>
        </r>
      </text>
    </comment>
    <comment ref="BI468" authorId="8">
      <text>
        <r>
          <rPr>
            <b/>
            <sz val="9"/>
            <rFont val="Tahoma"/>
            <charset val="134"/>
          </rPr>
          <t>Adamski, Aron [GIR]:</t>
        </r>
        <r>
          <rPr>
            <sz val="9"/>
            <rFont val="Tahoma"/>
            <charset val="134"/>
          </rPr>
          <t xml:space="preserve">
The Division's growth accelerated compared with the previous quarters. Sales grew strongly in all geographic Zones except North Asia, where they were flat due to a reduction of stock-in-trade in mainland China at the very beginning of the year.
In fragrances - the most dynamic category in the luxury beauty market - the Division further expanded its lead, driven by the success of Yves Saint Laurent and its three main pillars Libre, Y and Black Opium. The couture brands’ initiatives also confirmed their very strong potential, in particular Valentino's Born In Roma, Mugler's Angel Elixir and Prada's Luna Rossa Ocean and Paradoxe. The performance of L'Oréal Luxe in skincare was driven in particular by the remarkable success of Helena Rubinstein and Takami. The Division saw an acceleration in makeup in North America.</t>
        </r>
      </text>
    </comment>
    <comment ref="BK468" authorId="5">
      <text>
        <r>
          <rPr>
            <b/>
            <sz val="9"/>
            <rFont val="Tahoma"/>
            <charset val="134"/>
          </rPr>
          <t>Medisetti, Srikar [GIR]:</t>
        </r>
        <r>
          <rPr>
            <sz val="9"/>
            <rFont val="Tahoma"/>
            <charset val="134"/>
          </rPr>
          <t xml:space="preserve">
grew in double digits across all regions, excluding Travel Retail Asia</t>
        </r>
      </text>
    </comment>
    <comment ref="BM468" authorId="5">
      <text>
        <r>
          <rPr>
            <b/>
            <sz val="9"/>
            <rFont val="Tahoma"/>
            <charset val="134"/>
          </rPr>
          <t>Medisetti, Srikar [GIR]:</t>
        </r>
        <r>
          <rPr>
            <sz val="9"/>
            <rFont val="Tahoma"/>
            <charset val="134"/>
          </rPr>
          <t xml:space="preserve">
L’Oréal Luxe has accelerated quarter after quarter, posting first-half growth of +7.6% like-for-like and +6.1%
reported.
L’Oréal Luxe reported strong growth in the first six months, driven by double-digit increases in Europe, North
America and emerging markets. In mainland China, L’Oréal Luxe saw a remarkable recovery during the
second quarter with double-digit growth in sales and achieved another record market share.
The Division outperformed the luxury fragrance market, with double-digit growth across all Regions, spurred
by standout performances from couture brands including Yves Saint Laurent, Prada and Valentino. In
skincare, L’Oréal Luxe continued to make progress thanks to the spectacular success of Helena Rubinstein
and the recovery of Lancôme in North America, along with the success of Takami in Japan and more
recently in mainland China. Makeup also grew, buoyed by the success of Yves Saint Laurent and
encouraging performances from specialist brands Urban Decay and Shu Uemura.
The Aēsop brand will be integrated in the second half once the necessary regulatory approvals have been
obtained.</t>
        </r>
      </text>
    </comment>
    <comment ref="BO468" authorId="4">
      <text>
        <r>
          <rPr>
            <b/>
            <sz val="9"/>
            <rFont val="Tahoma"/>
            <charset val="134"/>
          </rPr>
          <t>Hulls, Tom M [GIR]:</t>
        </r>
        <r>
          <rPr>
            <sz val="9"/>
            <rFont val="Tahoma"/>
            <charset val="134"/>
          </rPr>
          <t xml:space="preserve">
L'Oréal Luxe grew +4.5% like-for-like, +2.0% reported and has become the global number one in luxury beauty. Excluding North Asia, which was impacted by the reset of Travel Retail and the market softness in mainland China, L’Oréal Luxe grew in double digits. This was driven by continued investment in its portfolio of complementary brands, as well as its ambitious omni-channel strategy, now including Amazon in the US.
</t>
        </r>
        <r>
          <rPr>
            <b/>
            <sz val="9"/>
            <rFont val="Tahoma"/>
            <charset val="134"/>
          </rPr>
          <t>Fragrances</t>
        </r>
        <r>
          <rPr>
            <sz val="9"/>
            <rFont val="Tahoma"/>
            <charset val="134"/>
          </rPr>
          <t xml:space="preserve"> remained the star performer, driven by Yves Saint Laurent with the worldwide blockbuster Libre and the successful launch of MYSLF, as well as Born in Roma by Valentino, Paradoxe by Prada, Wanted by Azzaro and Angel by Mugler. In skincare, ultra-luxury brand Helena Rubinstein passed the one-billion-euro mark, and Takami advanced strongly in the medical luxury segment. Makeup momentum accelerated in the second half of the year, driven by the Couture brands. More recently added brands like Prada, Takami and Valentino made strong growth contributions. Aēsop,integrated since 30 August, is off to a promising start.
In</t>
        </r>
        <r>
          <rPr>
            <b/>
            <sz val="9"/>
            <rFont val="Tahoma"/>
            <charset val="134"/>
          </rPr>
          <t xml:space="preserve"> Asia</t>
        </r>
        <r>
          <rPr>
            <sz val="9"/>
            <rFont val="Tahoma"/>
            <charset val="134"/>
          </rPr>
          <t>, Mainland China grew 3x faster than the market. In Hainan, sell out grew slightly ahead, and inventory almost back to normal. Saw a lot of CNY domestic travel movement.</t>
        </r>
      </text>
    </comment>
    <comment ref="BP468" authorId="0">
      <text>
        <r>
          <rPr>
            <b/>
            <sz val="9"/>
            <rFont val="Tahoma"/>
            <charset val="134"/>
          </rPr>
          <t>Nicolaï, Olivier:</t>
        </r>
        <r>
          <rPr>
            <sz val="9"/>
            <rFont val="Tahoma"/>
            <charset val="134"/>
          </rPr>
          <t xml:space="preserve">
L’Oréal Luxe grew +1.8% like-for-like and +2.2% reported.
Strong growth in Europe and North America was partly offset by the softness in North Asia. In this region, the Division was penalised by an unfavourable comparison base in Travel Retail and sluggish market growth in mainland China, where the L’Oréal Luxe continued to grow ahead of the market.
Fragrances were, once again, the most dynamic category and L’Oréal Luxe continued to outperform the market thanks to the spectacular performance of Couture brands such as Yves Saint Laurent, Valentino, and Prada.
In makeup, the Division returned to double-digit growth, driven by the unwavering strength of Yves Saint Laurent, notably with its new Loveshine lipstick, the roll-out of Prada makeup, and the promising launch of Urban Decay's Face Bond. In skincare, particularly noteworthy performances came from Yves Saint Laurent and Takami, which continues its gradual roll-out across North Asia. 
</t>
        </r>
      </text>
    </comment>
    <comment ref="BR468" authorId="4">
      <text>
        <r>
          <rPr>
            <b/>
            <sz val="9"/>
            <rFont val="Tahoma"/>
            <charset val="134"/>
          </rPr>
          <t>Hulls, Tom M [GIR]:</t>
        </r>
        <r>
          <rPr>
            <sz val="9"/>
            <rFont val="Tahoma"/>
            <charset val="134"/>
          </rPr>
          <t xml:space="preserve">
L’Oréal Luxe grew +3.4% like-for-like, accelerating for a third consecutive quarter, and +5.3% reported.
In North America as well as emerging markets, the Division maintained double-digit growth, while in Europe it remained firmly dynamic. In mainland China and Travel Retail Asia, where the beauty market continued to decline, the Division outperformed, further reinforcing its leadership. In Japan, L’Oréal Luxe continued to grow in double digits in a market that remained dynamic.
As the number one player in the still booming fragrance market, L’Oréal Luxe maintained its outstanding double-digit pace. With its portfolio of very complementary brands, the Division is uniquely positioned to fulfil all fragrance aspirations – and all segments contributed to the growth: the Couture brands continued their stellar success sustained by their powerful pillars like Yves Saint Laurent Libre, Valentino Born in Roma or Prada Paradoxe; the super-premium collections like Maison Margiela Replica or Armani Privé continued to advance strongly; brands such as Azzaro and Victor&amp;Rolf made significant contributions to growth.
Makeup continued its comeback with a very strong Yves Saint Laurent posting double-digit growth in all regions. Prada pursued its ambitious expansion, and Valentino gained momentum with the launch of its newest innovation Spike Valentino.
</t>
        </r>
      </text>
    </comment>
    <comment ref="BV468" authorId="4">
      <text>
        <r>
          <rPr>
            <b/>
            <sz val="9"/>
            <rFont val="Tahoma"/>
            <charset val="134"/>
          </rPr>
          <t>Hulls, Tom M [GIR]:</t>
        </r>
        <r>
          <rPr>
            <sz val="9"/>
            <rFont val="Tahoma"/>
            <charset val="134"/>
          </rPr>
          <t xml:space="preserve">
In 2024, the Division reinforced its worldwide leadership in Luxury Beauty. Its solid progress reflected its increasingly balanced regional footprint. Outside North Asia, it grew at a
remarkable, double-digit pace; the single largest growth contributor was North America, where it became the number one luxury beauty player for the first time, a position it already holds and further consolidated in China, Europe and emerging markets. This allowed the Division to more than offset the ongoing softness in North Asia, where operating conditions remain challenging and where it continued to grow ahead of
the market both offline and online, driven by the successful expansion of its couture brands Prada and Valentino – recently launched in the region – and its latest acquisitions, Aesop and Takami.
The Division continued to strengthen the balance between its categories.
In</t>
        </r>
        <r>
          <rPr>
            <b/>
            <sz val="9"/>
            <rFont val="Tahoma"/>
            <charset val="134"/>
          </rPr>
          <t xml:space="preserve"> fragrances</t>
        </r>
        <r>
          <rPr>
            <sz val="9"/>
            <rFont val="Tahoma"/>
            <charset val="134"/>
          </rPr>
          <t xml:space="preserve">, outstanding momentum was driven by global successes in both, the feminine (Paradoxe by Prada, Born in Roma by Valentino, Libre by Yves Saint Laurent) and masculine segments (Stronger with You by Armani, Wanted by Azzaro, Polo 67 by Ralph Lauren, MYSLF by Yves Saint Laurent). 
</t>
        </r>
        <r>
          <rPr>
            <b/>
            <sz val="9"/>
            <rFont val="Tahoma"/>
            <charset val="134"/>
          </rPr>
          <t>Makeup</t>
        </r>
        <r>
          <rPr>
            <sz val="9"/>
            <rFont val="Tahoma"/>
            <charset val="134"/>
          </rPr>
          <t xml:space="preserve"> growth accelerated thanks to the ongoing strength of Yves Saint Laurent in Western markets as well as China, driven by the YSL Loveshine and Touche Eclat pillars. In skincare, Aesop, Takami and Youth to the People pursued their globalisation strategy with very encouraging results.</t>
        </r>
      </text>
    </comment>
    <comment ref="BW468" authorId="4">
      <text>
        <r>
          <rPr>
            <b/>
            <sz val="9"/>
            <rFont val="Tahoma"/>
            <charset val="134"/>
          </rPr>
          <t>Hulls, Tom M [GIR]:</t>
        </r>
        <r>
          <rPr>
            <sz val="9"/>
            <rFont val="Tahoma"/>
            <charset val="134"/>
          </rPr>
          <t xml:space="preserve">
L'Oréal Luxe grew +5.8% like-for-like, +7.3% reported.
This included a positive phasing impact of around 300 basis points ahead of the implementation of new IT systems in mainland China.
By region, momentum was particularly strong in Europe and emerging markets and solid in North America where the Division further strengthened its leadership. North Asia regained momentum; in mainland China, where the market was only slightly negative, the Division continued to outperform.
All categories contributed to growth, reflecting the strength of L’Oréal Luxe’s portfolio of complementary brands. 
In fragrances, the Division grew in double digits, outperforming the market with spectacular performances in both the feminine and masculine segments – including Libre and MYSLF by Yves Saint Laurent, Born in Roma by Valentino, Paradoxe by Prada, Idôle by Lancôme, Emporio by Armani, and Wanted by Azzaro. 
Makeup momentum remained solid, driven by double-digit growth of the Couture brands, including Yves Saint Laurent, Valentino, and Prada.  New launches like Make Me Blush and The Inks by Yves Saint Laurent were off to a strong start. 
In skincare, one of the highlights was the groundbreaking launch of Lancôme Absolue Longevity Cream, the brand’s first topical PDRN that helps sustain cellular energy.</t>
        </r>
      </text>
    </comment>
    <comment ref="BY468" authorId="4">
      <text>
        <r>
          <rPr>
            <b/>
            <sz val="9"/>
            <rFont val="Tahoma"/>
            <charset val="134"/>
          </rPr>
          <t>Hulls, Tom M [GIR]:</t>
        </r>
        <r>
          <rPr>
            <sz val="9"/>
            <rFont val="Tahoma"/>
            <charset val="134"/>
          </rPr>
          <t xml:space="preserve">
Growth amounted to +3.2% adjusted for the impact of last year's IT transformation in North America, implying an acceleration to over 5%1 in the third quarter.
In a gradually improving market, the Division outperformed across all regions. Developed markets advanced in mid-single digits1; emerging markets remained highly dynamic, maintaining their double-digit pace. In North Asia, momentum accelerated significantly thanks to the selective market in mainland China that showed encouraging signs of rebound.
By category, L’Oreal Luxe continued to reinforce its leadership in </t>
        </r>
        <r>
          <rPr>
            <b/>
            <sz val="9"/>
            <rFont val="Tahoma"/>
            <charset val="134"/>
          </rPr>
          <t xml:space="preserve">fragrances. </t>
        </r>
        <r>
          <rPr>
            <sz val="9"/>
            <rFont val="Tahoma"/>
            <charset val="134"/>
          </rPr>
          <t xml:space="preserve">This was driven by key pillars such as Valentino’s Born in Roma Donna and Uomo, Yves Saint Laurent’s Libre and MYSLF as well as Emporio Armani and reinforced further by the very promising start of the two most recent launches – the masculine Paradigme by Prada and the feminine Miutine by MiuMiu – as well as the impressive results of the Aesop Fragrance Collection.
</t>
        </r>
        <r>
          <rPr>
            <b/>
            <sz val="9"/>
            <rFont val="Tahoma"/>
            <charset val="134"/>
          </rPr>
          <t>Makeup</t>
        </r>
        <r>
          <rPr>
            <sz val="9"/>
            <rFont val="Tahoma"/>
            <charset val="134"/>
          </rPr>
          <t xml:space="preserve"> continued to be driven by the ongoing success of the Couture brands, notably Yves Saint Laurent and Prada. Lancome’s Idôle franchise also showed a robust performance, reflecting the success of recent initiatives.
UK based skincare brand </t>
        </r>
        <r>
          <rPr>
            <b/>
            <sz val="9"/>
            <rFont val="Tahoma"/>
            <charset val="134"/>
          </rPr>
          <t>Medik8</t>
        </r>
        <r>
          <rPr>
            <sz val="9"/>
            <rFont val="Tahoma"/>
            <charset val="134"/>
          </rPr>
          <t>, which joined the Luxe division in September, maintained strong double-digit growth.</t>
        </r>
      </text>
    </comment>
    <comment ref="CA468" authorId="5">
      <text>
        <r>
          <rPr>
            <b/>
            <sz val="9"/>
            <rFont val="Tahoma"/>
            <charset val="134"/>
          </rPr>
          <t>Medisetti, Srikar [GIR]:</t>
        </r>
        <r>
          <rPr>
            <sz val="9"/>
            <rFont val="Tahoma"/>
            <charset val="134"/>
          </rPr>
          <t xml:space="preserve">
L’Oréal Luxe posted growth of +2.0% like-for-like and +1.0% reported.
Growth was robust in mature markets with particularly strong performances in the Germany-Austria-Switzerland and Spain-Portugal clusters and very dynamic in emerging markets, up in double digits. The Division outperformed the selective market - which remains difficult - in all categories. It continued to outpace the market in all regions, reaffirming its consistent outperformance in Europe, North America and North Asia.
L’Oréal Luxe further cemented its global fragrance leadership, fueled by feminine and masculine Couture blockbusters such as Libre and MYSLF by Yves Saint Laurent, Born in Roma Donna and Uomo by Valentino, Paradoxe by Prada, and Emporio Armani. Growth in the category was further supported by strong momentum from the likes of Wanted by Azzaro or the Maison Margiela Fragrance Collection.
In makeup, momentum continued to be driven by the Couture brands. Yves Saint Laurent confirmed its global appeal with successful launches like Make Me Blush and The Inks, alongside key pillars like Touche Eclat and YSL Loveshine. Prada and Valentino pursued their rollout, both growing in double digits.
Aesop maintained its dynamic double-digit growth.
In June, L’Oréal signed an agreement to acquire a majority stake in British premium skincare brand Medik8,
adding a science-backed premium brand with strong potential for global growth to the Division’s portfolio.
The market was flat.
+300bps contribution of new products</t>
        </r>
      </text>
    </comment>
    <comment ref="AT470" authorId="1">
      <text>
        <r>
          <rPr>
            <b/>
            <sz val="9"/>
            <rFont val="Tahoma"/>
            <charset val="134"/>
          </rPr>
          <t>Appen, Isabel [GIR]:</t>
        </r>
        <r>
          <rPr>
            <sz val="9"/>
            <rFont val="Tahoma"/>
            <charset val="134"/>
          </rPr>
          <t xml:space="preserve">
Azarro &amp; Mugler acquisition</t>
        </r>
      </text>
    </comment>
    <comment ref="AU470" authorId="1">
      <text>
        <r>
          <rPr>
            <b/>
            <sz val="9"/>
            <rFont val="Tahoma"/>
            <charset val="134"/>
          </rPr>
          <t>Appen, Isabel [GIR]:</t>
        </r>
        <r>
          <rPr>
            <sz val="9"/>
            <rFont val="Tahoma"/>
            <charset val="134"/>
          </rPr>
          <t xml:space="preserve">
Takami acquisition</t>
        </r>
      </text>
    </comment>
    <comment ref="AW474" authorId="0">
      <text>
        <r>
          <rPr>
            <b/>
            <sz val="9"/>
            <rFont val="Tahoma"/>
            <charset val="134"/>
          </rPr>
          <t>Nicolaï, Olivier:</t>
        </r>
        <r>
          <rPr>
            <sz val="9"/>
            <rFont val="Tahoma"/>
            <charset val="134"/>
          </rPr>
          <t xml:space="preserve">
assume 24m in Q3, since (9M group Scope impact is +0.8%)</t>
        </r>
      </text>
    </comment>
    <comment ref="AY474" authorId="1">
      <text>
        <r>
          <rPr>
            <b/>
            <sz val="9"/>
            <rFont val="Tahoma"/>
            <charset val="134"/>
          </rPr>
          <t>Appen, Isabel [GIR]:</t>
        </r>
        <r>
          <rPr>
            <sz val="9"/>
            <rFont val="Tahoma"/>
            <charset val="134"/>
          </rPr>
          <t xml:space="preserve">
Growth excluding FX impact was +30.4% (1H report, pg 19)</t>
        </r>
      </text>
    </comment>
    <comment ref="BH474" authorId="8">
      <text>
        <r>
          <rPr>
            <b/>
            <sz val="9"/>
            <rFont val="Tahoma"/>
            <charset val="134"/>
          </rPr>
          <t>Adamski, Aron [GIR]:</t>
        </r>
        <r>
          <rPr>
            <sz val="9"/>
            <rFont val="Tahoma"/>
            <charset val="134"/>
          </rPr>
          <t xml:space="preserve">
Takami
Youth to the People</t>
        </r>
      </text>
    </comment>
    <comment ref="BO474" authorId="4">
      <text>
        <r>
          <rPr>
            <b/>
            <sz val="9"/>
            <rFont val="Tahoma"/>
            <charset val="134"/>
          </rPr>
          <t>Hulls, Tom M [GIR]:</t>
        </r>
        <r>
          <rPr>
            <sz val="9"/>
            <rFont val="Tahoma"/>
            <charset val="134"/>
          </rPr>
          <t xml:space="preserve">
Aesop acquisition completed 30th August impact</t>
        </r>
      </text>
    </comment>
    <comment ref="BP474" authorId="0">
      <text>
        <r>
          <rPr>
            <b/>
            <sz val="9"/>
            <rFont val="Tahoma"/>
            <charset val="134"/>
          </rPr>
          <t>Nicolaï, Olivier:</t>
        </r>
        <r>
          <rPr>
            <sz val="9"/>
            <rFont val="Tahoma"/>
            <charset val="134"/>
          </rPr>
          <t xml:space="preserve">
Aesop acquisition to be added in Organic from September</t>
        </r>
      </text>
    </comment>
    <comment ref="BV474" authorId="4">
      <text>
        <r>
          <rPr>
            <b/>
            <sz val="9"/>
            <rFont val="Tahoma"/>
            <charset val="134"/>
          </rPr>
          <t>Hulls, Tom M [GIR]:</t>
        </r>
        <r>
          <rPr>
            <sz val="9"/>
            <rFont val="Tahoma"/>
            <charset val="134"/>
          </rPr>
          <t xml:space="preserve">
Aesop acquisition completed 30th August impact</t>
        </r>
      </text>
    </comment>
    <comment ref="BY474" authorId="0">
      <text>
        <r>
          <rPr>
            <b/>
            <sz val="9"/>
            <rFont val="Tahoma"/>
            <charset val="134"/>
          </rPr>
          <t>Nicolaï, Olivier:</t>
        </r>
        <r>
          <rPr>
            <sz val="9"/>
            <rFont val="Tahoma"/>
            <charset val="134"/>
          </rPr>
          <t xml:space="preserve">
Medik8</t>
        </r>
      </text>
    </comment>
    <comment ref="CJ479" authorId="0">
      <text>
        <r>
          <rPr>
            <b/>
            <sz val="9"/>
            <rFont val="Tahoma"/>
            <charset val="134"/>
          </rPr>
          <t>Nicolaï, Olivier:</t>
        </r>
        <r>
          <rPr>
            <sz val="9"/>
            <rFont val="Tahoma"/>
            <charset val="134"/>
          </rPr>
          <t xml:space="preserve">
Assuming some tariffs impact in FY26</t>
        </r>
      </text>
    </comment>
    <comment ref="AT492" authorId="1">
      <text>
        <r>
          <rPr>
            <b/>
            <sz val="9"/>
            <rFont val="Tahoma"/>
            <charset val="134"/>
          </rPr>
          <t xml:space="preserve">Appen, Isabel [GIR]:
</t>
        </r>
        <r>
          <rPr>
            <sz val="9"/>
            <rFont val="Tahoma"/>
            <charset val="134"/>
          </rPr>
          <t>Split as per IR comments from 3rd March 2021</t>
        </r>
      </text>
    </comment>
    <comment ref="AU510" authorId="1">
      <text>
        <r>
          <rPr>
            <b/>
            <sz val="9"/>
            <rFont val="Tahoma"/>
            <charset val="134"/>
          </rPr>
          <t>Appen, Isabel [GIR]:</t>
        </r>
        <r>
          <rPr>
            <sz val="9"/>
            <rFont val="Tahoma"/>
            <charset val="134"/>
          </rPr>
          <t xml:space="preserve">
Robust growth
Vichy maintains leadership in anti-aging
</t>
        </r>
      </text>
    </comment>
    <comment ref="AY510" authorId="1">
      <text>
        <r>
          <rPr>
            <b/>
            <sz val="9"/>
            <rFont val="Tahoma"/>
            <charset val="134"/>
          </rPr>
          <t>Appen, Isabel [GIR]:</t>
        </r>
        <r>
          <rPr>
            <sz val="9"/>
            <rFont val="Tahoma"/>
            <charset val="134"/>
          </rPr>
          <t xml:space="preserve">
Exceptional growth in the UK</t>
        </r>
      </text>
    </comment>
    <comment ref="BA510" authorId="2">
      <text>
        <r>
          <rPr>
            <b/>
            <sz val="9"/>
            <rFont val="Tahoma"/>
            <charset val="134"/>
          </rPr>
          <t>Dunn, Charles [GIR]:</t>
        </r>
        <r>
          <rPr>
            <sz val="9"/>
            <rFont val="Tahoma"/>
            <charset val="134"/>
          </rPr>
          <t xml:space="preserve">
p.20 Active Cosmetics PPT
Vichy strengthened its leadership in anti-aging in Europe, particularly in skincare for menopausal women</t>
        </r>
      </text>
    </comment>
    <comment ref="BH510" authorId="8">
      <text>
        <r>
          <rPr>
            <b/>
            <sz val="9"/>
            <rFont val="Tahoma"/>
            <charset val="134"/>
          </rPr>
          <t>Adamski, Aron [GIR]:</t>
        </r>
        <r>
          <rPr>
            <sz val="9"/>
            <rFont val="Tahoma"/>
            <charset val="134"/>
          </rPr>
          <t xml:space="preserve">
The Active Cosmetics Division outperformed across the Zone thanks to the success of La Roche-Posay and CeraVe, which continued to expand rapidly.
L'Oreal Active Cosmetics page 24</t>
        </r>
      </text>
    </comment>
    <comment ref="BK510" authorId="5">
      <text>
        <r>
          <rPr>
            <b/>
            <sz val="9"/>
            <rFont val="Tahoma"/>
            <charset val="134"/>
          </rPr>
          <t>Medisetti, Srikar [GIR]:</t>
        </r>
        <r>
          <rPr>
            <sz val="9"/>
            <rFont val="Tahoma"/>
            <charset val="134"/>
          </rPr>
          <t xml:space="preserve">
 L’Oréal Dermatological Beauty continued to deliver spectacular growth, significantly outpacing its market, driven by La Roche-Posay and CeraVe</t>
        </r>
      </text>
    </comment>
    <comment ref="BM510" authorId="5">
      <text>
        <r>
          <rPr>
            <b/>
            <sz val="9"/>
            <rFont val="Tahoma"/>
            <charset val="134"/>
          </rPr>
          <t>Medisetti, Srikar [GIR]:</t>
        </r>
        <r>
          <rPr>
            <sz val="9"/>
            <rFont val="Tahoma"/>
            <charset val="134"/>
          </rPr>
          <t xml:space="preserve">
impressive performance in Europe</t>
        </r>
      </text>
    </comment>
    <comment ref="AU514" authorId="1">
      <text>
        <r>
          <rPr>
            <b/>
            <sz val="9"/>
            <rFont val="Tahoma"/>
            <charset val="134"/>
          </rPr>
          <t>Appen, Isabel [GIR]:</t>
        </r>
        <r>
          <rPr>
            <sz val="9"/>
            <rFont val="Tahoma"/>
            <charset val="134"/>
          </rPr>
          <t xml:space="preserve">
Exceptional performance in North America, dynamic growth of SkinCeuticals and La Roche Posay</t>
        </r>
      </text>
    </comment>
    <comment ref="AY514" authorId="1">
      <text>
        <r>
          <rPr>
            <b/>
            <sz val="9"/>
            <rFont val="Tahoma"/>
            <charset val="134"/>
          </rPr>
          <t>Appen, Isabel [GIR]:</t>
        </r>
        <r>
          <rPr>
            <sz val="9"/>
            <rFont val="Tahoma"/>
            <charset val="134"/>
          </rPr>
          <t xml:space="preserve">
Exceptional performance in the US</t>
        </r>
      </text>
    </comment>
    <comment ref="BA514" authorId="2">
      <text>
        <r>
          <rPr>
            <b/>
            <sz val="9"/>
            <rFont val="Tahoma"/>
            <charset val="134"/>
          </rPr>
          <t>Dunn, Charles [GIR]:</t>
        </r>
        <r>
          <rPr>
            <sz val="9"/>
            <rFont val="Tahoma"/>
            <charset val="134"/>
          </rPr>
          <t xml:space="preserve">
p.20 Active Cosmetics PPT
US: +55% growth
CeraVe saw spectacular growth for the second year running in the United States</t>
        </r>
      </text>
    </comment>
    <comment ref="BH514" authorId="8">
      <text>
        <r>
          <rPr>
            <b/>
            <sz val="9"/>
            <rFont val="Tahoma"/>
            <charset val="134"/>
          </rPr>
          <t>Adamski, Aron [GIR]:</t>
        </r>
        <r>
          <rPr>
            <sz val="9"/>
            <rFont val="Tahoma"/>
            <charset val="134"/>
          </rPr>
          <t xml:space="preserve">
Growing 3x the US market
L'Oreal Active Cosmetics page 24</t>
        </r>
      </text>
    </comment>
    <comment ref="BK514" authorId="5">
      <text>
        <r>
          <rPr>
            <b/>
            <sz val="9"/>
            <rFont val="Tahoma"/>
            <charset val="134"/>
          </rPr>
          <t>Medisetti, Srikar [GIR]:</t>
        </r>
        <r>
          <rPr>
            <sz val="9"/>
            <rFont val="Tahoma"/>
            <charset val="134"/>
          </rPr>
          <t xml:space="preserve">
L’Oréal Dermatological Beauty maintained its exceptional momentum and continued to outperform the market thanks to the ongoing success of CeraVe, La Roche-Posay and Skinbetter Science, all of which achieved double-digit growth – with La Roche-Posay the Division’s fastest growing brand.</t>
        </r>
      </text>
    </comment>
    <comment ref="BM514" authorId="5">
      <text>
        <r>
          <rPr>
            <b/>
            <sz val="9"/>
            <rFont val="Tahoma"/>
            <charset val="134"/>
          </rPr>
          <t>Medisetti, Srikar [GIR]:</t>
        </r>
        <r>
          <rPr>
            <sz val="9"/>
            <rFont val="Tahoma"/>
            <charset val="134"/>
          </rPr>
          <t xml:space="preserve">
. CeraVe remained
extremely dynamic in North America</t>
        </r>
      </text>
    </comment>
    <comment ref="BH518" authorId="8">
      <text>
        <r>
          <rPr>
            <b/>
            <sz val="9"/>
            <rFont val="Tahoma"/>
            <charset val="134"/>
          </rPr>
          <t>Adamski, Aron [GIR]:</t>
        </r>
        <r>
          <rPr>
            <sz val="9"/>
            <rFont val="Tahoma"/>
            <charset val="134"/>
          </rPr>
          <t xml:space="preserve">
L'Oreal Active slide 24</t>
        </r>
      </text>
    </comment>
    <comment ref="AU522" authorId="1">
      <text>
        <r>
          <rPr>
            <b/>
            <sz val="9"/>
            <rFont val="Tahoma"/>
            <charset val="134"/>
          </rPr>
          <t>Appen, Isabel [GIR]:</t>
        </r>
        <r>
          <rPr>
            <sz val="9"/>
            <rFont val="Tahoma"/>
            <charset val="134"/>
          </rPr>
          <t xml:space="preserve">
Exceptional performance in Asia
SkinCeuticals and La Roche Posay extremely dynamic
</t>
        </r>
      </text>
    </comment>
    <comment ref="AY522" authorId="1">
      <text>
        <r>
          <rPr>
            <b/>
            <sz val="9"/>
            <rFont val="Tahoma"/>
            <charset val="134"/>
          </rPr>
          <t>Appen, Isabel [GIR]:</t>
        </r>
        <r>
          <rPr>
            <sz val="9"/>
            <rFont val="Tahoma"/>
            <charset val="134"/>
          </rPr>
          <t xml:space="preserve">
Exceptional growth in Mainland China</t>
        </r>
      </text>
    </comment>
    <comment ref="BH522" authorId="8">
      <text>
        <r>
          <rPr>
            <b/>
            <sz val="9"/>
            <rFont val="Tahoma"/>
            <charset val="134"/>
          </rPr>
          <t>Adamski, Aron [GIR]:</t>
        </r>
        <r>
          <rPr>
            <sz val="9"/>
            <rFont val="Tahoma"/>
            <charset val="134"/>
          </rPr>
          <t xml:space="preserve">
Growing 6x the Chinese market
L'Oreal Active Cosmetics page 24</t>
        </r>
      </text>
    </comment>
    <comment ref="BK522" authorId="5">
      <text>
        <r>
          <rPr>
            <b/>
            <sz val="9"/>
            <rFont val="Tahoma"/>
            <charset val="134"/>
          </rPr>
          <t>Medisetti, Srikar [GIR]:</t>
        </r>
        <r>
          <rPr>
            <sz val="9"/>
            <rFont val="Tahoma"/>
            <charset val="134"/>
          </rPr>
          <t xml:space="preserve">
In mainland China, the Division significantly outperformed a market that remained resilient.
 particularly strong growth contributions from Skinceuticals, as well as La Roche-Posay and CeraVe.</t>
        </r>
      </text>
    </comment>
    <comment ref="BM522" authorId="5">
      <text>
        <r>
          <rPr>
            <b/>
            <sz val="9"/>
            <rFont val="Tahoma"/>
            <charset val="134"/>
          </rPr>
          <t>Medisetti, Srikar [GIR]:</t>
        </r>
        <r>
          <rPr>
            <sz val="9"/>
            <rFont val="Tahoma"/>
            <charset val="134"/>
          </rPr>
          <t xml:space="preserve">
; in mainland China, where the market continued to gradually recover, it
outperformed significantly</t>
        </r>
      </text>
    </comment>
    <comment ref="AU526" authorId="1">
      <text>
        <r>
          <rPr>
            <b/>
            <sz val="9"/>
            <rFont val="Tahoma"/>
            <charset val="134"/>
          </rPr>
          <t>Appen, Isabel [GIR]:</t>
        </r>
        <r>
          <rPr>
            <sz val="9"/>
            <rFont val="Tahoma"/>
            <charset val="134"/>
          </rPr>
          <t xml:space="preserve">
Exceptional performance</t>
        </r>
      </text>
    </comment>
    <comment ref="BA526" authorId="2">
      <text>
        <r>
          <rPr>
            <b/>
            <sz val="9"/>
            <rFont val="Tahoma"/>
            <charset val="134"/>
          </rPr>
          <t>Dunn, Charles [GIR]:</t>
        </r>
        <r>
          <rPr>
            <sz val="9"/>
            <rFont val="Tahoma"/>
            <charset val="134"/>
          </rPr>
          <t xml:space="preserve">
p.20 Active Cosmetics PPT</t>
        </r>
      </text>
    </comment>
    <comment ref="BH526" authorId="8">
      <text>
        <r>
          <rPr>
            <b/>
            <sz val="9"/>
            <rFont val="Tahoma"/>
            <charset val="134"/>
          </rPr>
          <t>Adamski, Aron [GIR]:</t>
        </r>
        <r>
          <rPr>
            <sz val="9"/>
            <rFont val="Tahoma"/>
            <charset val="134"/>
          </rPr>
          <t xml:space="preserve">
L'Oreal Active Cosmetics page 24</t>
        </r>
      </text>
    </comment>
    <comment ref="BK526" authorId="5">
      <text>
        <r>
          <rPr>
            <b/>
            <sz val="9"/>
            <rFont val="Tahoma"/>
            <charset val="134"/>
          </rPr>
          <t>Medisetti, Srikar [GIR]:</t>
        </r>
        <r>
          <rPr>
            <sz val="9"/>
            <rFont val="Tahoma"/>
            <charset val="134"/>
          </rPr>
          <t xml:space="preserve">
driven by further acceleration of La Roche-Posay and CeraVe.</t>
        </r>
      </text>
    </comment>
    <comment ref="BH530" authorId="8">
      <text>
        <r>
          <rPr>
            <b/>
            <sz val="9"/>
            <rFont val="Tahoma"/>
            <charset val="134"/>
          </rPr>
          <t>Adamski, Aron [GIR]:</t>
        </r>
        <r>
          <rPr>
            <sz val="9"/>
            <rFont val="Tahoma"/>
            <charset val="134"/>
          </rPr>
          <t xml:space="preserve">
The Active Cosmetics Division outperformed across the Zone thanks to the success of La Roche-Posay and CeraVe, which continued to expand rapidly.
L'Oreal Active Cosmetics page 24</t>
        </r>
      </text>
    </comment>
    <comment ref="BA534" authorId="2">
      <text>
        <r>
          <rPr>
            <b/>
            <sz val="9"/>
            <rFont val="Tahoma"/>
            <charset val="134"/>
          </rPr>
          <t>Dunn, Charles [GIR]:</t>
        </r>
        <r>
          <rPr>
            <sz val="9"/>
            <rFont val="Tahoma"/>
            <charset val="134"/>
          </rPr>
          <t xml:space="preserve">
p.20 Active Cosmetics PPT</t>
        </r>
      </text>
    </comment>
    <comment ref="BH534" authorId="8">
      <text>
        <r>
          <rPr>
            <b/>
            <sz val="9"/>
            <rFont val="Tahoma"/>
            <charset val="134"/>
          </rPr>
          <t>Adamski, Aron [GIR]:</t>
        </r>
        <r>
          <rPr>
            <sz val="9"/>
            <rFont val="Tahoma"/>
            <charset val="134"/>
          </rPr>
          <t xml:space="preserve">
L'Oreal Active Cosmetics page 24</t>
        </r>
      </text>
    </comment>
    <comment ref="A539" authorId="4">
      <text>
        <r>
          <rPr>
            <b/>
            <sz val="9"/>
            <rFont val="Tahoma"/>
            <charset val="134"/>
          </rPr>
          <t>Hulls, Tom M [GIR]:</t>
        </r>
        <r>
          <rPr>
            <sz val="9"/>
            <rFont val="Tahoma"/>
            <charset val="134"/>
          </rPr>
          <t xml:space="preserve">
Relative weightings taken from previous country splits</t>
        </r>
      </text>
    </comment>
    <comment ref="A543" authorId="4">
      <text>
        <r>
          <rPr>
            <b/>
            <sz val="9"/>
            <rFont val="Tahoma"/>
            <charset val="134"/>
          </rPr>
          <t>Hulls, Tom M [GIR]:</t>
        </r>
        <r>
          <rPr>
            <sz val="9"/>
            <rFont val="Tahoma"/>
            <charset val="134"/>
          </rPr>
          <t xml:space="preserve">
Includes Mainland China, Hong Kong, Taiwan, Japan and South Korea
</t>
        </r>
      </text>
    </comment>
    <comment ref="BP555" authorId="4">
      <text>
        <r>
          <rPr>
            <b/>
            <sz val="9"/>
            <rFont val="Tahoma"/>
            <charset val="134"/>
          </rPr>
          <t>Hulls, Tom M [GIR]:</t>
        </r>
        <r>
          <rPr>
            <sz val="9"/>
            <rFont val="Tahoma"/>
            <charset val="134"/>
          </rPr>
          <t xml:space="preserve">
All regions were up double digits</t>
        </r>
      </text>
    </comment>
    <comment ref="BO559" authorId="4">
      <text>
        <r>
          <rPr>
            <b/>
            <sz val="9"/>
            <rFont val="Tahoma"/>
            <charset val="134"/>
          </rPr>
          <t>Hulls, Tom M [GIR]:</t>
        </r>
        <r>
          <rPr>
            <sz val="9"/>
            <rFont val="Tahoma"/>
            <charset val="134"/>
          </rPr>
          <t xml:space="preserve">
Dermo presentation slide 27</t>
        </r>
      </text>
    </comment>
    <comment ref="BO563" authorId="4">
      <text>
        <r>
          <rPr>
            <b/>
            <sz val="9"/>
            <rFont val="Tahoma"/>
            <charset val="134"/>
          </rPr>
          <t>Hulls, Tom M [GIR]:</t>
        </r>
        <r>
          <rPr>
            <sz val="9"/>
            <rFont val="Tahoma"/>
            <charset val="134"/>
          </rPr>
          <t xml:space="preserve">
Slide 27, growth in China 21%, 6x pace of the market</t>
        </r>
      </text>
    </comment>
    <comment ref="BA577" authorId="2">
      <text>
        <r>
          <rPr>
            <b/>
            <sz val="9"/>
            <rFont val="Tahoma"/>
            <charset val="134"/>
          </rPr>
          <t>Dunn, Charles [GIR]:</t>
        </r>
        <r>
          <rPr>
            <sz val="9"/>
            <rFont val="Tahoma"/>
            <charset val="134"/>
          </rPr>
          <t xml:space="preserve">
Offline sales saw a return to strong double-digit growth and online sales were exceptionally
buoyant, exceeding one billion euros.
The Division’s major brands reported vigorous growth. La Roche-Posay more than doubled its growth rate compared with 2020, thanks to cutting edge innovations such as Effaclar serum and Lipikar EczemaMED, which is revolutionising the treatment of eczema. Vichy strengthened its leadership in anti-aging in Europe, particularly in skincare for menopausal women, while accelerating in Latin America and North America.
SkinCeuticals continued to gather momentum, with the success of Silymarin CF confirming its antioxidant expertise. CeraVe saw spectacular growth for the second year running, in both the United States and the rest of the world.
</t>
        </r>
      </text>
    </comment>
    <comment ref="BB581" authorId="2">
      <text>
        <r>
          <rPr>
            <b/>
            <sz val="9"/>
            <rFont val="Tahoma"/>
            <charset val="134"/>
          </rPr>
          <t>Dunn, Charles [GIR]:</t>
        </r>
        <r>
          <rPr>
            <sz val="9"/>
            <rFont val="Tahoma"/>
            <charset val="134"/>
          </rPr>
          <t xml:space="preserve">
The Active Cosmetics Division outpaced the global dermocosmetics market, gaining market share in each Zone. All Zones achieved double-digit growth, with an exceptional performance in North America and in SAPMENA – SSA. Online sales growth continued while brick-and-mortar outlets saw a sharp upswing, driven by professional channels.
The brands continued to build on their partnership with healthcare professionals. La Roche-Posay’s strong performance was fuelled by the ongoing success of Cicaplast and Effaclar and boosted by the launch of its breakthrough innovation: UVmune sun protection. Underpinned by a solid performance last year, CeraVe maintained outstanding momentum in all Zones. Growth at Vichy was fuelled by Dercos and a solid performance in sunscreens</t>
        </r>
      </text>
    </comment>
    <comment ref="BD581" authorId="8">
      <text>
        <r>
          <rPr>
            <b/>
            <sz val="9"/>
            <rFont val="Tahoma"/>
            <charset val="134"/>
          </rPr>
          <t>Adamski, Aron [GIR]:</t>
        </r>
        <r>
          <rPr>
            <sz val="9"/>
            <rFont val="Tahoma"/>
            <charset val="134"/>
          </rPr>
          <t xml:space="preserve">
Deepening its partnership with healthcare professionals, the Active Cosmetics Division strengthened its recommendation-based model and grew much faster than the dermocosmetics market. The Division achieved double-digit growth in all Zones, with remarkable performance in North America, Europe and SAPMENA–SSA.
La Roche-Posay remained the primary contributor to growth, driven by its main pillars Cicaplast and Effaclar, the sun protection gamechanger UVMune 400 and the successful launch of Pure Niacinamide 10 serum. CeraVe remained the Division’s fastest growing brand, with a contribution to growth balanced between North America and the rest of the world. Vichy posted double-digit growth, spurred by the success of the Dercos haircare franchise, the anti-aging sunscreen innovation Capital Soleil UV AGE Daily, and Neovadiol. Skinceuticals accelerated in the third quarter, fuelled by the excellent performance of A.G.E Interrupter anti-wrinkle cream, and by growth in the professional medical channel.
In October, the Division finalised the acquisition of Skinbetter Science, a US physician-dispensed skincare brand backed by cutting-edge dermatological research.
NB:Third-quarter sales take into account an insurance benefit of €94.7 million following a natural disaster which severely disrupted operations at the L’Oréal plant in Vichy.</t>
        </r>
      </text>
    </comment>
    <comment ref="BF581" authorId="2">
      <text>
        <r>
          <rPr>
            <b/>
            <sz val="9"/>
            <rFont val="Tahoma"/>
            <charset val="134"/>
          </rPr>
          <t>Dunn, Charles [GIR]:</t>
        </r>
        <r>
          <rPr>
            <sz val="9"/>
            <rFont val="Tahoma"/>
            <charset val="134"/>
          </rPr>
          <t xml:space="preserve">
At the end of June, the Division posted very strong growth of +20.9% like-for-like and +28.0% reported.
Building on a strengthened partnership with healthcare professionals, which is boosting the Division’s
recommendation-based model, the Active Cosmetics Division grew much faster than the dermocosmetics
market. The Division achieved double-digit growth in all Zones, with remarkable performance in North
America, Europe and SAPMENA–SSA.
Growth is balanced between e-commerce and brick-and-mortar, which maintained a good momentum
over the half-year with a strong contribution from the drugstore and pharmacy channels.
La Roche-Posay, the primary contributor to the Division’s growth, accelerated strongly, driven by Cicaplast
and Effaclar, as well as the success of the patented sun protection innovation UVMune 400, the result of
10 years of research. CeraVe remained the Division’s fastest growing brand, continuing to perform
remarkably well in North America while pursuing its dynamic expansion in international markets.
Vichy posted double-digit growth driven by the relaunch of Neovadiol, the success of the innovative UV
AGE in a very dynamic sun protection market, and of the Dercos franchise in haircare. Skinceuticals
accelerated in the second quarter, fuelled by the excellent performance of A.G.E Interrupter anti-wrinkle
cream. </t>
        </r>
      </text>
    </comment>
    <comment ref="BH581" authorId="8">
      <text>
        <r>
          <rPr>
            <b/>
            <sz val="9"/>
            <rFont val="Tahoma"/>
            <charset val="134"/>
          </rPr>
          <t>Adamski, Aron [GIR]:</t>
        </r>
        <r>
          <rPr>
            <sz val="9"/>
            <rFont val="Tahoma"/>
            <charset val="134"/>
          </rPr>
          <t xml:space="preserve">
LaRoche Posay and CeraVe accounted for 83% of growth
Reinforcing its medical prescription leadership, the Active Cosmetics Division strengthened its recommendation-based model and grew twice as fast as the dermocosmetics market.
The Division posted double-digit growth in all Zones, with a remarkable performance in North America, SAPMENA–SSA and mainland China.
La Roche-Posay and CeraVe contributed equally to the Division’s growth. La Roche-Posay, the Division’s biggest brand, sustained its outstanding momentum, driven by its main pillars Cicaplast and Effaclar, and by the success of the UVMune 400 breakthrough innovation in sun protection. CeraVe continued to expand internationally, achieving spectacular growth in both the United States and the rest of the world.
Vichy maintained its strong momentum thanks to Dercos and the Capital Soleil UV franchise in both seasonal and daily sun protection. On the aesthetic front, SkinCeuticals recorded double-digit growth, fuelled by the excellent performance of A.G.E Interrupter anti-wrinkle cream.
The newly acquired brand Skinbetter Science, integrated into the Division in the fourth quarter, showed promising potential.</t>
        </r>
      </text>
    </comment>
    <comment ref="BI581" authorId="8">
      <text>
        <r>
          <rPr>
            <b/>
            <sz val="9"/>
            <rFont val="Tahoma"/>
            <charset val="134"/>
          </rPr>
          <t>Adamski, Aron [GIR]:</t>
        </r>
        <r>
          <rPr>
            <sz val="9"/>
            <rFont val="Tahoma"/>
            <charset val="134"/>
          </rPr>
          <t xml:space="preserve">
The Division grew significantly faster than the global dermocosmetics market, which continued to expand.
The Division built on its close collaboration with healthcare professionals and a brand portfolio perfectly aligned with consumers’ quest for health.
The Division posted high growth in all geographic Zones, with an acceleration in Europe and in emerging
markets.
La Roche-Posay, the primary contributor to the Division’s growth, achieved an outstanding performance,
fuelled by the ongoing success of the breakthrough suncare innovation Anthelios UVmune 400 and the
successful relaunch of Cicaplast, powered by the most advanced microbiome science. CeraVe
continued its outstanding growth in both North America and the rest of the world. SkinCeuticals accelerated and the recently acquired brand SkinBetter Science had an excellent quarter.
</t>
        </r>
      </text>
    </comment>
    <comment ref="BM581" authorId="5">
      <text>
        <r>
          <rPr>
            <b/>
            <sz val="9"/>
            <rFont val="Tahoma"/>
            <charset val="134"/>
          </rPr>
          <t>Medisetti, Srikar [GIR]:</t>
        </r>
        <r>
          <rPr>
            <sz val="9"/>
            <rFont val="Tahoma"/>
            <charset val="134"/>
          </rPr>
          <t xml:space="preserve">
The Dermatological Beauty Division reported outstanding growth of +29.0% like-for-like and +29.5%
reported.
In the first half, the Division delivered another remarkable performance, growing well ahead of the highly
dynamic dermocosmetics market with a strong contribution from volume and value. This was driven by its
portfolio of highly complementary brands – coupled with the continued pursuit of medical and prescription
leadership. The Division posted outstanding progress in all regions with particularly impressive performances
in emerging markets and Europe; in mainland China, where the market continued to gradually recover, it
outperformed significantly.
All global brands advanced in double digits: La Roche-Posay, the Division’s number one growth contributor
maintained its strong momentum, driven by Effaclar, Cicaplast and UVmune 400. CeraVe remained
extremely dynamic in North America and accelerated strongly in the rest of the world. Vichy was spurred
by the success of Dercos and solid momentum in suncare. SkinCeuticals continued to progress and the
newly acquired SkinBetter Science was off to a very promising start.</t>
        </r>
      </text>
    </comment>
    <comment ref="BO581" authorId="4">
      <text>
        <r>
          <rPr>
            <b/>
            <sz val="9"/>
            <rFont val="Tahoma"/>
            <charset val="134"/>
          </rPr>
          <t>Hulls, Tom M [GIR]:</t>
        </r>
        <r>
          <rPr>
            <sz val="9"/>
            <rFont val="Tahoma"/>
            <charset val="134"/>
          </rPr>
          <t xml:space="preserve">
La </t>
        </r>
        <r>
          <rPr>
            <b/>
            <sz val="9"/>
            <rFont val="Tahoma"/>
            <charset val="134"/>
          </rPr>
          <t>Roche-Posay</t>
        </r>
        <r>
          <rPr>
            <sz val="9"/>
            <rFont val="Tahoma"/>
            <charset val="134"/>
          </rPr>
          <t xml:space="preserve"> up +37% (no.1 suncare derma brand) / </t>
        </r>
        <r>
          <rPr>
            <b/>
            <sz val="9"/>
            <rFont val="Tahoma"/>
            <charset val="134"/>
          </rPr>
          <t>CeraVe</t>
        </r>
        <r>
          <rPr>
            <sz val="9"/>
            <rFont val="Tahoma"/>
            <charset val="134"/>
          </rPr>
          <t xml:space="preserve"> +39% o/w +25% in US and +61% internationally / </t>
        </r>
        <r>
          <rPr>
            <b/>
            <sz val="9"/>
            <rFont val="Tahoma"/>
            <charset val="134"/>
          </rPr>
          <t>Vichy</t>
        </r>
        <r>
          <rPr>
            <sz val="9"/>
            <rFont val="Tahoma"/>
            <charset val="134"/>
          </rPr>
          <t xml:space="preserve"> +14% (best in 18 years)
The Dermatological Beauty Division had spectacular growth of +28.4% like-for-like and +25.5% reported.
Dermatological Beauty maintained its outstanding momentum, growing twice as fast as the highly
dynamic dermocosmetics market, and delivering its sixth consecutive year of double-digit growth. As a
result, sales have more than doubled in just three years.Momentum was strong across all regions and well-balanced between developed and emerging markets.
In mainland China, the Division significantly outperformed a market that proved resilient.
</t>
        </r>
        <r>
          <rPr>
            <b/>
            <sz val="9"/>
            <rFont val="Tahoma"/>
            <charset val="134"/>
          </rPr>
          <t>La Roche-Posay,</t>
        </r>
        <r>
          <rPr>
            <sz val="9"/>
            <rFont val="Tahoma"/>
            <charset val="134"/>
          </rPr>
          <t xml:space="preserve"> the number one growth contributor, kept its outstanding pace, driven by the UVmune400,
breakthrough innovation in sun care, as well as the successful Cicaplast microbiome renovation. </t>
        </r>
        <r>
          <rPr>
            <b/>
            <sz val="9"/>
            <rFont val="Tahoma"/>
            <charset val="134"/>
          </rPr>
          <t>CeraVe</t>
        </r>
        <r>
          <rPr>
            <sz val="9"/>
            <rFont val="Tahoma"/>
            <charset val="134"/>
          </rPr>
          <t xml:space="preserve">
continued to advance strongly both in the US, where it is now the number one skincare brand, and in the
rest of the world. Vichy reported its best growth in 18 years, while the portfolio of aesthetics-related brands
grew in double digits.
L’Oréal Dermatological Beauty places three of its key brands in the top-four most prescribed brands by
dermatologists in the world. </t>
        </r>
      </text>
    </comment>
    <comment ref="BP581" authorId="0">
      <text>
        <r>
          <rPr>
            <b/>
            <sz val="9"/>
            <rFont val="Tahoma"/>
            <charset val="134"/>
          </rPr>
          <t>Nicolaï, Olivier:</t>
        </r>
        <r>
          <rPr>
            <sz val="9"/>
            <rFont val="Tahoma"/>
            <charset val="134"/>
          </rPr>
          <t xml:space="preserve">
Dermatological Beauty reported spectacular growth of +21.9% like-for-like and +19.6% reported. The Division maintained its strong momentum, advancing 1.6 times faster than its dynamic market, a clear vindication of its successful growth strategy.
By region, momentum was broad-based and well-balanced between developed and emerging markets as Dermatological Beauty pursued its global expansion.
By brand, La Roche-Posay remained the number one growth contributor, while CeraVe advanced strongly in both, the US and internationally – boosted by its highly successful Super Bowl campaign. Vichy had a successful start to the year, supported by its Dercos franchise and Skinbetter Science maintained its strong momentum in the US and was launched in Canada.
Two of the Division’s key strengths are its ever-increasing medical leadership and unrivalled R&amp;I backbone, driving regular launches of lifechanging innovations. The most recent example is MelaB3, which addresses localised pigmentation issues: 18 years in the making, formulated with the breakthrough, multi-patented Melasyl™ molecule, and subject of over 120 scientific studies.
</t>
        </r>
      </text>
    </comment>
    <comment ref="BR581" authorId="4">
      <text>
        <r>
          <rPr>
            <b/>
            <sz val="9"/>
            <rFont val="Tahoma"/>
            <charset val="134"/>
          </rPr>
          <t>Hulls, Tom M [GIR]:</t>
        </r>
        <r>
          <rPr>
            <sz val="9"/>
            <rFont val="Tahoma"/>
            <charset val="134"/>
          </rPr>
          <t xml:space="preserve">
Dermatological Beauty advanced +11.3% like-for-like and +9.8% reported.
Adjusted for the €57 million due to last year’s Vichy plant insurance benefit in the third quarter of 2023, the Division grew +12.6% like for like in the first nine months. It continued to significantly outperform the dermocosmetics market, which has been slowing, impacted primarily by the US and a lower contribution
from valorisation. Additionally, unfavourable weather resulted in a softer sun season.
Developed and emerging markets both advanced in double digits, with significant expansion in SAPMENASSA, and substantial market outperformance in mainland China, the US and Europe.
By brand, La Roche-Posay led the growth, driven by the successful launch of Mela B3, a breakthrough innovation addressing pigmentation issues with the multi-patented Melasyl™ molecule. CeraVe continued to outpace the market across all regions; nearly half of its sales now come from outside the US. Vichy delivered double-digit growth, bolstered by the success of its Dercos haircare line. SkinCeuticals accelerated, boosted by the introduction of P-Tiox, a professional anti-wrinkle serum.</t>
        </r>
      </text>
    </comment>
    <comment ref="BT581" authorId="5">
      <text>
        <r>
          <rPr>
            <b/>
            <sz val="9"/>
            <rFont val="Tahoma"/>
            <charset val="134"/>
          </rPr>
          <t>Medisetti, Srikar [GIR]:</t>
        </r>
        <r>
          <rPr>
            <sz val="9"/>
            <rFont val="Tahoma"/>
            <charset val="134"/>
          </rPr>
          <t xml:space="preserve">
The Dermatological Beauty Division reported outstanding growth of +29.0% like-for-like and +29.5%
reported. In the first half, the Division delivered another remarkable performance, growing well ahead of the highly dynamic dermocosmetics market with a strong contribution from volume and value. This was driven by its portfolio of highly complementary brands – coupled with the continued pursuit of medical and prescription leadership. The Division posted outstanding progress in all regions with particularly impressive performances in emerging markets and Europe; in mainland China, where the market continued to gradually recover, it outperformed significantly. All global brands advanced in double digits: La Roche-Posay, the Division’s number one growth contributor maintained its strong momentum, driven by Effaclar, Cicaplast and UVmune 400. CeraVe remained
extremely dynamic in North America and accelerated strongly in the rest of the world. Vichy was spurred by the success of Dercos and solid momentum in suncare. SkinCeuticals continued to progress and the newly acquired SkinBetter Science was off to a very promising start.</t>
        </r>
      </text>
    </comment>
    <comment ref="BV581" authorId="4">
      <text>
        <r>
          <rPr>
            <b/>
            <sz val="9"/>
            <rFont val="Tahoma"/>
            <charset val="134"/>
          </rPr>
          <t>Hulls, Tom M [GIR]:</t>
        </r>
        <r>
          <rPr>
            <sz val="9"/>
            <rFont val="Tahoma"/>
            <charset val="134"/>
          </rPr>
          <t xml:space="preserve">
The Dermatological Beauty Division grew +9.8% like-for-like and +9.3% reported.
For the first time, the Division’s sales crossed the 7-billion-euro mark. It continued to outpace the global dermocosmetics market, which has remained dynamic, despite a gradual slowdown.
The Division grew in all regions with particularly strong momentum in emerging markets, notably SAPMENA, and Europe; it significantly outperformed the market in North Asia and grew ahead of it in North America.
By brand, growth was led by </t>
        </r>
        <r>
          <rPr>
            <b/>
            <sz val="9"/>
            <rFont val="Tahoma"/>
            <charset val="134"/>
          </rPr>
          <t>La Roche-Posay</t>
        </r>
        <r>
          <rPr>
            <sz val="9"/>
            <rFont val="Tahoma"/>
            <charset val="134"/>
          </rPr>
          <t xml:space="preserve">; thanks to the strong contributions from Europe and North America, where it has taken the baton from CeraVe, and boosted by the tremendous success of Mela B3, it has become the world’s third largest skincare brand across all channels.
Despite its stabilisation in the US, </t>
        </r>
        <r>
          <rPr>
            <b/>
            <sz val="9"/>
            <rFont val="Tahoma"/>
            <charset val="134"/>
          </rPr>
          <t>CeraVe</t>
        </r>
        <r>
          <rPr>
            <sz val="9"/>
            <rFont val="Tahoma"/>
            <charset val="134"/>
          </rPr>
          <t xml:space="preserve"> crossed the 2-billion-euro sales mark, driven by its international expansion with exceptional performances in new markets - notably SAPMENA, China and Brazil - where it is the Division’s trailblazer.
Bolstered by the dynamism of its Dercos haircare line, </t>
        </r>
        <r>
          <rPr>
            <b/>
            <sz val="9"/>
            <rFont val="Tahoma"/>
            <charset val="134"/>
          </rPr>
          <t>Vichy</t>
        </r>
        <r>
          <rPr>
            <sz val="9"/>
            <rFont val="Tahoma"/>
            <charset val="134"/>
          </rPr>
          <t xml:space="preserve"> continued to advance strongly. The aesthetics-related brands, </t>
        </r>
        <r>
          <rPr>
            <b/>
            <sz val="9"/>
            <rFont val="Tahoma"/>
            <charset val="134"/>
          </rPr>
          <t>SkinCeuticals</t>
        </r>
        <r>
          <rPr>
            <sz val="9"/>
            <rFont val="Tahoma"/>
            <charset val="134"/>
          </rPr>
          <t xml:space="preserve"> and </t>
        </r>
        <r>
          <rPr>
            <b/>
            <sz val="9"/>
            <rFont val="Tahoma"/>
            <charset val="134"/>
          </rPr>
          <t>Skinbetter Science</t>
        </r>
        <r>
          <rPr>
            <sz val="9"/>
            <rFont val="Tahoma"/>
            <charset val="134"/>
          </rPr>
          <t>, grew in double digits; SkinCeuticals was boosted by the promising launch of its disruptive anti-aging innovation P-TIOX.</t>
        </r>
      </text>
    </comment>
    <comment ref="BW581" authorId="4">
      <text>
        <r>
          <rPr>
            <b/>
            <sz val="9"/>
            <rFont val="Tahoma"/>
            <charset val="134"/>
          </rPr>
          <t>Hulls, Tom M [GIR]:</t>
        </r>
        <r>
          <rPr>
            <sz val="9"/>
            <rFont val="Tahoma"/>
            <charset val="134"/>
          </rPr>
          <t xml:space="preserve">
The Dermatological Beauty Division grew +2.7% like-for-like and +3.5% reported.
The Division continued to outperform the global dermo-cosmetics market in sell-out. As expected, sell-in was impacted by a particularly difficult comparison base, following last year’s sun care phasing.
La Roche-Posay remained the number one growth contributor. It was driven by the success of key pillars like Cicaplast and more recent franchises like Mela B3. The latter’s core molecule, Melasyl, now boosts recently launched 
Anthelios UVmune 400 Anti-Hyperpigmentation.
Among the aesthetics-related brands, SkinCeuticals’ growth continued to accelerate thanks to the expansion of P-Tiox, which is currently being launched in China. 
CeraVe pursued its expansion into new territories – whether its ongoing conquest in emerging markets or its successful entry into the anti-dandruff market. In the US, where it remains market leader, it faced a high comparison base and competitive pressure. 
While North America remained challenging, sales advanced in double digits in North Asia and SAPMENA. Despite a particularly high comparison base, the Division grew in most countries in Europe.</t>
        </r>
      </text>
    </comment>
    <comment ref="BY581" authorId="4">
      <text>
        <r>
          <rPr>
            <b/>
            <sz val="9"/>
            <rFont val="Tahoma"/>
            <charset val="134"/>
          </rPr>
          <t>Hulls, Tom M [GIR]:</t>
        </r>
        <r>
          <rPr>
            <sz val="9"/>
            <rFont val="Tahoma"/>
            <charset val="134"/>
          </rPr>
          <t xml:space="preserve">
Growth in the third quarter accelerated over the first half, driven by strong momentum online and the impact of the most recent innovations. In sell out, the Division continued to outpace a dermo-cosmetics market that remained robust but decelerated – impacted by slowing momentum in the US and a softer sun care season versus last year.
</t>
        </r>
        <r>
          <rPr>
            <b/>
            <sz val="9"/>
            <rFont val="Tahoma"/>
            <charset val="134"/>
          </rPr>
          <t>La Roche-Posay</t>
        </r>
        <r>
          <rPr>
            <sz val="9"/>
            <rFont val="Tahoma"/>
            <charset val="134"/>
          </rPr>
          <t xml:space="preserve"> significantly outperformed the market, driven by key pillars like Cicaplast as well as the
continued success of the anti-pigmentation technology, Melasyl.
</t>
        </r>
        <r>
          <rPr>
            <b/>
            <sz val="9"/>
            <rFont val="Tahoma"/>
            <charset val="134"/>
          </rPr>
          <t>SkinCeuticals</t>
        </r>
        <r>
          <rPr>
            <sz val="9"/>
            <rFont val="Tahoma"/>
            <charset val="134"/>
          </rPr>
          <t xml:space="preserve"> delivered double-digit growth with all regions contributing. It has become the number one dermo-cosmetics brand in China, boosted by the continued success of P-Tiox as well as the HA Intensifier innovations.
</t>
        </r>
        <r>
          <rPr>
            <b/>
            <sz val="9"/>
            <rFont val="Tahoma"/>
            <charset val="134"/>
          </rPr>
          <t>CeraVe</t>
        </r>
        <r>
          <rPr>
            <sz val="9"/>
            <rFont val="Tahoma"/>
            <charset val="134"/>
          </rPr>
          <t xml:space="preserve"> continued to outpace the market in emerging markets and mainland China, where it experienced particularly strong growth. In the US, its number one market, CeraVe is gradually re-accelerating, driven by haircare and the latest innovations in the core skincare category.
</t>
        </r>
        <r>
          <rPr>
            <b/>
            <sz val="9"/>
            <rFont val="Tahoma"/>
            <charset val="134"/>
          </rPr>
          <t>Vichy</t>
        </r>
        <r>
          <rPr>
            <sz val="9"/>
            <rFont val="Tahoma"/>
            <charset val="134"/>
          </rPr>
          <t xml:space="preserve"> was driven by exceptional growth of Dercos, which has become the brand’s number one franchise, and by the success of the anti-aging innovation Collagen16.
Sales in mainland China and emerging markets increased in double digits. In North America, where the
market remained challenging, the Division outperformed in sell-out. In Europe, Dermatological Beauty was adversely impacted by last year’s sun care phasing.</t>
        </r>
      </text>
    </comment>
    <comment ref="CA581" authorId="5">
      <text>
        <r>
          <rPr>
            <b/>
            <sz val="9"/>
            <rFont val="Tahoma"/>
            <charset val="134"/>
          </rPr>
          <t>Medisetti, Srikar [GIR]:</t>
        </r>
        <r>
          <rPr>
            <sz val="9"/>
            <rFont val="Tahoma"/>
            <charset val="134"/>
          </rPr>
          <t xml:space="preserve">
Dermatological Beauty posted growth of +3.1% like-for-like and +1.7% reported.
In sell-out, the Division continued to outperform the global dermo-cosmetics market that remained robust despite the slowdown in the US. This was driven by a step-up in innovation and boosted by particularly strong momentum online.
As anticipated, sell-in was impacted by a particularly challenging comparison base due to last year’s sun care phasing.
La Roche-Posay was, once again, the Division’s biggest growth contributor, powered by the ongoing success of key pillars such as Cicaplast and the Mela B3 anti-pigmentation range.
SkinCeuticals maintained its double-digit growth, propelled by the expansion of P-Tiox and its most recent HA Intensifier innovation.
CeraVe continued to gain share in emerging markets as well as mainland China – and is regaining traction in the US, its number one market. The brand’s reacceleration plan is starting to pay off, building on the recent moisturiser innovation and haircare entry.
Vichy was driven by the exceptional growth of Dercos, which is becoming a key pillar for the brand. 
Sales in mainland China and emerging markets increased in double digits. In North America, where the market continued to decelerate, the Division outperformed in sell-out. Europe was adversely impacted by last year’s sun care phasing.
Market sell out was +5%.
L'Oréal sell in vs sell out was +3.1% vs +6.7%
North asia grew +14%
SAPMENA-SSA grew +18%</t>
        </r>
      </text>
    </comment>
    <comment ref="AY587" authorId="1">
      <text>
        <r>
          <rPr>
            <b/>
            <sz val="9"/>
            <rFont val="Tahoma"/>
            <charset val="134"/>
          </rPr>
          <t>Appen, Isabel [GIR]:</t>
        </r>
        <r>
          <rPr>
            <sz val="9"/>
            <rFont val="Tahoma"/>
            <charset val="134"/>
          </rPr>
          <t xml:space="preserve">
1H financial report pg 19 - growth excluding FX impact was +38.4%</t>
        </r>
      </text>
    </comment>
    <comment ref="BH587" authorId="8">
      <text>
        <r>
          <rPr>
            <b/>
            <sz val="9"/>
            <rFont val="Tahoma"/>
            <charset val="134"/>
          </rPr>
          <t>Adamski, Aron [GIR]:</t>
        </r>
        <r>
          <rPr>
            <sz val="9"/>
            <rFont val="Tahoma"/>
            <charset val="134"/>
          </rPr>
          <t xml:space="preserve">
Skinbetter Science</t>
        </r>
      </text>
    </comment>
    <comment ref="BO587" authorId="4">
      <text>
        <r>
          <rPr>
            <b/>
            <sz val="9"/>
            <rFont val="Tahoma"/>
            <charset val="134"/>
          </rPr>
          <t>Hulls, Tom M [GIR]:</t>
        </r>
        <r>
          <rPr>
            <sz val="9"/>
            <rFont val="Tahoma"/>
            <charset val="134"/>
          </rPr>
          <t xml:space="preserve">
Skin better acquisition impact</t>
        </r>
      </text>
    </comment>
    <comment ref="D604" authorId="1">
      <text>
        <r>
          <rPr>
            <b/>
            <sz val="9"/>
            <rFont val="Tahoma"/>
            <charset val="134"/>
          </rPr>
          <t>Appen, Isabel [GIR]:</t>
        </r>
        <r>
          <rPr>
            <sz val="9"/>
            <rFont val="Tahoma"/>
            <charset val="134"/>
          </rPr>
          <t xml:space="preserve">
Acquired in H2 of FY06
</t>
        </r>
      </text>
    </comment>
    <comment ref="BB676" authorId="2">
      <text>
        <r>
          <rPr>
            <b/>
            <sz val="9"/>
            <rFont val="Tahoma"/>
            <charset val="134"/>
          </rPr>
          <t>Dunn, Charles [GIR]:</t>
        </r>
        <r>
          <rPr>
            <sz val="9"/>
            <rFont val="Tahoma"/>
            <charset val="134"/>
          </rPr>
          <t xml:space="preserve">
The European market was buoyant in the first quarter, returning to pre-pandemic levels, driven by strong growth in the fragrance and makeup categories. The online sales channel was slightly down compared with a high baseline a year earlier, however showing a clear improvement over a two-year period. L’Oréal continued to outperform the market in this channel in the first quarter.
There was sustained sales growth in most countries, and especially in the United Kingdom, Spain and Italy.
The Consumer Products Division continued to grow thanks to market-share gains in makeup. L’Oréal Luxe took full advantage of its leading position in fragrances. The Active Cosmetics Division significantly outperformed the market. The Professional Products Division maintained momentum across all major brands.   
The Group's activities in Ukraine were put on hold on 24 February, following the invasion. In Russia, the Group has temporarily closed all its own stores and e-commerce sites and suspended all industrial and media investments. In accordance with European and American sanctions, it has temporarily suspended the sales of all products except essential daily products</t>
        </r>
      </text>
    </comment>
    <comment ref="BD676" authorId="8">
      <text>
        <r>
          <rPr>
            <b/>
            <sz val="9"/>
            <rFont val="Tahoma"/>
            <charset val="134"/>
          </rPr>
          <t>Adamski, Aron [GIR]:</t>
        </r>
        <r>
          <rPr>
            <sz val="9"/>
            <rFont val="Tahoma"/>
            <charset val="134"/>
          </rPr>
          <t xml:space="preserve">
The beauty market maintained its momentum during the summer and L’Oréal achieved solid growth in its key markets, strengthening its position in the majority of countries, particularly Germany, Spain and the United Kingdom. In a context of rising inflation, L’Oréal has valorised its product offering, building on its brands’ appeal.
The Consumer Products Division posted accelerated growth, with very strong performance in makeup, haircare and skincare. The Active Cosmetics Division continued to significantly outperform the dermocosmetics market, thanks in particular to La Roche-Posay and CeraVe, whose blemish control line has made an excellent debut. L’Oréal Luxe reaped the benefits of its dynamic fragrance brand portfolio, with Paradoxe by Prada and Armani Code making a very good start. The Professional Products Division capitalised on the strength of its position in e-commerce as well as a buoyant premium haircare market.  </t>
        </r>
      </text>
    </comment>
    <comment ref="BF676" authorId="2">
      <text>
        <r>
          <rPr>
            <b/>
            <sz val="9"/>
            <rFont val="Tahoma"/>
            <charset val="134"/>
          </rPr>
          <t>Dunn, Charles [GIR]:</t>
        </r>
        <r>
          <rPr>
            <sz val="9"/>
            <rFont val="Tahoma"/>
            <charset val="134"/>
          </rPr>
          <t xml:space="preserve">
The Zone achieved strong growth of +14.3% like-for-like and +14.6% reported.
With the lifting of public health restrictions in the majority of countries, the European beauty market was
dynamic in the first half and has now exceeded 2019 levels. All categories grew, and L’Oréal outperformed
the market in the majority of countries, particularly Spain-Portugal, Germany and Italy. L’Oréal continued
to strengthen its positions in e-commerce.
The Active Cosmetics Division significantly increased its market share, with La Roche-Posay posting very
strong growth and CeraVe expanding rapidly. Reinforcing its leadership, L’Oréal Luxe recorded
outstanding performance in fragrances, despite supply chain constraints. The performance of the
Consumer Products Division was driven by makeup and skincare. The Professional Products Division
reported balanced growth between hair colour and haircare.
The Group's activities in Ukraine, which were put on hold on 24 February following the invasion, were
resumed in a limited capacity in response to customer demand. In Russia, the Group has temporarily closed
all its own stores and e-commerce sites and suspended all industrial and media investments. In
accordance with European and American sanctions, it has suspended the sales of all products except
essential daily products</t>
        </r>
      </text>
    </comment>
    <comment ref="BI676" authorId="8">
      <text>
        <r>
          <rPr>
            <b/>
            <sz val="9"/>
            <rFont val="Tahoma"/>
            <charset val="134"/>
          </rPr>
          <t>Adamski, Aron [GIR]:</t>
        </r>
        <r>
          <rPr>
            <sz val="9"/>
            <rFont val="Tahoma"/>
            <charset val="134"/>
          </rPr>
          <t xml:space="preserve">
The European beauty market remained dynamic in the first quarter, driven by the makeup, fragrance and
skincare categories, again demonstrating consumers’ appetite for beauty.
Growth was solid in both volume and value, with remarkable performances in Germany, the United
Kingdom, France, Spain, Italy, Scandinavia and Poland. L’Oréal outperformed the market in all segments.
The Consumer Products Division achieved outstanding growth, fuelled by the success of the makeup
brands Maybelline New York and NYX Professional Make Up, as well as very promising launches by L’Oréal
Paris and Garnier. The Dermatological Beauty Division grew significantly faster than its market, driven by La
Roche-Posay, which strengthened its leadership, and CeraVe. L’Oréal Luxe benefited from strong growth
in fragrances. Growth in the Professional Products Division was driven by valorisation in both hair colour and
haircare. </t>
        </r>
      </text>
    </comment>
    <comment ref="BK676" authorId="5">
      <text>
        <r>
          <rPr>
            <b/>
            <sz val="9"/>
            <rFont val="Tahoma"/>
            <charset val="134"/>
          </rPr>
          <t>Medisetti, Srikar [GIR]:</t>
        </r>
        <r>
          <rPr>
            <sz val="9"/>
            <rFont val="Tahoma"/>
            <charset val="134"/>
          </rPr>
          <t xml:space="preserve">
Europe posted exceptional growth of +17.6% like-for-like and +15.3% reported.
Since the start of the year, L’Oréal has significantly outperformed a beauty market that has remained buoyant. Its spectacular growth was broad-based across countries with momentum particularly strong in the Germany-Austria-Switzerland and Spain-Portugal clusters, the United Kingdom, the Nordic countries as well as Eastern Europe.
All Divisions recorded strong growth. In the Consumer Products Division, momentum was remarkable for all major brands and all categories. L’Oréal Dermatological Beauty continued to deliver spectacular growth, significantly outpacing its market, driven by La Roche-Posay and CeraVe. L’Oréal Luxe continued to advance ahead of the market in fragrances, the largest segment in the European selective beauty market. Growth in the Professional Products Division surpassed the market in the strategic premium haircare segment.
L’Oréal outperformed the market in most categories with particularly noteworthy performance in skincare and fragrances.
All distribution channels contributed, including e-commerce.</t>
        </r>
      </text>
    </comment>
    <comment ref="BM676" authorId="5">
      <text>
        <r>
          <rPr>
            <b/>
            <sz val="9"/>
            <rFont val="Tahoma"/>
            <charset val="134"/>
          </rPr>
          <t>Medisetti, Srikar [GIR]:</t>
        </r>
        <r>
          <rPr>
            <sz val="9"/>
            <rFont val="Tahoma"/>
            <charset val="134"/>
          </rPr>
          <t xml:space="preserve">
L’Oréal outperformed a dynamic beauty market, with remarkable performances in key countries such as
the Germany-Austria-Switzerland cluster, France, and the United Kingdom, as well as in dynamic countries like Poland, Turkey and the Nordics. In e-commerce, growth accelerated significantly in the second quarter.
Growth was fuelled by a sound contribution from value and an increase in volume, demonstrating the
attractiveness of L’Oréal’s brand portfolio among European consumers. In the Consumer Products Division, momentum was outstanding for all major brands and in all categories, led by makeup and skincare. The Dermatological Beauty Division continued to post very strong growth and significantly outperformed the market, driven by La Roche-Posay and CeraVe, both of which continued to achieve spectacular performances. L’Oréal Luxe strengthened its leadership in fragrances, the largest segment in the European selective beauty market, driven by the ongoing success of Paradoxe by Prada and Libre by Yves Saint Laurent. The Professional Products Division continued to make gains in the strategic premium haircare segment. </t>
        </r>
      </text>
    </comment>
    <comment ref="BO676" authorId="4">
      <text>
        <r>
          <rPr>
            <b/>
            <sz val="9"/>
            <rFont val="Tahoma"/>
            <charset val="134"/>
          </rPr>
          <t>Hulls, Tom M [GIR]:</t>
        </r>
        <r>
          <rPr>
            <sz val="9"/>
            <rFont val="Tahoma"/>
            <charset val="134"/>
          </rPr>
          <t xml:space="preserve">
Sales in Europe saw outstanding growth of +16.0 % like-for-like and +13.7% reported.
Throughout the year, the beauty market was very dynamic, and L'Oréal outperformed across all of its core
Western and Central European countries. Thanks to its outstanding progress, the region was the singlelargest growth driver at Group level for the second year running. Volume and value both contributed strongly, the latter fueled by mix and price.
All categories advanced in double-digits, led by skincare and makeup.
Professional Products continued to recruit new consumers and develop its position in premium haircare
thanks to Kérastase and the strong momentum of Série Expert by L'Oréal Professionnel. In Consumer
Products, each of the four key brands recorded exceptional growth.
L'Oréal Luxe further strengthened its leadership in fragrances, driven by Libre by Yves Saint Laurent - now the second largest female women's fragrance in Europe after Lancôme’s La Vie Est Belle - and by Paradoxe by Prada. Dermatological Beauty
outperformed its market significantly; thanks to the continued strong growth of CeraVe, the Division now
has three of the top-four dermo-cosmetics brands in Europe.
L'Oréal continued to strengthen its position in the most dynamic channels: drugstores, e-commerce, and
pharmacies.
</t>
        </r>
      </text>
    </comment>
    <comment ref="BP676" authorId="0">
      <text>
        <r>
          <rPr>
            <b/>
            <sz val="9"/>
            <rFont val="Tahoma"/>
            <charset val="134"/>
          </rPr>
          <t>Nicolaï, Olivier:</t>
        </r>
        <r>
          <rPr>
            <sz val="9"/>
            <rFont val="Tahoma"/>
            <charset val="134"/>
          </rPr>
          <t xml:space="preserve">
Sales in Europe had a stellar start to the year with growth of +12.6% like-for-like and +12.2% reported.
In a market that remained buoyant, L’Oréal continued to outperform.
Growth was broad-based by country with particularly remarkable performances in the Germany-Austria-Switzerland, Spain-Portugal, and UK-Ireland hubs.
Momentum was strongest in the most valorised categories: skincare, fragrances, and premium haircare.
By Division, Consumer Products posted spectacular growth, thanks to the success of L'Oreal Paris Elvive in haircare, the dynamism of Garnier in skincare and the various makeup launches of the key brands. L’Oréal Luxe not only confirmed its overall market leadership, but further strengthened its position in both, men's and women's fragrances, thanks in particular to the success of Yves Saint Laurent, Prada, and Valentino. Dermatological Beauty continued its outstanding performance, significantly outperforming its market, with all brands contributing, once again demonstrating the complementarity of the Division’s portfolio in this most dynamic part of the beauty market. The Professional Products Division benefited from highly successful launches by Kérastase and L'Oréal Professionnel.
</t>
        </r>
      </text>
    </comment>
    <comment ref="BR676" authorId="4">
      <text>
        <r>
          <rPr>
            <b/>
            <sz val="9"/>
            <rFont val="Tahoma"/>
            <charset val="134"/>
          </rPr>
          <t>Hulls, Tom M [GIR]:</t>
        </r>
        <r>
          <rPr>
            <sz val="9"/>
            <rFont val="Tahoma"/>
            <charset val="134"/>
          </rPr>
          <t xml:space="preserve">
Sales in Europe maintained strong growth at +9.3% like-for-like and +9.9% reported.
The region outperformed a market that remained dynamic in both volume and value – even though the value effect is, as expected, gradually normalising. The Group outpaced the market in most countries, particularly in the Spain &amp; Portugal, UK &amp; Ireland and Germany, Austria &amp; Switzerland clusters – as well as many medium-sized countries.
All categories grew in double digits, led by haircare and fragrances.
In Consumer Products, growth was driven by the ongoing strength of L’Oréal Paris, notably in haircare,Garnier in skincare, as well as the makeup brands with a shoutout to NYX Professional Makeup.
L'Oréal Luxe maintained its strong momentum, driven by makeup and fragrances. The men’s segment continued to grow strongly and many of the new women's launches had a good start.
Dermatological Beauty continued to significantly outperform its market; all three key brands advanced in double digits, led by CeraVe; La Roche-Posay benefited from the success of Mela B3.
Professional Products outpaced the market, driven by the ongoing strength of Kérastase and successful launches from Redken and Matrix. The Air Light Pro launch in salons in France is off to a promising start.
</t>
        </r>
      </text>
    </comment>
    <comment ref="BT676" authorId="4">
      <text>
        <r>
          <rPr>
            <b/>
            <sz val="9"/>
            <rFont val="Tahoma"/>
            <charset val="134"/>
          </rPr>
          <t>Hulls, Tom M [GIR]:</t>
        </r>
        <r>
          <rPr>
            <sz val="9"/>
            <rFont val="Tahoma"/>
            <charset val="134"/>
          </rPr>
          <t xml:space="preserve">
Market grew at +9% per the company</t>
        </r>
      </text>
    </comment>
    <comment ref="BV676" authorId="4">
      <text>
        <r>
          <rPr>
            <b/>
            <sz val="9"/>
            <rFont val="Tahoma"/>
            <charset val="134"/>
          </rPr>
          <t>Hulls, Tom M [GIR]:</t>
        </r>
        <r>
          <rPr>
            <sz val="9"/>
            <rFont val="Tahoma"/>
            <charset val="134"/>
          </rPr>
          <t xml:space="preserve">
Sales in Europe advanced strongly at +8.2 % like-for-like and +9.3% reported.
Europe was the largest contributor to growth at Group level.
Sales grew ahead of a market that was dynamic. They advanced in both volume and value terms, even
though the value component gradually normalised, as anticipated.
Sales grew in all countries and the Group outperformed the market in most markets, especially the SpainPortugal, UK-Ireland, and Germany-Austria-Switzerland clusters, and many of the medium-sized countries.
The </t>
        </r>
        <r>
          <rPr>
            <b/>
            <sz val="9"/>
            <rFont val="Tahoma"/>
            <charset val="134"/>
          </rPr>
          <t>haircare, fragrance and makeup</t>
        </r>
        <r>
          <rPr>
            <sz val="9"/>
            <rFont val="Tahoma"/>
            <charset val="134"/>
          </rPr>
          <t xml:space="preserve"> categories posted double-digit growth. In Consumer Products, growth was driven by the continued strength of L'Oréal Paris, notably in haircare, the makeup brands Maybelline New York and NYX Professional Makeup, as well as the successful roll-out of mass medical brand Mixa.
L'Oréal Luxe advanced strongly, driven primarily by the couture brands, including Yves Saint Laurent in
fragrances and makeup, as well as Valentino and Prada in fragrances; men’s fragrances remained
dynamic.
</t>
        </r>
        <r>
          <rPr>
            <b/>
            <sz val="9"/>
            <rFont val="Tahoma"/>
            <charset val="134"/>
          </rPr>
          <t>Dermatological Beauty</t>
        </r>
        <r>
          <rPr>
            <sz val="9"/>
            <rFont val="Tahoma"/>
            <charset val="134"/>
          </rPr>
          <t xml:space="preserve"> outperformed its market. All three flagship brands recorded double-digit growth,
with CeraVe in the lead. La Roche-Posay benefited from the successful launch of Mela B3 and Vichy
continued to grow, strongly fuelled by the success of Dercos.
</t>
        </r>
        <r>
          <rPr>
            <b/>
            <sz val="9"/>
            <rFont val="Tahoma"/>
            <charset val="134"/>
          </rPr>
          <t>Professional Products</t>
        </r>
        <r>
          <rPr>
            <sz val="9"/>
            <rFont val="Tahoma"/>
            <charset val="134"/>
          </rPr>
          <t xml:space="preserve"> also progressed ahead of its market, driven by the ongoing dynamism of Kérastase
and successful launches from the Redken and Matrix brands.</t>
        </r>
      </text>
    </comment>
    <comment ref="BW676" authorId="4">
      <text>
        <r>
          <rPr>
            <b/>
            <sz val="9"/>
            <rFont val="Tahoma"/>
            <charset val="134"/>
          </rPr>
          <t>Hulls, Tom M [GIR]:</t>
        </r>
        <r>
          <rPr>
            <sz val="9"/>
            <rFont val="Tahoma"/>
            <charset val="134"/>
          </rPr>
          <t xml:space="preserve">
Sales in Europe grew +4.3% like-for-like and +4.9% reported.
Europe delivered solid growth, despite a high comparison base, outperforming a market that continued to slow as anticipated.
Growth was driven by the Spain/ Portugal and UK/ Ireland clusters, Italy as well as most countries in Central Europe.
L’Oréal strengthened its leadership in the fragrance, makeup, and haircare categories, and continued to gain share in e-commerce, the most dynamic channel.
In Consumer Products, the initial results of the relaunch of Elsève, the leading haircare brand in Europe, are extremely promising, as is the start of the Garnier Pimple Patch. Mixa pursued its successful rollout.
L’Oréal Luxe significantly outperformed its market, driven by men's fragrances and successful makeup launches, including Yves Saint Laurent’s Make Me Blush and Lancôme’s Lash Idôle Flutter mascara.
Dermatological Beauty faced a particularly high comparison base. La Roche-Posay was, once again, the key growth contributor. The recently launched Vichy Collagen 16 is off to a very encouraging start.
Growth in Professional Products accelerated, contributing to the rapid rise of premium haircare in Europe. Redken Acidic Bonding Concentrate confirmed its success; the launch of Kérastase Gloss Absolu started very well.
The market grew +4%</t>
        </r>
      </text>
    </comment>
    <comment ref="BY676" authorId="4">
      <text>
        <r>
          <rPr>
            <b/>
            <sz val="9"/>
            <rFont val="Tahoma"/>
            <charset val="134"/>
          </rPr>
          <t>Hulls, Tom M [GIR]:</t>
        </r>
        <r>
          <rPr>
            <sz val="9"/>
            <rFont val="Tahoma"/>
            <charset val="134"/>
          </rPr>
          <t xml:space="preserve">
In a market that remained robust, L’Oréal held its course with solid momentum in the Spain-Portugal and Germany-Austria-Switzerland clusters, as well as in Italy. The Group continued to outpace the market in the online channel, which remained very dynamic.
</t>
        </r>
        <r>
          <rPr>
            <b/>
            <sz val="9"/>
            <rFont val="Tahoma"/>
            <charset val="134"/>
          </rPr>
          <t xml:space="preserve">Professional Products </t>
        </r>
        <r>
          <rPr>
            <sz val="9"/>
            <rFont val="Tahoma"/>
            <charset val="134"/>
          </rPr>
          <t xml:space="preserve">grew strongly, driven by the continued dynamism in premium haircare, which boostedall key brands, notably Kérastase and Redken.
The </t>
        </r>
        <r>
          <rPr>
            <b/>
            <sz val="9"/>
            <rFont val="Tahoma"/>
            <charset val="134"/>
          </rPr>
          <t xml:space="preserve">Luxe Division </t>
        </r>
        <r>
          <rPr>
            <sz val="9"/>
            <rFont val="Tahoma"/>
            <charset val="134"/>
          </rPr>
          <t xml:space="preserve">outperformed the market, driven by its Couture brands. Most noteworthy were the ongoing success of Yves Saint Laurent and Valentino, as well as the excellent launch of Prada's Paradigme; following the success of Paradoxe this confirmed the brand’s status as a key player in fragrances, the single most important segment of selective beauty in Europe.
</t>
        </r>
        <r>
          <rPr>
            <b/>
            <sz val="9"/>
            <rFont val="Tahoma"/>
            <charset val="134"/>
          </rPr>
          <t>Consumer Products</t>
        </r>
        <r>
          <rPr>
            <sz val="9"/>
            <rFont val="Tahoma"/>
            <charset val="134"/>
          </rPr>
          <t xml:space="preserve"> advanced, propelled by haircare and makeup, where L’Oréal grew well ahead of the market – as it did in body care, where Mixa continued to pursue its European roll-out. Momentum was boosted by important launches, including Elvive Glycolic Gloss in haircare and L'Oréal Paris Revitalift Eye Bag Instant Eraser in face care.
In </t>
        </r>
        <r>
          <rPr>
            <b/>
            <sz val="9"/>
            <rFont val="Tahoma"/>
            <charset val="134"/>
          </rPr>
          <t>Dermatological Beauty,</t>
        </r>
        <r>
          <rPr>
            <sz val="9"/>
            <rFont val="Tahoma"/>
            <charset val="134"/>
          </rPr>
          <t xml:space="preserve"> sell-in was negatively impacted by the continued destocking of sun care products, while momentum was solid in sell-out. La Roche-Posay further strengthened its leadership; SkinCeuticals remained dynamic thanks to the continued success of P-Tiox and the promising launch of A.G.E Interrupter Ultra Serum.</t>
        </r>
      </text>
    </comment>
    <comment ref="CA676" authorId="5">
      <text>
        <r>
          <rPr>
            <b/>
            <sz val="9"/>
            <rFont val="Tahoma"/>
            <charset val="134"/>
          </rPr>
          <t>Medisetti, Srikar [GIR]:</t>
        </r>
        <r>
          <rPr>
            <sz val="9"/>
            <rFont val="Tahoma"/>
            <charset val="134"/>
          </rPr>
          <t xml:space="preserve">
Sales in Europe grew +3.4% like-for-like and +3.4% reported.
L’Oréal maintained particularly strong momentum in the Spain-Portugal and Germany-Austria-Switzerland
clusters, as well as across most of Central Europe. The market in Europe slowed as expected, all the while
remaining above pre-Covid levels.
The Group outpaced the market in the online channel, which helped drive recruitment of new consumers.
Led by Kérastase, sales in the Professional Products Division advanced significantly, fuelled by the continued
dynamism in the premium haircare segment.
The Consumer Products Division maintained its strong momentum in hair, driven by L’Oréal Paris Elsève as well
as the launch of Garnier Fructis Curl Method. In a makeup market that slowed after several years of strong
growth, the Division outperformed, notably thanks to the NYX Professional Makeup brand. In body care, Mixa
maintained its spectacular trajectory as it pursued its roll-out across the region.
L'Oréal Luxe grew well ahead of the market, driven by the ongoing success of the Couture brands and fuelled
by men's fragrances, especially Armani Stronger with You and Valentino Born in Roma Uomo, and makeup,
including Make Me Blush from Yves Saint Laurent and Lash Idole Flutter mascara from Lancôme.
In Dermatological Beauty, sell-in was – as anticipated – significantly penalised by last year’s sun care phasing,
notably for La Roche-Posay; the brand achieved solid growth across the rest of its portfolio. Boosted by new
launches, including the highly successful P-Tiox, SkinCeuticals grew strongly.
The market grew +4%
+3.4% sell in vs +4.4% sell out for L'Oréal</t>
        </r>
      </text>
    </comment>
    <comment ref="BB682" authorId="2">
      <text>
        <r>
          <rPr>
            <b/>
            <sz val="9"/>
            <rFont val="Tahoma"/>
            <charset val="134"/>
          </rPr>
          <t>Dunn, Charles [GIR]:</t>
        </r>
        <r>
          <rPr>
            <sz val="9"/>
            <rFont val="Tahoma"/>
            <charset val="134"/>
          </rPr>
          <t xml:space="preserve">
Acceleration continued despite the persistence of supply chain constraints. The ongoing focus on innovations, investment in growth drivers and improvement in valorisation across all Divisions also boosted quarterly performance. By channel, e-commerce continued to grow and brick-and-mortar sales bounced back strongly.
The Consumer Products Division continued to grow with the success of consumer-centric innovation pillars across all categories. Makeup was back as the top growth contributor, gaining market share. A strong fragrance portfolio continued to drive L’Oréal Luxe share gains. The Professional Products Division grew in salons and in the SalonCentric channel, and experienced tremendous growth online. The Active Cosmetics Division continued to grow strongly</t>
        </r>
      </text>
    </comment>
    <comment ref="BD682" authorId="8">
      <text>
        <r>
          <rPr>
            <b/>
            <sz val="9"/>
            <rFont val="Tahoma"/>
            <charset val="134"/>
          </rPr>
          <t>Adamski, Aron [GIR]:</t>
        </r>
        <r>
          <rPr>
            <sz val="9"/>
            <rFont val="Tahoma"/>
            <charset val="134"/>
          </rPr>
          <t xml:space="preserve">
After a soft July, the market went back to solid growth once consumers came back from holiday. The performance was boosted in the third quarter by higher valorisation, improved service and balanced growth between online and brick-and-mortar.
The Consumer Products Division accelerated significantly ahead of the market in makeup. Innovations - like Maybelline Sky High mascara and Superstay Vinyl Ink, Garnier Micellar water and L’Oréal Paris Elvive Hyaluron Plump - drove growth in all categories. L’Oréal Luxe outpaced the market in fragrance, thanks to its strong portfolio and promising launches such as Paradoxe by Prada. The Professional Products Division continued to grow in the salon channel and SalonCentric, with the success of Redken and Kérastase in hair care. Overcoming supply chain tensions, the Active Cosmetics Division substantially outperformed the dermocosmetics market, fuelled by La Roche-Posay and CeraVe.
In line with L’Oréal for the Future commitments, L'Oréal USA was recognised by Forbes in its top 10 America’s Best Employers for Women 2022.</t>
        </r>
      </text>
    </comment>
    <comment ref="BF682" authorId="2">
      <text>
        <r>
          <rPr>
            <b/>
            <sz val="9"/>
            <rFont val="Tahoma"/>
            <charset val="134"/>
          </rPr>
          <t>Dunn, Charles [GIR]:</t>
        </r>
        <r>
          <rPr>
            <sz val="9"/>
            <rFont val="Tahoma"/>
            <charset val="134"/>
          </rPr>
          <t xml:space="preserve">
In the first half of the year, the Zone grew by +11.6% like-for-like and +23.5% reported.
Sales continued to grow amid a robust market that has returned to pre-Covid levels. As brick-and-mortar
recovers, growth is balanced between online and offline. Product innovations, dedication to service
improvement and a major focus on valorisation across all Divisions were key to L’Oréal’s success in the first
half. Despite real improvements, supply chain pressures persisted in a context of strong growth.
The Consumer Products Division continued to grow with innovations in all categories, led by NYX
Professional Makeup, which successfully completed its transformation. The performance of L’Oréal Luxe
was driven by fragrances, while the recently acquired brand Youth to the People bolstered the Division’s
skincare range. The Professional Products Division also beat the market, driven by SalonCentric and the
recovery of salons, as well as its strong innovation strategy. The Active Cosmetics Division significantly
outpaced the market, with La Roche-Posay and CeraVe achieving very strong growth.</t>
        </r>
      </text>
    </comment>
    <comment ref="BI682" authorId="8">
      <text>
        <r>
          <rPr>
            <b/>
            <sz val="9"/>
            <rFont val="Tahoma"/>
            <charset val="134"/>
          </rPr>
          <t>Adamski, Aron [GIR]:</t>
        </r>
        <r>
          <rPr>
            <sz val="9"/>
            <rFont val="Tahoma"/>
            <charset val="134"/>
          </rPr>
          <t xml:space="preserve">
L’Oréal’s growth continued to accelerate thanks to its innovation capacity and valorisation strategy. The
Consumer Products Division benefited from successful innovations by Maybelline New York and L’Oréal
Paris in makeup, Garnier in skincare and L'Oréal Paris in haircare. L’Oréal Luxe achieved strong growth,
fuelled by its unique fragrance portfolio, including the remarkable success of Prada Paradoxe. Growth
continued in the Professional Products Division, driven by haircare – especially among selective retailers
and online – and the successful innovations of L'Oréal Professionnel and Redken. The Dermatological
Beauty Division continued its outstanding growth, outperforming its market thanks to the success of
CeraVe, La Roche-Posay and the recently acquired brand Skinbetter Science.</t>
        </r>
      </text>
    </comment>
    <comment ref="BK682" authorId="5">
      <text>
        <r>
          <rPr>
            <b/>
            <sz val="9"/>
            <rFont val="Tahoma"/>
            <charset val="134"/>
          </rPr>
          <t>Medisetti, Srikar [GIR]:</t>
        </r>
        <r>
          <rPr>
            <sz val="9"/>
            <rFont val="Tahoma"/>
            <charset val="134"/>
          </rPr>
          <t xml:space="preserve">
Growth was broad-based across all Divisions, boosted by a successful, valorising innovation pipeline.
In the US, the Consumer Products Division continued to advance strongly with all categories contributing; the makeup category remained dynamic, led by innovations across all key brands.
L’Oréal Luxe continued to outperform the market in fragrances, driven by Couture brands like Valentino and Yves Saint Laurent with the recently launched MYSLF off to a great start. In makeup, Yves Saint Laurent and Armani delivered strong growth, boosted by innovations. E-commerce accelerated further.
The Professional Products Division outpaced the market, especially in haircare; retail-focused brands like Kérastase and Pureology continued to thrive, as did L’Oréal Professionnel and Redken. Selective and e-commerce channels boosted performance.
L’Oréal Dermatological Beauty maintained its exceptional momentum and continued to outperform the market thanks to the ongoing success of CeraVe, La Roche-Posay and Skinbetter Science, all of which achieved double-digit growth – with La Roche-Posay the Division’s fastest growing brand.</t>
        </r>
      </text>
    </comment>
    <comment ref="BM682" authorId="5">
      <text>
        <r>
          <rPr>
            <b/>
            <sz val="9"/>
            <rFont val="Tahoma"/>
            <charset val="134"/>
          </rPr>
          <t>Medisetti, Srikar [GIR]:</t>
        </r>
        <r>
          <rPr>
            <sz val="9"/>
            <rFont val="Tahoma"/>
            <charset val="134"/>
          </rPr>
          <t xml:space="preserve">
In the first six months, growth in North America amounted to +13.0% like-for-like and +14.7% reported.
Growth was broad-based across all the Divisions and driven by a strong contribution from both price and mix. In the US, the Consumer Products Division advanced in double digits, outperforming the market in haircare
and skincare; momentum remained strong in makeup, led by innovations across all key brands. L’Oréal Luxe continued to outperform the market in fragrances, driven by couture brands including Valentino and Prada; in  makeup, Yves Saint Laurent and Armani grew in double digits, driven by recent launches. Growth in e-commerce remained dynamic with strong momentum on Amazon, where the introduction of new brands, including Lancôme, is redefining luxury beauty on the platform. The Professional Products Division outpaced the market, notably in haircare, driven by the ongoing success of Redken and Kérastase.
L’Oréal Dermatological Beauty maintained its tremendous growth, significantly outperforming the market,
thanks to the continued success of CeraVe and the outstanding momentum of La Roche-Posay, the Division’s fastest growing brand.
</t>
        </r>
      </text>
    </comment>
    <comment ref="BO682" authorId="4">
      <text>
        <r>
          <rPr>
            <b/>
            <sz val="9"/>
            <rFont val="Tahoma"/>
            <charset val="134"/>
          </rPr>
          <t>Hulls, Tom M [GIR]:</t>
        </r>
        <r>
          <rPr>
            <sz val="9"/>
            <rFont val="Tahoma"/>
            <charset val="134"/>
          </rPr>
          <t xml:space="preserve">
Sales in North America advanced strongly, +11.8% like-for-like and +9.7% reported.
L’Oréal outperformed a dynamic market, driven by valorising innovations and channel optimisation. Each
of the Divisions grew, led by Dermatological Beauty and L’Oréal Luxe.
The Professional Products Division outperformed the market thanks to its well-rounded brand portfolio with
Kérastase particularly dynamic. This was backed by its strong innovation pipeline, and its omni-channel
focus, where selective channels and e-commerce outperformed.
Consumer Products grew strongly in haircare, boosted by the continued success of the core Elvive and
Ever haircare franchises. In a vibrant makeup market, momentum remained strong, supported by a wellfilled innovation pipeline across all brands.
L’Oréal Luxe outperformed the market in fragrances, led by Born in Roma by Valentino and MYSLF by Yves
Saint Laurent. In makeup, Couture brands Yves Saint Laurent and Armani were bolstered by new launches.
E-commerce remained dynamic, particularly during the holiday season.
Dermatological Beauty continued its exceptional performance, outperforming the market thanks to the
uninterrupted success of CeraVe, now the number one skin care brand in the US, and La Roche Posay.
Skinbetter Science maintained strong momentum.</t>
        </r>
      </text>
    </comment>
    <comment ref="BP682" authorId="0">
      <text>
        <r>
          <rPr>
            <b/>
            <sz val="9"/>
            <rFont val="Tahoma"/>
            <charset val="134"/>
          </rPr>
          <t>Nicolaï, Olivier:</t>
        </r>
        <r>
          <rPr>
            <sz val="9"/>
            <rFont val="Tahoma"/>
            <charset val="134"/>
          </rPr>
          <t xml:space="preserve">
Sales in North America saw robust growth of +12.3% like-for-like and +11.9% reported.
This included a significant positive phasing impact ahead of the implementation of new IT systems, which mostly benefited the Professional Products Division.
Amidst shifting market dynamics, growth remained robust, driven by strong online momentum, successful innovation, and a significant value contribution across all Divisions.
The Professional Products Division outperformed the market in haircare, led by strong innovations from the core Redken and Kérastase brands.
The Consumer Products Division outpaced the market in haircare, fueled by innovation from L’Oréal Paris; in makeup, NYX Professional Makeup grew strongly, boosted by the launch of Duck Plump.
Growth of L’Oréal Luxe continued to be fueled by fragrances, notably Born in Roma from Valentino and MYSLF from Yves Saint Laurent. In makeup, Yves Saint Laurent maintained high double-digit growth. Online sales continued to advance strongly. 
Dermatological Beauty once again outpaced the market with tremendous growth of La Roche-Posay and continued strong momentum of CeraVe and Skinbetter Science.
</t>
        </r>
      </text>
    </comment>
    <comment ref="BQ682" authorId="0">
      <text>
        <r>
          <rPr>
            <b/>
            <sz val="9"/>
            <rFont val="Tahoma"/>
            <charset val="134"/>
          </rPr>
          <t>Nicolaï, Olivier:</t>
        </r>
        <r>
          <rPr>
            <sz val="9"/>
            <rFont val="Tahoma"/>
            <charset val="134"/>
          </rPr>
          <t xml:space="preserve">
6.9% underlying growth</t>
        </r>
      </text>
    </comment>
    <comment ref="BR682" authorId="4">
      <text>
        <r>
          <rPr>
            <b/>
            <sz val="9"/>
            <rFont val="Tahoma"/>
            <charset val="134"/>
          </rPr>
          <t>Hulls, Tom M [GIR]:</t>
        </r>
        <r>
          <rPr>
            <sz val="9"/>
            <rFont val="Tahoma"/>
            <charset val="134"/>
          </rPr>
          <t xml:space="preserve">
Sales in North America grew +6.9% like-for-like and +7.1% reported.
Growth was boosted by ongoing channel expansion and continued valorisation.
L’Oréal Luxe continued to grow ahead of the market, notably the very dynamic fragrance market, thanks to Prada and Valentino, as well as Yves Saint Laurent with the ongoing success of MYSLF and the launch of Libre Flower &amp; Flames. In skincare, Kiehl’s and Youth to the People benefited from new product launches and the expansion into new online channels.
In Consumer Products, growth was driven by haircare, where L’Oréal Paris further strengthened its position. The Division’s performance was disproportionally impacted by the softness in the makeup category, where its latest innovations are only just kicking in.
Dermatological Beauty continued to outperform the market. La Roche-Posay advanced strongly, thanks to Anthélios and Toleriane; SkinCeuticals’ launch of P-Tiox has been off to a promising start.
Professional Products grew ahead of the market, led by successful launches like Kérastase Première and Redken’s Acidic Color Gloss, as well as the strength of the Kérastase and Redken omni-channel strategy.</t>
        </r>
      </text>
    </comment>
    <comment ref="BT682" authorId="4">
      <text>
        <r>
          <rPr>
            <b/>
            <sz val="9"/>
            <rFont val="Tahoma"/>
            <charset val="134"/>
          </rPr>
          <t>Hulls, Tom M [GIR]:</t>
        </r>
        <r>
          <rPr>
            <sz val="9"/>
            <rFont val="Tahoma"/>
            <charset val="134"/>
          </rPr>
          <t xml:space="preserve">
Market grew at 4%</t>
        </r>
      </text>
    </comment>
    <comment ref="BV682" authorId="4">
      <text>
        <r>
          <rPr>
            <b/>
            <sz val="9"/>
            <rFont val="Tahoma"/>
            <charset val="134"/>
          </rPr>
          <t>Hulls, Tom M [GIR]:</t>
        </r>
        <r>
          <rPr>
            <sz val="9"/>
            <rFont val="Tahoma"/>
            <charset val="134"/>
          </rPr>
          <t xml:space="preserve">
Sales in North America grew +5.5% like-for-like and +5.9% reported. In the USA, the Group’s number one country, growth was driven by continued channel expansion and valorisation.
L'Oréal Luxe outperformed the market, and became No.1 in the USA, fuelled by the continued dynamism of the fragrance category; key contributors were MYSLF by Yves Saint Laurent, Born in Roma by Valentino, and Prada. Skincare growth was driven by Kiehl’s and Youth to the People, which benefitted from a strong launch plan and entry into new online channels.
Consumer Products delivered solid growth in haircare, where it outpaced the market, led by L'Oréal Paris. The Division was adversely impacted by the softness in the makeup category; thanks to the success of Fat Oil and Duck Plump, NYX Professional Makeup outperformed the market.
Dermatological Beauty grew in line with the market, boosted by the acceleration in online channels. La Roche-Posay continued to advance in double digits, supported by the successful roll-out of Mela B3; the aesthetics-related brands also progressed strongly with SkinCeuticals boosted by the launch of P-Tiox.
Professional Products outperformed the market, driven by successful innovations like Première by Kérastase and Acidic Color Gloss by Redken, and the strength of its omni-channel strategy. The recently launched
AirLight Pro hair dryer innovation is off to a promising start.</t>
        </r>
      </text>
    </comment>
    <comment ref="BW682" authorId="4">
      <text>
        <r>
          <rPr>
            <b/>
            <sz val="9"/>
            <rFont val="Tahoma"/>
            <charset val="134"/>
          </rPr>
          <t>Hulls, Tom M [GIR]:</t>
        </r>
        <r>
          <rPr>
            <sz val="9"/>
            <rFont val="Tahoma"/>
            <charset val="134"/>
          </rPr>
          <t xml:space="preserve">
Sales in North America contracted -3.8% like-for-like and -1.4% reported.
Adjusted for last year’s IT-related phasing, like-for-like growth amounted to +0.5%. In a softening market, growth was driven by channel expansion, valorisation, and innovation.
L'Oréal Luxe outpaced the market; this was fuelled by ongoing strength in fragrances, where the Division further bolstered its number one position in the US, with key contributors including 
Valentino's Born in Roma as well as Libre and MYSLF by Yves Saint Laurent. In makeup, the Couture brands maintained strong momentum, led by Yves Saint Laurent.
In Consumer Products, haircare remained the most dynamic category with both L'Oréal Paris and Garnier growing ahead of the market. In a challenging context for makeup, the Division outpaced the market, fuelled by its strong innovation lineup, notably in the lip segment.
Dermatological Beauty faced not only a slowing market, but also a particularly high comparison base. In that context, the best performers were La Roche-Posay and SkinCeuticals. CeraVe’s entrance into haircare is off to a promising start and marks a new growth opportunity for the brand.
Professional Products outperformed the market, fuelled by the ongoing dynamism of the premium haircare category. Kérastase advanced in double digits thanks to its successful omni-channel strategy, the ongoing success of its core pillars, Nutritive and Genesis, and a well-filled innovation pipeline.
The market grew +1%</t>
        </r>
      </text>
    </comment>
    <comment ref="BX682" authorId="3">
      <text>
        <r>
          <rPr>
            <b/>
            <sz val="9"/>
            <rFont val="Tahoma"/>
            <charset val="134"/>
          </rPr>
          <t>Ayo-Adebanjo, Rebecca [GIR]:</t>
        </r>
        <r>
          <rPr>
            <sz val="9"/>
            <rFont val="Tahoma"/>
            <charset val="134"/>
          </rPr>
          <t xml:space="preserve">
+4.7% adjusted</t>
        </r>
      </text>
    </comment>
    <comment ref="BY682" authorId="4">
      <text>
        <r>
          <rPr>
            <b/>
            <sz val="9"/>
            <rFont val="Tahoma"/>
            <charset val="134"/>
          </rPr>
          <t>Hulls, Tom M [GIR]:</t>
        </r>
        <r>
          <rPr>
            <sz val="9"/>
            <rFont val="Tahoma"/>
            <charset val="134"/>
          </rPr>
          <t xml:space="preserve">
Adjusted for the impact of last year’s IT transformation, growth stood at +3.1%, accelerating over the first half as market conditions steadily improved and recent innovations started to pull their weight.
In </t>
        </r>
        <r>
          <rPr>
            <b/>
            <sz val="9"/>
            <rFont val="Tahoma"/>
            <charset val="134"/>
          </rPr>
          <t xml:space="preserve">Professional Products, </t>
        </r>
        <r>
          <rPr>
            <sz val="9"/>
            <rFont val="Tahoma"/>
            <charset val="134"/>
          </rPr>
          <t xml:space="preserve">momentum was fuelled by the ongoing dynamism of premium haircare: Kérastase advanced in double digits thanks to strong growth of its existing treatment ranges and successful launches
including Gloss Absolu. The Color Wow acquisition was completed in early September.
In </t>
        </r>
        <r>
          <rPr>
            <b/>
            <sz val="9"/>
            <rFont val="Tahoma"/>
            <charset val="134"/>
          </rPr>
          <t xml:space="preserve">Consumer Products, </t>
        </r>
        <r>
          <rPr>
            <sz val="9"/>
            <rFont val="Tahoma"/>
            <charset val="134"/>
          </rPr>
          <t>growth progressively accelerated with significant market share gains in the last quarter. Particularly noteworthy was the strong improvement in makeup, fuelled by L'Oréal Paris – thanks to innovations like Faux Brow and successful core products like Infallible Setting Spray – and the continued strength of NYX Professional Makeup. Momentum remained most dynamic in haircare, driven notably the L'Oréal Paris Elvive and Ever brands.
In</t>
        </r>
        <r>
          <rPr>
            <b/>
            <sz val="9"/>
            <rFont val="Tahoma"/>
            <charset val="134"/>
          </rPr>
          <t xml:space="preserve"> Luxe</t>
        </r>
        <r>
          <rPr>
            <sz val="9"/>
            <rFont val="Tahoma"/>
            <charset val="134"/>
          </rPr>
          <t xml:space="preserve">, fragrances were particularly dynamic and continued to outpace the market. This was driven by new launches like Prada's Paradigme, Miu Miu’s Miutine and Yves Saint Laurent’s MYSLF Absolu, as well as the ongoing success of Valentino’s Born in Roma Extradose.
In </t>
        </r>
        <r>
          <rPr>
            <b/>
            <sz val="9"/>
            <rFont val="Tahoma"/>
            <charset val="134"/>
          </rPr>
          <t>Dermatological Beauty</t>
        </r>
        <r>
          <rPr>
            <sz val="9"/>
            <rFont val="Tahoma"/>
            <charset val="134"/>
          </rPr>
          <t xml:space="preserve">, Skinceuticals was the fastest growing brand thanks to P-Tiox as well as strong momentum in D2C. CeraVe maintained its upward momentum, driven by haircare; importantly, skincare continued to improve in sell-out.
</t>
        </r>
      </text>
    </comment>
    <comment ref="CA682" authorId="5">
      <text>
        <r>
          <rPr>
            <b/>
            <sz val="9"/>
            <rFont val="Tahoma"/>
            <charset val="134"/>
          </rPr>
          <t>Medisetti, Srikar [GIR]:</t>
        </r>
        <r>
          <rPr>
            <sz val="9"/>
            <rFont val="Tahoma"/>
            <charset val="134"/>
          </rPr>
          <t xml:space="preserve">
Sales in North America grew +2.0% like-for-like and +0.4% reported.
Market conditions showed clear signs of improvement in the second quarter.
Growth in Professional Products was fueled by the ongoing strength of the premium haircare segment, where Kérastase advanced in double digits thanks to its omnichannel strategy, key pillars and Gloss Absolu launch.
Momentum started to build behind Matrix with promising first results of its Super Sync launch.
In Consumer Products, haircare remained the most dynamic category with L’Oréal Paris advancing in double digits. In a challenging context for makeup, the Division outpaced the market across multiple sub-categories with strong innovation-driven growth, led by Maybelline New York and L’Oréal Paris.
L'Oréal Luxe maintained dynamic growth in fragrances, outpacing the market, thanks to new launches like Born in Roma Extradose from Valentino, MYSLF L’Absolu from Yves Saint Laurent and Stronger with You from Armani. Momentum in makeup was led by Yves Saint Laurent.
In Dermatological Beauty, CeraVe has been gradually improving thanks to its hair and skincare launches; SkinCeuticals continued to benefit from the highly successful P-Tiox roll-out.
The market grew +3%</t>
        </r>
      </text>
    </comment>
    <comment ref="BB688" authorId="2">
      <text>
        <r>
          <rPr>
            <b/>
            <sz val="9"/>
            <rFont val="Tahoma"/>
            <charset val="134"/>
          </rPr>
          <t>Dunn, Charles [GIR]:</t>
        </r>
        <r>
          <rPr>
            <sz val="9"/>
            <rFont val="Tahoma"/>
            <charset val="134"/>
          </rPr>
          <t xml:space="preserve">
L’Oréal significantly outperformed the market despite several headwinds due to the Covid-19 pandemic. In February, Hong Kong experienced significant disruption due to a new wave of infections. In March, several Chinese cities were in strict lockdown and travel restricted, which weighed on the market.
L’Oréal Luxe achieved strong market-share gains, thanks to the success of premium skincare and a spectacular performance in fragrance, an emerging category in the Zone. The rebound of makeup and the breakthrough in premium haircare contributed to the performance of the Consumer Products Division. Active Cosmetics recorded strong growth underpinned by its scientific and medical roots. The Professional Products Division grew strongly, both in salons and online.
With double-digit growth in mainland China, L’Oréal continued to outperform the beauty market thanks to successful campaigns for Chinese New Year, Valentine’s Day and Women’s Day. The Group further strengthened its lead in the country, gaining market share online and offline. In Hainan, L’Oréal outperformed the Travel Retail market, which remained very dynamic.
Performance in South Korea was driven by strong beauty market growth while Takami, L’Oréal’s latest Japanese acquisition, fuelled sales growth in Japan.</t>
        </r>
      </text>
    </comment>
    <comment ref="BD688" authorId="8">
      <text>
        <r>
          <rPr>
            <b/>
            <sz val="9"/>
            <rFont val="Tahoma"/>
            <charset val="134"/>
          </rPr>
          <t>Adamski, Aron [GIR]:</t>
        </r>
        <r>
          <rPr>
            <sz val="9"/>
            <rFont val="Tahoma"/>
            <charset val="134"/>
          </rPr>
          <t xml:space="preserve">
In challenging market conditions, L’Oréal achieved solid growth and outperformed the beauty market. The Active Cosmetics and Professional Products Divisions recorded double-digit growth and increased their market share, driven by Skinceuticals and professional haircare with Kérastase and L’Oréal Professionnel. L’Oréal Luxe saw solid market share gains with the success of its fragrance portfolio and of Lancôme Absolue and Helena Rubinstein ultra-premium skincare lines, as well as Carita, newly introduced in mainland China. The Consumer Products Division continued to innovate, driven by L’Oréal Paris in haircare and skincare – including the new Revitalift Filler HA Pro-Xylane PRO cream – and recent launches by Maybelline New York.
As a consequence of the sanitary restrictions linked to the zero-Covid dynamic in China, the beauty market was still negative in the third quarter. In this context, L’Oréal achieved a remarkable sell-out performance and widened the gap with its competitors. L’Oréal Luxe achieved new record market share. In addition, the Group continued to strengthen its position in e-commerce, topping the rankings on the emerging TikTok/Douyin (ByteDance) platform, with L'Oréal Paris No.1 in skincare.
The lifting of public health restrictions in South Korea and Japan boosted the beauty market and L’Oréal achieved double-digit growth in the third quarter, strengthening its position in these countries.</t>
        </r>
      </text>
    </comment>
    <comment ref="BF688" authorId="2">
      <text>
        <r>
          <rPr>
            <b/>
            <sz val="9"/>
            <rFont val="Tahoma"/>
            <charset val="134"/>
          </rPr>
          <t>Dunn, Charles [GIR]:</t>
        </r>
        <r>
          <rPr>
            <sz val="9"/>
            <rFont val="Tahoma"/>
            <charset val="134"/>
          </rPr>
          <t xml:space="preserve">
The Zone recorded growth of +10.5% like-for-like and +20.3% reported.
Amid the Covid-19 resurgence in the Zone, L'Oréal achieved exceptional performance, with all three
selective Divisions posting double-digit growth. L'Oréal Luxe recorded spectacular market share gains, with
the activations of Lancôme, Helena Rubinstein and Yves Saint Laurent, and also the successful rollout of
Urban Decay and Maison Margiela while the Active Cosmetics and Professional Products Divisions were
driven by the success of La Roche-Posay, Skinceuticals and Kérastase. The Consumer Products Division
improved in the second quarter thanks to strong innovation initiatives from Maybelline New York and
L’Oréal Paris.
In mainland China, the beauty market contracted significantly at the beginning of the second quarter due
to the lockdown. Thanks to its robust supply infrastructure, L’Oréal was able to cope with disruptions and
achieved solid performance, with double-digit growth in June, reinforcing its market share in all Divisions
during the second quarter, with L’Oréal Luxe reaching a historic market share. The Group leveraged its
excellence in e-commerce and six of its brands featured in the top 12 during the Tmall 6.18 Shopping
Festival: L'Oréal Paris ranked No.1 in total beauty and in skincare in particular; Kérastase was ranked No.1
in haircare, while Stylenanda 3CE topped the makeup ranking. L'Oréal Paris also topped the rankings in
the new platform created by ByteDance (TikTok/Douyin).
In the rest of the Zone, L’Oréal outperformed the market in South Korea, and, in Japan, the recently
acquired Takami brand is growing very fast</t>
        </r>
      </text>
    </comment>
    <comment ref="BI688" authorId="8">
      <text>
        <r>
          <rPr>
            <b/>
            <sz val="9"/>
            <rFont val="Tahoma"/>
            <charset val="134"/>
          </rPr>
          <t>Adamski, Aron [GIR]:</t>
        </r>
        <r>
          <rPr>
            <sz val="9"/>
            <rFont val="Tahoma"/>
            <charset val="134"/>
          </rPr>
          <t xml:space="preserve">
The beauty market remained dynamic in Japan and South Korea but declined in continental China at the
very beginning of the year as a result of the evolution of the health situation, which led to destocking in
January.
From February, Chinese consumer demand for beauty resumed, as did footfall in brick-and-mortar. Its
unrivalled brand portfolio coupled with its omnichannel strategy allowed L’Oréal to outperform the
Chinese market, demonstrating once again its ability to navigate uncertainty with agility.
The gradual resumption of travel allowed Hong Kong, Macau and Hainan to welcome an increasing
number of tourists: an opportunity that L’Oréal was ready to seize.
In Japan and South Korea, L’Oréal significantly outperformed the market and maintained strong
momentum, led by the remarkable performance of the Consumer Products Division and strong growth of
L’Oréal Luxe.
The Dermatological Beauty and Professional Products Divisions recorded very strong performance in the
Zone.</t>
        </r>
      </text>
    </comment>
    <comment ref="BK688" authorId="5">
      <text>
        <r>
          <rPr>
            <b/>
            <sz val="9"/>
            <rFont val="Tahoma"/>
            <charset val="134"/>
          </rPr>
          <t>Medisetti, Srikar [GIR]:</t>
        </r>
        <r>
          <rPr>
            <sz val="9"/>
            <rFont val="Tahoma"/>
            <charset val="134"/>
          </rPr>
          <t xml:space="preserve">
North Asia grew +1.3% like-for-like and declined -4.1% reported.
North Asia continued to be impacted by the reset in Travel Retail following the change in policy regarding daigous. Despite the muted recovery in mainland China, where the beauty market is broadly stable, L’Oréal kept its pace, growing at +7.7% like-for-like and gaining significant market share across all Divisions; growth was dynamic in all categories. Resumption of tourist activity in Hong Kong SAR drove buoyant momentum. In Japan, L’Oréal significantly outperformed a dynamic market, driven by Consumer Products and L’Oréal Luxe.
Professional Products advanced strongly, driven by the success of premium haircare, notably Kérastase – as did L’Oréal Dermatological Beauty, thanks to its medical anchorage, with particularly strong growth contributions from Skinceuticals, as well as La Roche-Posay and CeraVe.  The Consumer Products Division maintained its pace thanks to strong innovations from L’Oréal Paris in skincare and haircare and 3CE Stylenanda in makeup. L’Oréal Luxe continued to significantly outperform the market, particularly in premium skincare thanks to the remarkable success of Helena Rubinstein and Takami. Couture brands like Yves Saint Laurent and the recently launched Prada Beauty also contributed.
Offline and online channels both contributed to growth in the region.</t>
        </r>
      </text>
    </comment>
    <comment ref="BM688" authorId="5">
      <text>
        <r>
          <rPr>
            <b/>
            <sz val="9"/>
            <rFont val="Tahoma"/>
            <charset val="134"/>
          </rPr>
          <t>Medisetti, Srikar [GIR]:</t>
        </r>
        <r>
          <rPr>
            <sz val="9"/>
            <rFont val="Tahoma"/>
            <charset val="134"/>
          </rPr>
          <t xml:space="preserve">
The beauty market in mainland China continued its progressive recovery in the second quarter, driven by
a strong rebound in both offline and online channels. Against that backdrop, L’Oréal significantly
outperformed the market and achieved strong growth across all channels and Divisions during this period.
This was fuelled by the introduction of new brands like Valentino, Prada and Takami; a well-filled innovation
pipeline; as well as the gradual expansion into new cities. During the 6.18 shopping festival, eight of the
Group’s brands across all four Divisions were in the Top-20; L'Oréal Paris and Lancôme ranked first and
second, respectively, cumulative across all platforms and categories.
By category, the Region’s growth in the first half was driven by haircare, notably Kérastase and L’Oréal
Professionnel; skincare, including Helena Rubinstein, SkinCeuticals and Takami; and fragrance with Maison
Margiela and the Prada and Valentino launches. After a challenging start to the year, makeup recovered
significantly in the second quarter, driven by both mass and selective brands.
The Travel Retail business in the Region was affected by the base effect of last year’s anticipated invoicing7.
In addition, sell-out was adversely impacted by Travel Retail operators’ wide-ranging refocus on a model
with the individual traveller at its core.</t>
        </r>
      </text>
    </comment>
    <comment ref="BO688" authorId="4">
      <text>
        <r>
          <rPr>
            <b/>
            <sz val="9"/>
            <rFont val="Tahoma"/>
            <charset val="134"/>
          </rPr>
          <t>Hulls, Tom M [GIR]:</t>
        </r>
        <r>
          <rPr>
            <sz val="9"/>
            <rFont val="Tahoma"/>
            <charset val="134"/>
          </rPr>
          <t xml:space="preserve">
Sales in North Asia contracted, -0.9% like-for-like and -5.8% reported.
North Asia continued to be impacted by the reset in Travel Retail following the change in policy regarding daigous. In mainland China, where the beauty market remained flat, L’Oréal grew +5.4%, significantly strengthening its leadership – boosted by the Group’s continued investment in the quality of its offline distribution in a truly O+O (offline plus online) market. In Hong Kong, momentum was buoyant, as tourist activity resumed. In Japan, L’Oréal significantly outperformed a dynamic market, driven by Consumer Products and L’Oréal Luxe.
In North Asia, growth was fuelled by L’Oréal Dermatological Beauty, where all three core brands grew in double-digits led by CeraVe, and Professional Products, where Kérastase continued to advance strongly.
Both Divisions significantly outperformed their respective markets. L’Oréal Luxe continued to outperform its market, with particularly strong momentum in premium skincare thanks to the remarkable success of Helena Rubinstein and Takami; Couture brands like Yves Saint Laurent and the recently launched Prada Beauty also contributed. The Consumer Products Division was supported by the rebound of its makeup brands, Maybelline New York and 3CE Stylenanda. Offline and online channels both contributed to growth in the region.</t>
        </r>
      </text>
    </comment>
    <comment ref="BP688" authorId="0">
      <text>
        <r>
          <rPr>
            <b/>
            <sz val="9"/>
            <rFont val="Tahoma"/>
            <charset val="134"/>
          </rPr>
          <t>Nicolaï, Olivier:</t>
        </r>
        <r>
          <rPr>
            <sz val="9"/>
            <rFont val="Tahoma"/>
            <charset val="134"/>
          </rPr>
          <t xml:space="preserve">
Sales in North Asia contracted -1.1% like-for-like and -3.9% reported.
While sequentially improving, Travel Retail continued to weigh on growth in the region, given year-on-year comparisons and sell-out trends. In mainland China, where the beauty market remained sluggish, L’Oréal significantly outperformed at +6.2%, supported by the breadth of its offer, whether by category, channel, or price point, as well as its innovation pipeline. Japan and Hong Kong SAR both benefited from the resurgence of tourism, posting double digit growth.
By Division, growth in North Asia was driven by Consumer Products in a dynamic mass market thanks to strong growth of L’Oréal Paris, notably Age Perfect. Dermatological Beauty was boosted by the strong acceleration of CeraVe, and Professional Products grew thanks to the ongoing success of Kérastase. L’Oréal Luxe continued to outgrow its market in mainland China, with momentum particularly strong for premium skincare, particularly Helena Rubinstein, and the Couture brands, including Yves Saint Laurent, Maison Margiela, Prada and Valentino
</t>
        </r>
      </text>
    </comment>
    <comment ref="BR688" authorId="4">
      <text>
        <r>
          <rPr>
            <b/>
            <sz val="9"/>
            <rFont val="Tahoma"/>
            <charset val="134"/>
          </rPr>
          <t>Hulls, Tom M [GIR]:</t>
        </r>
        <r>
          <rPr>
            <sz val="9"/>
            <rFont val="Tahoma"/>
            <charset val="134"/>
          </rPr>
          <t xml:space="preserve">
Sales in North Asia contracted -3.0% like-for-like and -3.5% reported for 9M. 
In mainland China, the beauty market – already negative in the second quarter – continued to deteriorate, impacted by low consumer confidence. In that context, sales declined in low single-digits in the first nine months: L’Oréal Luxe continued to gain share in the selective market, which remained particularly challenging; Dermatological Beauty and Professional Products also outpaced their respective markets.
While Travel Retail returned to growth in the third quarter, sell-out in Hainan in particular remained under pressure. In Japan, L’Oréal outperformed a dynamic market, boosted by both, locals, and tourists – and
became the number one foreign group in beauty.
In North Asia, Dermatological Beauty continued to advance in double digits and outperform the market with all three key brands contributing. Professional Products also outpaced the market, driven by the success of Kérastase. L’Oréal Luxe defended its position thanks to the strong performance of its Couture brands and successful innovations/renovations such as Lancôme Génifique or Prada Rouge; the roll-out of Aesop in China continues. In Consumer Products, L’Oréal Paris grew in low single-digits. </t>
        </r>
      </text>
    </comment>
    <comment ref="BT688" authorId="4">
      <text>
        <r>
          <rPr>
            <b/>
            <sz val="9"/>
            <rFont val="Tahoma"/>
            <charset val="134"/>
          </rPr>
          <t>Hulls, Tom M [GIR]:</t>
        </r>
        <r>
          <rPr>
            <sz val="9"/>
            <rFont val="Tahoma"/>
            <charset val="134"/>
          </rPr>
          <t xml:space="preserve">
Mainland China grew +0.8%, market grew around -2/-3%. Mainland China was 17% of sales
Hainan: Market sell out -30%, L'Oréal sell out -26%</t>
        </r>
      </text>
    </comment>
    <comment ref="BU688" authorId="3">
      <text>
        <r>
          <rPr>
            <b/>
            <sz val="9"/>
            <rFont val="Tahoma"/>
            <charset val="134"/>
          </rPr>
          <t>Ayo-Adebanjo, Rebecca [GIR]:</t>
        </r>
        <r>
          <rPr>
            <sz val="9"/>
            <rFont val="Tahoma"/>
            <charset val="134"/>
          </rPr>
          <t xml:space="preserve">
The market declined -6%</t>
        </r>
      </text>
    </comment>
    <comment ref="BV688" authorId="4">
      <text>
        <r>
          <rPr>
            <b/>
            <sz val="9"/>
            <rFont val="Tahoma"/>
            <charset val="134"/>
          </rPr>
          <t>Hulls, Tom M [GIR]:</t>
        </r>
        <r>
          <rPr>
            <sz val="9"/>
            <rFont val="Tahoma"/>
            <charset val="134"/>
          </rPr>
          <t xml:space="preserve">
In </t>
        </r>
        <r>
          <rPr>
            <b/>
            <sz val="9"/>
            <rFont val="Tahoma"/>
            <charset val="134"/>
          </rPr>
          <t>mainland China</t>
        </r>
        <r>
          <rPr>
            <sz val="9"/>
            <rFont val="Tahoma"/>
            <charset val="134"/>
          </rPr>
          <t xml:space="preserve">, beauty market growth was negative, strongly impacted by the softness in the selectivesegment. In this challenging context, L’Oréal demonstrated its resilience, posting a low single digit decline in sales. L’Oréal Luxe, Dermatological Beauty and Professional Products outpaced their respective markets; Consumer Products slightly underperformed the mass market
In </t>
        </r>
        <r>
          <rPr>
            <b/>
            <sz val="9"/>
            <rFont val="Tahoma"/>
            <charset val="134"/>
          </rPr>
          <t>Japan</t>
        </r>
        <r>
          <rPr>
            <sz val="9"/>
            <rFont val="Tahoma"/>
            <charset val="134"/>
          </rPr>
          <t xml:space="preserve">, L’Oréal outperformed a very dynamic market. In Travel Retail, given that sell-out continued to be under significant pressure, notably in Hainan, focus remained on securing healthy inventory levels.
In </t>
        </r>
        <r>
          <rPr>
            <b/>
            <sz val="9"/>
            <rFont val="Tahoma"/>
            <charset val="134"/>
          </rPr>
          <t>North Asia</t>
        </r>
        <r>
          <rPr>
            <sz val="9"/>
            <rFont val="Tahoma"/>
            <charset val="134"/>
          </rPr>
          <t>, Dermatological Beauty posted double-digit growth; all brands contributed with a particularly strong performance from CeraVe. Professional Products outpaced the market, boosted by the continued success of Kérastase. Given the continued challenges in the Chinese ecosystem, sales in L’Oréal Luxe declined and the Division performed in line with the market; in this context, the couture brands including Yves Saint Laurent, Maison Margiela, Prada and Valentino maintained strong momentum. In Consumer Products, L’Oréal Paris’ sales declined in very low single-digits. In December, L’Oréal announced the acquisition of Dr.G, a leading Korean dermo mass skincare brand</t>
        </r>
      </text>
    </comment>
    <comment ref="BW688" authorId="4">
      <text>
        <r>
          <rPr>
            <b/>
            <sz val="9"/>
            <rFont val="Tahoma"/>
            <charset val="134"/>
          </rPr>
          <t>Hulls, Tom M [GIR]:</t>
        </r>
        <r>
          <rPr>
            <sz val="9"/>
            <rFont val="Tahoma"/>
            <charset val="134"/>
          </rPr>
          <t xml:space="preserve">
Sales in North Asia grew +6.9% like-for-like and +8.4% reported.
-1.6% adjusted
This included an 850 basis point positive phasing impact ahead of the implementation of new IT systems in mainland China.
In mainland China, the beauty market is slowly recovering, being almost flat in the first quarter. L’Oréal continued to outperform the market in Luxe, Dermatological Beauty and Professional Products; the Consumer Products Division grew slightly slower than the mass market. The Group outperformed in both, the offline and online channels.
Sales increased in Japan, fuelled by tourist activity, as well as in Korea. Conditions remained challenging in Travel Retail, where sales continued to decline.
In North Asia, growth was led by Dermatological Beauty, where all brands advanced strongly, as well as Professional Products, where Kérastase maintained its impressive rhythm; sales in both Divisions were up in double digits. Performance in Luxe was driven by the Couture brands – notably Yves Saint Laurent, Prada, and Maison Margiela – as well as Aesop.</t>
        </r>
      </text>
    </comment>
    <comment ref="BX688" authorId="3">
      <text>
        <r>
          <rPr>
            <b/>
            <sz val="9"/>
            <rFont val="Tahoma"/>
            <charset val="134"/>
          </rPr>
          <t>Ayo-Adebanjo, Rebecca [GIR]:</t>
        </r>
        <r>
          <rPr>
            <sz val="9"/>
            <rFont val="Tahoma"/>
            <charset val="134"/>
          </rPr>
          <t xml:space="preserve">
-0.3% adjusted
CEO: 'China not really rebounding'</t>
        </r>
      </text>
    </comment>
    <comment ref="BY688" authorId="4">
      <text>
        <r>
          <rPr>
            <b/>
            <sz val="9"/>
            <rFont val="Tahoma"/>
            <charset val="134"/>
          </rPr>
          <t>Hulls, Tom M [GIR]:</t>
        </r>
        <r>
          <rPr>
            <sz val="9"/>
            <rFont val="Tahoma"/>
            <charset val="134"/>
          </rPr>
          <t xml:space="preserve">
Growth turned positive for the first time in two years and L’Oréal outpaced the market.
Mainland China posted low single-digit growth, ahead of a market that was slightly positive. Momentum
continued to improve quarter after quarter1: growth in the third stood in mid-single-digits. This was driven by a recovery in Luxe, reflecting the improvement in the selective market, as well as a well-filled innovation pipeline, including Lancôme Absolue Longevity, Helena Rubinstein Re-Plasty50 as well as YSL Vinyl Ink.
Growth remained strong in both Dermatological Beauty and Professional Products. In Japan, sales
benefited from inbound tourism. In Korea, all divisions contributed to growth – as did the recently acquired
local skincare brand Dr. G. Momentum in Travel Retail saw a gradual improvement.
In North Asia, </t>
        </r>
        <r>
          <rPr>
            <b/>
            <sz val="9"/>
            <rFont val="Tahoma"/>
            <charset val="134"/>
          </rPr>
          <t>Professional Products</t>
        </r>
        <r>
          <rPr>
            <sz val="9"/>
            <rFont val="Tahoma"/>
            <charset val="134"/>
          </rPr>
          <t xml:space="preserve"> grew in mid-single digits, outperforming a soft market, boosted by the
ongoing strength of Kérastase and e-commerce.
</t>
        </r>
        <r>
          <rPr>
            <b/>
            <sz val="9"/>
            <rFont val="Tahoma"/>
            <charset val="134"/>
          </rPr>
          <t>Consumer Products</t>
        </r>
        <r>
          <rPr>
            <sz val="9"/>
            <rFont val="Tahoma"/>
            <charset val="134"/>
          </rPr>
          <t xml:space="preserve"> under-performed a broadly stable market.
Growth in </t>
        </r>
        <r>
          <rPr>
            <b/>
            <sz val="9"/>
            <rFont val="Tahoma"/>
            <charset val="134"/>
          </rPr>
          <t xml:space="preserve">Luxe </t>
        </r>
        <r>
          <rPr>
            <sz val="9"/>
            <rFont val="Tahoma"/>
            <charset val="134"/>
          </rPr>
          <t xml:space="preserve">turned positive in the third quarter, driven by the improvement in the selective market and the impact of the Beauty Stimulus Plan. 
</t>
        </r>
        <r>
          <rPr>
            <b/>
            <sz val="9"/>
            <rFont val="Tahoma"/>
            <charset val="134"/>
          </rPr>
          <t xml:space="preserve">Dermatological Beauty </t>
        </r>
        <r>
          <rPr>
            <sz val="9"/>
            <rFont val="Tahoma"/>
            <charset val="134"/>
          </rPr>
          <t>delivered double-digit growth fuelled by its leading dermo-cosmetic brands especially Skinceuticals.</t>
        </r>
      </text>
    </comment>
    <comment ref="CA688" authorId="5">
      <text>
        <r>
          <rPr>
            <sz val="11"/>
            <color rgb="FF000000"/>
            <rFont val="等线"/>
            <scheme val="minor"/>
            <charset val="0"/>
          </rPr>
          <t>Medisetti, Srikar [GIR]:
Sales in North Asia contracted, -1.1% like-for-like and -1.5% reported.
Excluding Travel Retail, growth in North Asia was slightly positive.
Growth in mainland China - adjusted for the phasing related to the IT transformation - reversed from a slight decline in the first quarter to around +3% in the second with all Divisions positive. L’Oréal outperformed a broadly stable market with particularly impressive performances in Dermatological Beauty and Professional Products. During the 6.18 shopping festival, L’Oréal outpaced a more dynamic market. In Japan, the
Group benefited from a recovery of inbound tourism and steady consumption from locals.
In North Asia, Professional Products outpaced the market, boosted by the continued success of Kérastase. Consumer Products under-performed a broadly stable market; recently acquired Korean skincare brand Dr. G has been consolidated for the first time. Luxe was on par with the market; the strength of its Couture brands – Yves Saint Laurent, Prada, Valentino and Maison Margiela – as well as Aesop offset softness in
skincare. Dermatological Beauty continued to grow in double digits with each of the key brands – SkinCeuticals, La Roche-Posay and CeraVe – contributing.
The market was flat
L'Oréal Derma grew +14%</t>
        </r>
      </text>
    </comment>
    <comment ref="BB694" authorId="2">
      <text>
        <r>
          <rPr>
            <b/>
            <sz val="9"/>
            <rFont val="Tahoma"/>
            <charset val="134"/>
          </rPr>
          <t>Dunn, Charles [GIR]:</t>
        </r>
        <r>
          <rPr>
            <sz val="9"/>
            <rFont val="Tahoma"/>
            <charset val="134"/>
          </rPr>
          <t xml:space="preserve">
The Zone recorded very strong growth of +22.2% like-for-like and +33.9% based on reported figures.
In the first quarter of 2022, the beauty market continued to expand in all major countries, with a particularly strong recovery in Mexico compared with the first quarter of 2021.
In this context, L’Oréal achieved an outstanding performance in Mexico and Chile, while Brazil saw strong growth. The Consumer Products Division made significant market share gains. L’Oréal Luxe and Active Cosmetics reaffirmed their No.1 position. The Professional Products Division also recorded a solid performance as consumers are returning to salons.
L’Oréal enjoyed strong growth in all major categories, most notably in haircare, skincare and fragrances, driven by its superior innovations as well as the appeal of its iconic brands and products. Brick-and-mortar sales grew strongly while e-commerce sales continued to be very dynamic, thanks to the ongoing focus on digital consumer connection and online activation.</t>
        </r>
      </text>
    </comment>
    <comment ref="BD694" authorId="8">
      <text>
        <r>
          <rPr>
            <b/>
            <sz val="9"/>
            <rFont val="Tahoma"/>
            <charset val="134"/>
          </rPr>
          <t>Adamski, Aron [GIR]:</t>
        </r>
        <r>
          <rPr>
            <sz val="9"/>
            <rFont val="Tahoma"/>
            <charset val="134"/>
          </rPr>
          <t xml:space="preserve">
As the beauty market continued to expand in the Zone’s key countries, L'Oréal achieved significant market share gains, propelled by the outstanding performance of the Consumer Products Division across the Zone. All countries and all Divisions recorded double-digit sales growth, led by Mexico. Online sales increased sharply with L’Oréal constantly prioritising omnichannel activation in the main countries.</t>
        </r>
      </text>
    </comment>
    <comment ref="BF694" authorId="2">
      <text>
        <r>
          <rPr>
            <b/>
            <sz val="9"/>
            <rFont val="Tahoma"/>
            <charset val="134"/>
          </rPr>
          <t>Dunn, Charles [GIR]:</t>
        </r>
        <r>
          <rPr>
            <sz val="9"/>
            <rFont val="Tahoma"/>
            <charset val="134"/>
          </rPr>
          <t xml:space="preserve">
The Zone recorded an excellent performance, with growth of +22.3% like-for-like and +39.1% based on
reported figures.
The beauty market continued to expand in all countries, with particularly strong growth in Mexico and an
acceleration in Brazil and Chile.
In this context, L’Oréal gained market share, driven by the outstanding performance of the Consumer
Products Division. L’Oréal recorded double-digit growth in all Divisions and all countries, with a significant
acceleration in Mexico and the remarkable growth of the Consumer Products Division in Brazil. All
categories posted strong growth. The weight of online sales continued to increase, and L’Oréal recorded
strong growth in brick-and-mortar. </t>
        </r>
      </text>
    </comment>
    <comment ref="BI694" authorId="8">
      <text>
        <r>
          <rPr>
            <b/>
            <sz val="9"/>
            <rFont val="Tahoma"/>
            <charset val="134"/>
          </rPr>
          <t>Adamski, Aron [GIR]:</t>
        </r>
        <r>
          <rPr>
            <sz val="9"/>
            <rFont val="Tahoma"/>
            <charset val="134"/>
          </rPr>
          <t xml:space="preserve">
All countries and all Divisions achieved strong growth, with Brazil and Mexico being the biggest contributors,
and the Consumer Products and Dermatological Beauty Divisions performing strongly. Makeup sales
accelerated significantly, driven by the outstanding performance of Maybelline New York. In skincare, the
innovations from La Roche-Posay and CeraVe enjoyed great success; other strong contributors were
L'Oréal Paris and Garnier. Haircare sales increased significantly, driven by the solid performance of Elvive.
E-commerce was very dynamic, thanks to a successful omnichannel activation strategy.</t>
        </r>
      </text>
    </comment>
    <comment ref="BK694" authorId="5">
      <text>
        <r>
          <rPr>
            <b/>
            <sz val="9"/>
            <rFont val="Tahoma"/>
            <charset val="134"/>
          </rPr>
          <t>Medisetti, Srikar [GIR]:</t>
        </r>
        <r>
          <rPr>
            <sz val="9"/>
            <rFont val="Tahoma"/>
            <charset val="134"/>
          </rPr>
          <t xml:space="preserve">
Latin America achieved outstanding growth of +24.4% like-for-like and +27.4% reported.
In a very dynamic beauty market, L’Oréal showed strong momentum as the breadth of the brand portfolio and the success of recent innovations enabled the Group to respond to the region’s highly diverse consumer base. Growth was well-balanced between volume and value. All countries reported double-digit sales growth with Mexico and Brazil the top-two contributors.
By Division, the main growth contributors were Consumer Products, where all three core brands remained highly dynamic, and L’Oréal Dermatological Beauty, driven by further acceleration of La Roche-Posay and CeraVe. Momentum was broad-based across all categories with skincare particularly dynamic.
The consistent and balanced omnichannel activation strategy delivered strong growth in both offline and online channels.</t>
        </r>
      </text>
    </comment>
    <comment ref="BM694" authorId="5">
      <text>
        <r>
          <rPr>
            <b/>
            <sz val="9"/>
            <rFont val="Tahoma"/>
            <charset val="134"/>
          </rPr>
          <t>Medisetti, Srikar [GIR]:</t>
        </r>
        <r>
          <rPr>
            <sz val="9"/>
            <rFont val="Tahoma"/>
            <charset val="134"/>
          </rPr>
          <t xml:space="preserve">
The Latin American beauty market remained dynamic across all key countries, driven by Mexico and Brazil.
L’Oréal delivered excellent growth with a positive contribution from volume and value – supported by a
strong innovation pipeline. All countries continued to grow in double digits, with Brazil and Mexico being
the top contributors. E-commerce sales continued to display fast growth.
Makeup spearheaded double-digit growth across all categories, with the stellar success of Maybelline New
York innovations. In skincare, growth was driven by the continued success of La Roche-Posay and CeraVe,
as well as L’Oréal Paris and Garnier. Haircare sales grew thanks to the continued strength of the Elvive
franchise.</t>
        </r>
      </text>
    </comment>
    <comment ref="BO694" authorId="4">
      <text>
        <r>
          <rPr>
            <b/>
            <sz val="9"/>
            <rFont val="Tahoma"/>
            <charset val="134"/>
          </rPr>
          <t>Hulls, Tom M [GIR]:</t>
        </r>
        <r>
          <rPr>
            <sz val="9"/>
            <rFont val="Tahoma"/>
            <charset val="134"/>
          </rPr>
          <t xml:space="preserve">
Sales in SAPMENA-SSA had outstanding growth of +23.2% like-for-like and +16.4% reported.
In SAPMENA, growth was broad-based as each category, Division, and country advanced in double-digits. Mix-driven value and volume both contributed strongly.
Fragrances was the most dynamic category, followed by skincare and makeup; haircare was boosted by continued premiumisation.
The stand-out performers by Division were Dermatological Beauty, where CeraVe continued its successful expansion, and Consumer Products, where all brands grew in double-digits.
By country, the Australia-New Zealand and GCC6 clusters, as well as India were the top-three growth contributors, all advancing in excess of +20%.
Sales progressed faster online than offline, driven by India and Vietnam.
SSA saw record growth with all countries advancing in double digits. Skincare and makeup led category growth; Consumer Products and Dermatological Beauty were the top performers by Division.
</t>
        </r>
      </text>
    </comment>
    <comment ref="BP694" authorId="0">
      <text>
        <r>
          <rPr>
            <b/>
            <sz val="9"/>
            <rFont val="Tahoma"/>
            <charset val="134"/>
          </rPr>
          <t>Nicolaï, Olivier:</t>
        </r>
        <r>
          <rPr>
            <sz val="9"/>
            <rFont val="Tahoma"/>
            <charset val="134"/>
          </rPr>
          <t xml:space="preserve">
Sales in Latin America saw outstanding growth of +16.2% like-for-like and +18.7% reported.
Growth was driven by a positive contribution from both value, and volume.
All of the core categories advanced in double-digits, led by haircare thanks to the spectacular growth in Consumer Products – followed by skincare and makeup.
All Divisions grew, led by Consumer Products and Dermatological Beauty. Consumer Products showed exceptional momentum with double-digit growth across all major categories, with L’Oréal Paris particularly dynamic; Dermatological Beauty was driven by the strong performances of La Roche-Posay and CeraVe.
By country, Mexico and Brazil were the top-two contributors, with Mexico showcasing exceptional growth exceeding +25%, making it the sixth growth contributor at Group level.
Sales progressed faster online than offline, driven primarily by online pure players.
</t>
        </r>
      </text>
    </comment>
    <comment ref="BR694" authorId="4">
      <text>
        <r>
          <rPr>
            <b/>
            <sz val="9"/>
            <rFont val="Tahoma"/>
            <charset val="134"/>
          </rPr>
          <t>Hulls, Tom M [GIR]:</t>
        </r>
        <r>
          <rPr>
            <sz val="9"/>
            <rFont val="Tahoma"/>
            <charset val="134"/>
          </rPr>
          <t xml:space="preserve">
Sales in Latin America advanced +12.3% like-for-like and +10.3% reported.
Growth continued to be fuelled by a balanced contribution from both value and volume.
By country, the performance was broad-based, with particularly remarkable results in Mexico and Brazil.
Argentina was impacted by the economic crisis and the subsequent contraction in consumption.
By Division, Consumer Products maintained exceptional momentum with L’Oréal Paris particularly
dynamic: Elsève consolidated its position as the number one haircare brand in Brazil in value. L’Oréal Luxe
was boosted by a strong performance in Mexico.
By category, haircare continued to demonstrate outstanding growth across all three Divisions. Other
categories also progressed strongly, with makeup and fragrances especially dynamic.
Online remained a key growth driver for the region, fuelled by the strong performance of pure players.</t>
        </r>
      </text>
    </comment>
    <comment ref="BT694" authorId="4">
      <text>
        <r>
          <rPr>
            <b/>
            <sz val="9"/>
            <rFont val="Tahoma"/>
            <charset val="134"/>
          </rPr>
          <t>Hulls, Tom M [GIR]:</t>
        </r>
        <r>
          <rPr>
            <sz val="9"/>
            <rFont val="Tahoma"/>
            <charset val="134"/>
          </rPr>
          <t xml:space="preserve">
Emerging markets (Latin America + Sapmena-ssa) growth of 14.7%, c12% for the market</t>
        </r>
      </text>
    </comment>
    <comment ref="BV694" authorId="4">
      <text>
        <r>
          <rPr>
            <b/>
            <sz val="9"/>
            <rFont val="Tahoma"/>
            <charset val="134"/>
          </rPr>
          <t>Hulls, Tom M [GIR]:</t>
        </r>
        <r>
          <rPr>
            <sz val="9"/>
            <rFont val="Tahoma"/>
            <charset val="134"/>
          </rPr>
          <t xml:space="preserve">
Sales in Latin America advanced +11.0% like-for-like and +13.3% reported. Growth was fuelled by well-balanced contributions from value and volume.
Momentum was broad-based by country, led by Mexico and Brazil – the third and sixth largest contributors to growth at Group level respectively. Excluding Argentina, which was negatively impacted by the economic crisis, sales in the region grew +14.7%.
By Division, Consumer Products delivered exceptional growth, with each of the three international brands contributing; Elsève further consolidated its position as the top haircare brand in Brazil by value. L’Oréal Luxe achieved robust growth, driven by strong performances in Brazil and especially Mexico, where the market was very dynamic.
Haircare remained the fastest-growing category across the three relevant Divisions, followed by makeup and fragrances.
Online remained a key growth driver for the region, boosted by the strong performance of pure players.</t>
        </r>
      </text>
    </comment>
    <comment ref="BW694" authorId="4">
      <text>
        <r>
          <rPr>
            <b/>
            <sz val="9"/>
            <rFont val="Tahoma"/>
            <charset val="134"/>
          </rPr>
          <t>Hulls, Tom M [GIR]:</t>
        </r>
        <r>
          <rPr>
            <sz val="9"/>
            <rFont val="Tahoma"/>
            <charset val="134"/>
          </rPr>
          <t xml:space="preserve">
Sales in Latin America advanced +7.9% like-for-like and +0.4% reported.
Momentum was driven by a well-balanced contribution from value and volume.
By country, Brazil and Mexico were the two leading growth contributors: Brazil advanced in double digits while Mexico was somewhat hampered by last year’s high comparison base and the uncertainties related to US tariffs.
By Division, Professional Products and Luxe delivered exceptional results, driven by a very strong innovation pipeline; Consumer Products continued to deliver solid growth with Brazil and Chile particularly dynamic; all of the key brands contributed to this performance.
The most dynamic categories were makeup with double-digit growth in both Consumer Products and Luxe, fragrances as well as haircare, with double-digit growth in both Professional and Consumer Products.
While sales grew offline and online, the latter was particularly strong, primarily driven by pure players.
The market in EMs grew +9%</t>
        </r>
      </text>
    </comment>
    <comment ref="BY694" authorId="4">
      <text>
        <r>
          <rPr>
            <b/>
            <sz val="9"/>
            <rFont val="Tahoma"/>
            <charset val="134"/>
          </rPr>
          <t>Hulls, Tom M [GIR]:</t>
        </r>
        <r>
          <rPr>
            <sz val="9"/>
            <rFont val="Tahoma"/>
            <charset val="134"/>
          </rPr>
          <t xml:space="preserve">
Growth was fuelled by a positive contribution from both value and volume. All Divisions advanced.
</t>
        </r>
        <r>
          <rPr>
            <b/>
            <sz val="9"/>
            <rFont val="Tahoma"/>
            <charset val="134"/>
          </rPr>
          <t xml:space="preserve">Professional Products </t>
        </r>
        <r>
          <rPr>
            <sz val="9"/>
            <rFont val="Tahoma"/>
            <charset val="134"/>
          </rPr>
          <t xml:space="preserve">and </t>
        </r>
        <r>
          <rPr>
            <b/>
            <sz val="9"/>
            <rFont val="Tahoma"/>
            <charset val="134"/>
          </rPr>
          <t>Luxe</t>
        </r>
        <r>
          <rPr>
            <sz val="9"/>
            <rFont val="Tahoma"/>
            <charset val="134"/>
          </rPr>
          <t xml:space="preserve"> continued to deliver exceptional growth, driven by their strong innovation pipelines in premium haircare and fragrances respectively. 
</t>
        </r>
        <r>
          <rPr>
            <b/>
            <sz val="9"/>
            <rFont val="Tahoma"/>
            <charset val="134"/>
          </rPr>
          <t xml:space="preserve">Consumer Products </t>
        </r>
        <r>
          <rPr>
            <sz val="9"/>
            <rFont val="Tahoma"/>
            <charset val="134"/>
          </rPr>
          <t>remained the largest contributor to growth with strong progress across all key brands; in the all-important haircare category, the Elsève Dream Sleek blockbuster innovation is off to a great start, reinforcing Elsève’s number one position in Brazil.
By country, the performance was broad-based; Brazil and Mexico were the top two contributors in the region and the top five and six contributors at group level.
The most dynamic categories were fragrances and haircare, followed by makeup.
Online continued to be a key growth driver for the region, allowing L’Oréal to reach new consumers</t>
        </r>
      </text>
    </comment>
    <comment ref="CA694" authorId="5">
      <text>
        <r>
          <rPr>
            <b/>
            <sz val="9"/>
            <rFont val="Tahoma"/>
            <charset val="134"/>
          </rPr>
          <t>Medisetti, Srikar [GIR]:</t>
        </r>
        <r>
          <rPr>
            <sz val="9"/>
            <rFont val="Tahoma"/>
            <charset val="134"/>
          </rPr>
          <t xml:space="preserve">
Sales in Latin America grew +10.3% like-for-like and -1.0% reported.
Growth was driven by both volume and value, consistent with the region’s focus on consumer recruitment and consumers’ growing desire for more sophisticated products.
All Divisions advanced. Professional Products and Luxe continued to deliver exceptional growth, fueled by ongoing market dynamism, notably in premium haircare and fragrances, as well as the strong innovation pipeline. Consumer Products continued to grow strongly with Mexico and Brazil particularly dynamic and all key brands contributing.
The most dynamic categories were fragrances and haircare, followed by makeup.
Progress was broad-based across all countries, with Mexico, Brazil and Chile the three leading contributors – all advancing in double digits. Argentina returned to positive territory.
Online continued to be a key growth driver for the region, allowing L’Oréal to reach new consumers.
10.4% EM growth was +4% volume, 2% value, 4% mix 
The market in EMs grew +10%</t>
        </r>
      </text>
    </comment>
    <comment ref="BB700" authorId="2">
      <text>
        <r>
          <rPr>
            <b/>
            <sz val="9"/>
            <rFont val="Tahoma"/>
            <charset val="134"/>
          </rPr>
          <t>Dunn, Charles [GIR]:</t>
        </r>
        <r>
          <rPr>
            <sz val="9"/>
            <rFont val="Tahoma"/>
            <charset val="134"/>
          </rPr>
          <t xml:space="preserve">
The SAPMENA Zone grew by +15.8% like-for-like and +18.7% reported.
As markets reopened international borders and relaxed public health measures, L’Oréal achieved an outstanding quarterly performance in SAPMENA, with a strong recovery in South-East Asia and in South Asia, and strong performance in India and Gulf countries. There was also a solid upswing for brick-and-mortar outlets and ongoing growth in online sales. The Consumer Products Division saw a recovery in the makeup category. L’Oréal Luxe accelerated in fragrances, which became the biggest category for the Division. Professional Products growth was led by salon reopenings, driving sales in both haircare and colour. Active Cosmetics achieved strong double-digit growth in all markets.
In Sub-Saharan Africa (SSA), L’Oréal recorded notable performance in South Africa and Kenya. Active Cosmetics achieved exceptional growth. L’Oréal Luxe posted outstanding growth, driven by ongoing momentum in both women’s and men’s fragrances. The Consumer Products Division experienced a clear recovery in makeup.</t>
        </r>
      </text>
    </comment>
    <comment ref="BD700" authorId="8">
      <text>
        <r>
          <rPr>
            <b/>
            <sz val="9"/>
            <rFont val="Tahoma"/>
            <charset val="134"/>
          </rPr>
          <t>Adamski, Aron [GIR]:</t>
        </r>
        <r>
          <rPr>
            <sz val="9"/>
            <rFont val="Tahoma"/>
            <charset val="134"/>
          </rPr>
          <t xml:space="preserve">
L'Oréal continued to grow in the SAPMENA Zone, significantly outperforming the market. The Consumer Products Division and L'Oréal Luxe were major contributors to growth.
In Australia, growth accelerated; the Consumer Products Division managed to overcome sourcing pressures in makeup. Offline sales in South-East Asia recovered significantly. In India, sales continued to increase with a strong performance of the Professional Products and the Consumer Products Divisions.
The Group recorded solid performance in the Gulf states.
In Sub-Saharan Africa (SSA), L’Oréal also posted very strong growth. The Active Cosmetics Division achieved spectacular growth, with the successful launch of CeraVe in the different countries of the region.</t>
        </r>
      </text>
    </comment>
    <comment ref="BF700" authorId="2">
      <text>
        <r>
          <rPr>
            <b/>
            <sz val="9"/>
            <rFont val="Tahoma"/>
            <charset val="134"/>
          </rPr>
          <t>Dunn, Charles [GIR]:</t>
        </r>
        <r>
          <rPr>
            <sz val="9"/>
            <rFont val="Tahoma"/>
            <charset val="134"/>
          </rPr>
          <t xml:space="preserve">
The Zone grew sharply by +23.0% like-for-like and +28.3% reported.
In SAPMENA, L’Oréal grew much faster than the market. The Group met booming demand from brick-andmortar outlets in the Zone, while continuing to grow online, with a strong activation strategy. The
performance in SAPMENA was largely driven by the outstanding sales dynamic in India. In the Pacific
region, L’Oréal confirmed its recovery in Australia with double-digit growth in the second quarter. In SouthEast Asia, the gradual return of tourist footfall has contributed to the recovery of sales in the region; L’Oréal
saw a dramatic recovery in offline sales in Malaysia and continued to grow in Thailand and Vietnam thanks
to the success of the Active Cosmetics Division. In the Middle East, the Gulf states saw spectacular sales
growth.
In Sub-Saharan Africa (SSA), the Group progressed much faster than the market and achieved an
outstanding performance, driven by South Africa and Kenya. </t>
        </r>
      </text>
    </comment>
    <comment ref="BI700" authorId="8">
      <text>
        <r>
          <rPr>
            <b/>
            <sz val="9"/>
            <rFont val="Tahoma"/>
            <charset val="134"/>
          </rPr>
          <t>Adamski, Aron [GIR]:</t>
        </r>
        <r>
          <rPr>
            <sz val="9"/>
            <rFont val="Tahoma"/>
            <charset val="134"/>
          </rPr>
          <t xml:space="preserve">
In SAPMENA, L’Oréal saw remarkable growth in all Divisions and categories. The Consumer Products
Division, in particular, achieved exceptional growth across the entire Zone, benefiting from the recovery of
makeup sales. Momentum in the Dermatological Beauty Division was fuelled by the success of La RochePosay and CeraVe in all markets while fragrances boosted L’Oréal Luxe growth.
Sales growth in SAPMENA was notably driven by Australia and the rebound in tourism in Thailand; in India,
performance was boosted by the dynamism of e-commerce and the skincare and haircare categories in
both consumer and professional channels. The Gulf States and Egypt recorded outstanding performance.
In Sub-Saharan Africa (SSA), L’Oréal continued to post very strong growth, driven in particular by the
Consumer Products and Dermatological Beauty Divisions.</t>
        </r>
      </text>
    </comment>
    <comment ref="BK700" authorId="5">
      <text>
        <r>
          <rPr>
            <b/>
            <sz val="9"/>
            <rFont val="Tahoma"/>
            <charset val="134"/>
          </rPr>
          <t>Medisetti, Srikar [GIR]:</t>
        </r>
        <r>
          <rPr>
            <sz val="9"/>
            <rFont val="Tahoma"/>
            <charset val="134"/>
          </rPr>
          <t xml:space="preserve">
SAPMENA-SSA achieved outstanding growth of +23.6% like-for-like and +15.6% reported.
In SAPMENA, L’Oréal continued to grow in double digits, driven by both, volume and value.
All categories and Divisions contributed: skincare was the key growth contributor, driven by the Consumer Products Division and L’Oréal Dermatological Beauty with CeraVe leading the way; makeup recovered to pre-pandemic levels; fragrances recorded strong growth across all brands and countries. All countries in the region reported double-digit like-for-like growth: the Australia-New Zealand cluster, as well as India and Thailand were the top-three contributors.
Sub-Saharan Africa (SSA) saw remarkable growth – broad-based across all countries. By category, skincare and makeup achieved spectacular growth.</t>
        </r>
      </text>
    </comment>
    <comment ref="BM700" authorId="5">
      <text>
        <r>
          <rPr>
            <b/>
            <sz val="9"/>
            <rFont val="Tahoma"/>
            <charset val="134"/>
          </rPr>
          <t>Medisetti, Srikar [GIR]:</t>
        </r>
        <r>
          <rPr>
            <sz val="9"/>
            <rFont val="Tahoma"/>
            <charset val="134"/>
          </rPr>
          <t xml:space="preserve">
SAPMENA continued to deliver outstanding double-digit growth in all categories and Divisions, making
gains in both volume and value. By category, skincare was the main driver, fuelled by the expansion of
CeraVe and strong growth in La Roche-Posay suncare; makeup was the fastest-growing category due to
the rebound of Maybelline New York; fragrances recorded another strong and broad-based performance.
By Region, growth was well-balanced between Pacific, Southeast Asia, South Asia and Middle East &amp; North
Africa. In the Pacific region, growth was outstanding, especially in the drug store channel; in India, growth
was driven by mass and professional hair colour and haircare. In Southeast Asia, L’Oréal recorded strong
sales and outperformed in Thailand, Malaysia and Singapore, while the Consumer Products Division in
Vietnam benefited from the expansion of e-commerce. The Gulf States recorded excellent growth over
the religious holidays.
In Sub-Saharan Africa (SSA), all countries saw double-digit growth, with particularly strong momentum in
South Africa and Kenya.</t>
        </r>
      </text>
    </comment>
    <comment ref="BO700" authorId="4">
      <text>
        <r>
          <rPr>
            <b/>
            <sz val="9"/>
            <rFont val="Tahoma"/>
            <charset val="134"/>
          </rPr>
          <t>Hulls, Tom M [GIR]:</t>
        </r>
        <r>
          <rPr>
            <sz val="9"/>
            <rFont val="Tahoma"/>
            <charset val="134"/>
          </rPr>
          <t xml:space="preserve">
Sales in Latin America achieved outstanding growth of +24.4% like-for-like and +22.8% reported.
L’Oréal maintained exceptional momentum with strong contributions from both value and volume. The
Group outperformed a dynamic beauty market.
All categories reported double-digit growth. Skincare, makeup, and the all-important haircare category
were particularly dynamic.
By Division, the stand-out performers were Consumer Products, where all key brands and categories
performed strongly, and Dermatological Beauty, where La Roche-Posay and CeraVe continued their
outstanding growth.
Growth was broad-based across all countries. The top-two contributors were Brazil and Mexico; the latter
reported spectacular growth in excess of 30%.
The successfully implemented omnichannel strategy resulted in well-balanced online and offline growth.</t>
        </r>
      </text>
    </comment>
    <comment ref="BP700" authorId="0">
      <text>
        <r>
          <rPr>
            <b/>
            <sz val="9"/>
            <rFont val="Tahoma"/>
            <charset val="134"/>
          </rPr>
          <t>Nicolaï, Olivier:</t>
        </r>
        <r>
          <rPr>
            <sz val="9"/>
            <rFont val="Tahoma"/>
            <charset val="134"/>
          </rPr>
          <t xml:space="preserve">
Sales in SAPMENA-SSA saw outstanding growth of +16.4% like-for-like and +14.4% reported.
In SAPMENA growth was broad-based with all categories and Divisions advancing strongly and with value and volume both contributing.
By category, skincare was the most dynamic, led by Consumer Products and Dermatological Beauty; followed by haircare - which was well-balanced between mass and professional - and fragrances.
By Division, the most remarkable performances were in Consumer Products, where all categories grew in double-digits, and Dermatological Beauty, where CeraVe had another outstanding quarter.
By country, the main growth contributors were the Australia-New Zealand and GCC3 clusters as well as South-East Asia.
Online remained particularly dynamic across the region, notably in South-East Asia. 
SSA saw remarkable growth. All countries advanced in double digits. All categories contributed, especially skincare and makeup. By Division, key contributors were Consumer Products and Dermatological Beauty.
</t>
        </r>
      </text>
    </comment>
    <comment ref="BR700" authorId="4">
      <text>
        <r>
          <rPr>
            <b/>
            <sz val="9"/>
            <rFont val="Tahoma"/>
            <charset val="134"/>
          </rPr>
          <t>Hulls, Tom M [GIR]:</t>
        </r>
        <r>
          <rPr>
            <sz val="9"/>
            <rFont val="Tahoma"/>
            <charset val="134"/>
          </rPr>
          <t xml:space="preserve">
Sales in SAPMENA-SSA grew +12.6% like-for-like and +12.1% reported.
In SAPMENA, growth was broad-based with all Divisions and categories contributing – driven by a healthy
combination of value, balanced between mix and price, and volume.
By country, key growth contributors were the Australia-New Zealand cluster, Thailand, Saudi Arabia, India,
and Vietnam.
By Division, the most remarkable performances were in Dermatological Beauty, where CeraVe continued
its outstanding performance. Luxe kept its double-digit pace, driven by Yves Saint Laurent and Prada.
Online remained particularly dynamic across the region, notably in Saudi Arabia, India and South-East Asia.
Fragrances continued to be the fastest-growing category powered by new launches, while skincare
progressed strongly thanks to Dermatological Beauty and Consumer Products; haircare was boosted by
the continued premiumisation in both mass and professional.
Sub-Saharan African (SSA) recorded spectacular growth with all countries and Divisions growing in double
digits. By category, face care achieved record growth, followed by haircare. By Division, key growth
contributors were Consumer Products and Dermatological Beauty</t>
        </r>
      </text>
    </comment>
    <comment ref="BV700" authorId="4">
      <text>
        <r>
          <rPr>
            <b/>
            <sz val="9"/>
            <rFont val="Tahoma"/>
            <charset val="134"/>
          </rPr>
          <t>Hulls, Tom M [GIR]:</t>
        </r>
        <r>
          <rPr>
            <sz val="9"/>
            <rFont val="Tahoma"/>
            <charset val="134"/>
          </rPr>
          <t xml:space="preserve">
Sales in Latin America advanced +11.0% like-for-like and +13.3% reported.
Growth was fuelled by well-balanced contributions from value and volume. Momentum was broad-based by country, led by Mexico and Brazil – the third and sixth largest contributors
to growth at Group level respectively. Excluding Argentina, which was negatively impacted by the economic crisis, sales in the region grew +14.7%.
By Division, Consumer Products delivered exceptional growth, with each of the three international brands contributing; Elsève further consolidated its position as the top haircare brand in Brazil by value. 
L’Oréal Luxe achieved robust growth, driven by strong performances in Brazil and especially Mexico, where the
market was very dynamic.
Haircare remained the fastest-growing category across the three relevant Divisions, followed by makeup and fragrances.
Online remained a key growth driver for the region, boosted by the strong performance of pure players</t>
        </r>
      </text>
    </comment>
    <comment ref="BW700" authorId="4">
      <text>
        <r>
          <rPr>
            <b/>
            <sz val="9"/>
            <rFont val="Tahoma"/>
            <charset val="134"/>
          </rPr>
          <t>Hulls, Tom M [GIR]:</t>
        </r>
        <r>
          <rPr>
            <sz val="9"/>
            <rFont val="Tahoma"/>
            <charset val="134"/>
          </rPr>
          <t xml:space="preserve">
Sales in SAPMENA-SSA grew +10.4% like-for-like and +12.2% reported.
In SAPMENA, growth was broad-based with all categories and Divisions contributing; it was strongly driven by volume, in line with regional strategy of new consumer acquisition, complemented by mix improvement.
By Division, Luxe delivered strong growth, powered by Yves Saint Laurent and Armani, while Dermatological Beauty was boosted by La Roche-Posay.
By category, fragrances, haircare and makeup advanced in double digits. Fragrances expanded in all markets, fuelled by the Couture brands; momentum in haircare was balanced across both the mass and professional channels; the acceleration in makeup was supported by new launches. 
By country, key contributors were the Australia-New Zealand and GCC3 clusters, Thailand, India, and Vietnam.
Online continued to be a key growth driver across the region, notably in Southeast Asia, India and Saudi Arabia.
Sub-Saharan Africa (SSA) delivered another quarter of dynamic and broad-based growth, driven by both, volume and value. By category, momentum was particularly dynamic in skincare and haircare. All Divisions grew in double digits, led by Professional Products and Consumer Products.
The market in EMs grew +9%</t>
        </r>
      </text>
    </comment>
    <comment ref="BY700" authorId="4">
      <text>
        <r>
          <rPr>
            <b/>
            <sz val="9"/>
            <rFont val="Tahoma"/>
            <charset val="134"/>
          </rPr>
          <t>Hulls, Tom M [GIR]:</t>
        </r>
        <r>
          <rPr>
            <sz val="9"/>
            <rFont val="Tahoma"/>
            <charset val="134"/>
          </rPr>
          <t xml:space="preserve">
In SAPMENA, growth was broad-based, with all Divisions and categories contributing. It was driven by mix
and volume, aligned with the region’s strategy of new consumer acquisition.
Growth was particularly dynamic in </t>
        </r>
        <r>
          <rPr>
            <b/>
            <sz val="9"/>
            <rFont val="Tahoma"/>
            <charset val="134"/>
          </rPr>
          <t xml:space="preserve">Dermatological Beauty, </t>
        </r>
        <r>
          <rPr>
            <sz val="9"/>
            <rFont val="Tahoma"/>
            <charset val="134"/>
          </rPr>
          <t>led by La Roche-Posay and CeraVe, as well
a</t>
        </r>
        <r>
          <rPr>
            <b/>
            <sz val="9"/>
            <rFont val="Tahoma"/>
            <charset val="134"/>
          </rPr>
          <t>s Professional Products</t>
        </r>
        <r>
          <rPr>
            <sz val="9"/>
            <rFont val="Tahoma"/>
            <charset val="134"/>
          </rPr>
          <t xml:space="preserve">, driven by Kérastase. The performance in </t>
        </r>
        <r>
          <rPr>
            <b/>
            <sz val="9"/>
            <rFont val="Tahoma"/>
            <charset val="134"/>
          </rPr>
          <t>Luxe</t>
        </r>
        <r>
          <rPr>
            <sz val="9"/>
            <rFont val="Tahoma"/>
            <charset val="134"/>
          </rPr>
          <t xml:space="preserve"> was powered by the Couture
brands – that in </t>
        </r>
        <r>
          <rPr>
            <b/>
            <sz val="9"/>
            <rFont val="Tahoma"/>
            <charset val="134"/>
          </rPr>
          <t>Consumer Products</t>
        </r>
        <r>
          <rPr>
            <sz val="9"/>
            <rFont val="Tahoma"/>
            <charset val="134"/>
          </rPr>
          <t xml:space="preserve"> by L’Oréal Paris.
By category, haircare, makeup and fragrances posted double-digit growth. Haircare was in the lead with strong performances in both, the professional and mass channels – the latter fuelled by successful Elsève launches. The rebound of makeup continued, boosted by innovations and the successful expansion of 3CE in the region. Fragrances advanced strongly, powered by the Couture brands. By country, growth was strongest in Vietnam, GCC4, Thailand, India and the Australia-New Zealand cluster.
Across the region, online maintained its momentum as a main growth driver, notably in India, South-East Asia and the GCC4.
Sub-Saharan Africa (SSA) delivered high single-digit growth, which was driven by both, volume and mix.
Growth was broad-based across all Divisions with </t>
        </r>
        <r>
          <rPr>
            <b/>
            <sz val="9"/>
            <rFont val="Tahoma"/>
            <charset val="134"/>
          </rPr>
          <t xml:space="preserve">Consumer Products </t>
        </r>
        <r>
          <rPr>
            <sz val="9"/>
            <rFont val="Tahoma"/>
            <charset val="134"/>
          </rPr>
          <t>and</t>
        </r>
        <r>
          <rPr>
            <b/>
            <sz val="9"/>
            <rFont val="Tahoma"/>
            <charset val="134"/>
          </rPr>
          <t xml:space="preserve"> Dermatological Beauty</t>
        </r>
        <r>
          <rPr>
            <sz val="9"/>
            <rFont val="Tahoma"/>
            <charset val="134"/>
          </rPr>
          <t xml:space="preserve"> the main contributors. By category, skincare, haircare and makeup all grew in double-digits, driven by L’Oreal Paris, CeraVe and La Roche-Posay. By country, South Africa remained the key growth contributor and continued to outperform its market.</t>
        </r>
      </text>
    </comment>
    <comment ref="CA700" authorId="5">
      <text>
        <r>
          <rPr>
            <b/>
            <sz val="9"/>
            <rFont val="Tahoma"/>
            <charset val="134"/>
          </rPr>
          <t>Medisetti, Srikar [GIR]:</t>
        </r>
        <r>
          <rPr>
            <sz val="9"/>
            <rFont val="Tahoma"/>
            <charset val="134"/>
          </rPr>
          <t xml:space="preserve">
Sales in SAPMENA-SSA grew +10.4% like-for-like and +9.2% reported.
In SAPMENA, growth was broad-based with all Divisions and categories contributing. It was driven by a
positive impact from mix and volume – aligned with the region’s strategy of conquering new consumers.
By Division, Dermatological Beauty delivered particularly strong growth, driven by La Roche-Posay and
CeraVe. The Luxe Division’s performance was powered by Yves Saint Laurent and Armani.
By category, haircare, fragrance and makeup sales increased in double digits. In haircare, momentum
was balanced across the professional and mass channel, the latter powered by successful Elsève launches.
Fragrances grew strongly in all countries, fueled by the couture brands. The rebound of makeup continued, boosted by new launches.
By country, progress was strongest in India, Thailand, the Australia-New Zealand cluster, the GCC4 as well
as Vietnam.
Across the region, online remained the key growth driver, notably in India and South-East Asia.
Sub-Saharan Africa (SSA) delivered another quarter of dynamic and broad-based growth, which was
driven by both volume and mix. It was broad-based across all Divisions with Consumer Products and
Dermatological Beauty the key contributors. Skincare and haircare achieved remarkable growth driven
by CeraVe and L’Oréal Paris.
10.4% EM growth was +4% volume, 2% value, 4% mix 
The market in EMs grew +10%
L'Oréal Derma grew 18%</t>
        </r>
      </text>
    </comment>
    <comment ref="AP733" authorId="1">
      <text>
        <r>
          <rPr>
            <b/>
            <sz val="9"/>
            <rFont val="Tahoma"/>
            <charset val="134"/>
          </rPr>
          <t>Appen, Isabel [GIR]:</t>
        </r>
        <r>
          <rPr>
            <sz val="9"/>
            <rFont val="Tahoma"/>
            <charset val="134"/>
          </rPr>
          <t xml:space="preserve">
At the end of September, the Zone was at -11.8% like-for-like and -10.9% reported. Most countries returned to growth in the third quarter, with France, Germany and the United Kingdom leading the way. On the other hand, Spain was negatively impacted by the drop in summer tourism, and Travel Retail has suffered from the decrease in air travel.
During the third quarter, the consumption of beauty products recovered gradually, though the makeup category remains depressed. All Divisions rolled out major recovery plans to enhance brand visibility during the period. At the same time, e-commerce growth[2] remained buoyant. The Consumer Products Division grew steadily, significantly outperforming the market in the third quarter. Garnier continued to gain market shares, particularly in haircare with the success of its new Fructis Hair Food range, and in hair colour. L’Oréal Paris strengthened its positions in face care, thanks in particular to the excellent start made by its Revitalift Filler serum. L’Oréal Luxe also gained market shares, especially in the fragrance category with the very encouraging launches of Angel Nova by Mugler and My Way by Giorgio Armani. The dynamic La Roche-Posay and CeraVe brands enabled the Division to return to balance at the end of September. Finally, the Professional Products Division saw very dynamic growth in the quarter. 
</t>
        </r>
      </text>
    </comment>
    <comment ref="AT733" authorId="1">
      <text>
        <r>
          <rPr>
            <b/>
            <sz val="9"/>
            <rFont val="Tahoma"/>
            <charset val="134"/>
          </rPr>
          <t>Appen, Isabel [GIR]:</t>
        </r>
        <r>
          <rPr>
            <sz val="9"/>
            <rFont val="Tahoma"/>
            <charset val="134"/>
          </rPr>
          <t xml:space="preserve">
The Zone ended the year at -10.3% like-for-like, and -9.2% based on reported figures. Due to the health crisis,
the market was impacted by government measures in the countries: lockdowns, and the closure of hair salons,
perfumeries and department stores. The fall in European air travel and a marked downturn in tourism over the
summer also had an impact on consumption. Makeup and sun protection products were hit particularly hard,
while other categories fared better. The market declined by around 15% over the year, improving in the second
half, but remaining negative. Against this backdrop, L’Oréal significantly outperformed the market, thanks to
its digital leadership and very strong growth in online sales, the launch of major innovations and well supported
marketing plans. The Group strengthened its leadership in most countries, particularly France, the United
Kingdom and Italy. It also gained market share in all its strategic categories. Performance was especially
noteworthy in skincare, with L’Oréal Paris, La Roche-Posay and CeraVe performing well, in fragrance with the
continued success of Libre by Yves Saint Laurent, and in haircare with Kérastase and Garnier strengthening
their positions.</t>
        </r>
      </text>
    </comment>
    <comment ref="AU733" authorId="1">
      <text>
        <r>
          <rPr>
            <b/>
            <sz val="9"/>
            <rFont val="Tahoma"/>
            <charset val="134"/>
          </rPr>
          <t>Appen, Isabel [GIR]:</t>
        </r>
        <r>
          <rPr>
            <sz val="9"/>
            <rFont val="Tahoma"/>
            <charset val="134"/>
          </rPr>
          <t xml:space="preserve">
Sales were again impacted by the closure of perfumeries, department stores and hair salons in several countries and the restrictions aiming to limit social interaction. L’Oréal outperformed the market in the vast majority of countries and significantly strengthened its leadership in Germany, the United Kingdom, France and Italy, thanks in particular to very strong growth in online sales.
The Consumer Products Division gained market share, especially in makeup, and also in haircare, with significant growth for Garnier, a brand that is highly attuned to consumer expectations in terms of naturalness and sustainability. Although adversely affected by the health situation and the sharp downturn in Travel Retail, L’Oréal Luxe continued to gain market share in fragrances and saw an improvement in makeup and skincare thanks to Biotherm. The Active Cosmetics Division accelerated its growth, driven by the rapid development of CeraVe in the United Kingdom in particular, and by the dynamism of La Roche-Posay. The Professional Products Division recorded solid growth despite the closure of salons in several countries, thanks to the buoyancy of online sales and the Kérastase and Redken brands.</t>
        </r>
      </text>
    </comment>
    <comment ref="AY733" authorId="1">
      <text>
        <r>
          <rPr>
            <b/>
            <sz val="9"/>
            <rFont val="Tahoma"/>
            <charset val="134"/>
          </rPr>
          <t>Appen, Isabel [GIR]:</t>
        </r>
        <r>
          <rPr>
            <sz val="9"/>
            <rFont val="Tahoma"/>
            <charset val="134"/>
          </rPr>
          <t xml:space="preserve">
The new Europe Zone, which brings together Western Europe and Eastern Europe, is the largest of the Group in terms of sales. It grew by +11.9% like-for-like and +11.6% based on reported figures. At the end of June, all countries reported growth and L’Oréal strengthened its leadership in Germany, the United Kingdom, Russia and the Scandinavian countries.
In the second quarter, sales are close to pre-crisis levels, with the exception of Travel Retail, which is still badly affected by the health situation and the restrictions on international travel. E-commerce saw very strong growth.
The Consumer Products Division gained market share, especially in makeup and haircare; Maybelline New York strengthened its leadership in the makeup category. L’Oréal Luxe continued to gain market share, especially in fragrances. The Active Cosmetics Division considerably increased its market share, driven by the dynamism of La Roche-Posay, which confirmed its position as Europe’s No.1 dermocosmetics brand, and the rapid development of CeraVe. Finally, the Professional Products Division recorded significant growth despite the closure of salons in several countries in the first quarter, thanks to the buoyancy of e-commerce sales.</t>
        </r>
      </text>
    </comment>
    <comment ref="BA733" authorId="2">
      <text>
        <r>
          <rPr>
            <b/>
            <sz val="9"/>
            <rFont val="Tahoma"/>
            <charset val="134"/>
          </rPr>
          <t>Dunn, Charles [GIR]:</t>
        </r>
        <r>
          <rPr>
            <sz val="9"/>
            <rFont val="Tahoma"/>
            <charset val="134"/>
          </rPr>
          <t xml:space="preserve">
The Zone ended the year up +10.1% like-for-like and +10.7% reported, and is almost back to its 2019 level
like-for-like.
The beauty market recovered across Europe in 2021 but remained below 2019 levels. L’Oréal significantly
outperformed the European market, driven by a new surge in its online sales and digital leadership. The
Group strengthened its position in the vast majority of countries, particularly the United Kingdom, Germany,
France, Russia and the Scandinavian countries. It also gained market share in all its strategic categories:
skincare, haircare, makeup and fragrances.
Active Cosmetics delivered particularly dynamic growth, driven by the continued success of CeraVe and
La Roche-Posay. Despite the closure of salons in several countries at the beginning of the year, the
Professional Products Division returned to significantly higher performance levels than in 2019, thanks to
keen interest in its entire catalogue and the success of Kérastase and L’Oréal Professionnel innovations.
L’Oréal Luxe confirmed its leadership in fragrances, with excellent starts for Alien Goddess by Mugler and
Luna Rossa Ocean by Prada, and the strengthening of mainstays like La Vie Est Belle by Lancôme and Libre
by Yves Saint Laurent. The Consumer Products Division meanwhile continued to gain market share in
makeup</t>
        </r>
      </text>
    </comment>
    <comment ref="BB733" authorId="2">
      <text>
        <r>
          <rPr>
            <b/>
            <sz val="9"/>
            <rFont val="Tahoma"/>
            <charset val="134"/>
          </rPr>
          <t>Dunn, Charles [GIR]:</t>
        </r>
        <r>
          <rPr>
            <sz val="9"/>
            <rFont val="Tahoma"/>
            <charset val="134"/>
          </rPr>
          <t xml:space="preserve">
The European market was buoyant in the first quarter, returning to pre-pandemic levels, driven by strong growth in the fragrance and makeup categories. The online sales channel was slightly down compared with a high baseline a year earlier, however showing a clear improvement over a two-year period. L’Oréal continued to outperform the market in this channel in the first quarter.
There was sustained sales growth in most countries, and especially in the United Kingdom, Spain and Italy.
The Consumer Products Division continued to grow thanks to market-share gains in makeup. L’Oréal Luxe took full advantage of its leading position in fragrances. The Active Cosmetics Division significantly outperformed the market. The Professional Products Division maintained momentum across all major brands.   
The Group's activities in Ukraine were put on hold on 24 February, following the invasion. In Russia, the Group has temporarily closed all its own stores and e-commerce sites and suspended all industrial and media investments. In accordance with European and American sanctions, it has temporarily suspended the sales of all products except essential daily products</t>
        </r>
      </text>
    </comment>
    <comment ref="BF733" authorId="2">
      <text>
        <r>
          <rPr>
            <b/>
            <sz val="9"/>
            <rFont val="Tahoma"/>
            <charset val="134"/>
          </rPr>
          <t>Dunn, Charles [GIR]:</t>
        </r>
        <r>
          <rPr>
            <sz val="9"/>
            <rFont val="Tahoma"/>
            <charset val="134"/>
          </rPr>
          <t xml:space="preserve">
The Zone achieved strong growth of +14.3% like-for-like and +14.6% reported.
With the lifting of public health restrictions in the majority of countries, the European beauty market was
dynamic in the first half and has now exceeded 2019 levels. All categories grew, and L’Oréal outperformed
the market in the majority of countries, particularly Spain-Portugal, Germany and Italy. L’Oréal continued
to strengthen its positions in e-commerce.
The Active Cosmetics Division significantly increased its market share, with La Roche-Posay posting very
strong growth and CeraVe expanding rapidly. Reinforcing its leadership, L’Oréal Luxe recorded
outstanding performance in fragrances, despite supply chain constraints. The performance of the
Consumer Products Division was driven by makeup and skincare. The Professional Products Division
reported balanced growth between hair colour and haircare.
The Group's activities in Ukraine, which were put on hold on 24 February following the invasion, were
resumed in a limited capacity in response to customer demand. In Russia, the Group has temporarily closed
all its own stores and e-commerce sites and suspended all industrial and media investments. In
accordance with European and American sanctions, it has suspended the sales of all products except
essential daily products</t>
        </r>
      </text>
    </comment>
    <comment ref="BH733" authorId="8">
      <text>
        <r>
          <rPr>
            <b/>
            <sz val="9"/>
            <rFont val="Tahoma"/>
            <charset val="134"/>
          </rPr>
          <t>Adamski, Aron [GIR]:</t>
        </r>
        <r>
          <rPr>
            <sz val="9"/>
            <rFont val="Tahoma"/>
            <charset val="134"/>
          </rPr>
          <t xml:space="preserve">
The European beauty market grew beyond pre-pandemic levels, driven by fragrance, makeup and sun protection. It remained dynamic during the second half of the year despite rising inflation. L’Oréal again significantly outperformed the market thanks to its diversified offering, which meets the needs of all consumer segments, and its valorisation strategy, allowing Europe to be the Group’s number one growth contributor this year. L’Oréal outperformed in the majority of countries, especially Germany, the United Kingdom and Spain. The Central European countries posted very strong growth. L’Oréal also continued to outperform in e-commerce.
The Consumer Products Division achieved its strongest growth of the last few years, driven by its makeup rebound and highly successful launches. Leading the fragrances category, L’Oréal Luxe had further success. The Active Cosmetics Division outperformed across the Zone thanks to the success of La Roche-Posay and CeraVe, which continued to expand rapidly. Finally, the Professional Products Division successfully pursued its valorisation strategy, significantly contributing to the growth of premium haircare in the Zone.</t>
        </r>
      </text>
    </comment>
    <comment ref="AP738" authorId="1">
      <text>
        <r>
          <rPr>
            <b/>
            <sz val="9"/>
            <rFont val="Tahoma"/>
            <charset val="134"/>
          </rPr>
          <t>Appen, Isabel [GIR]:</t>
        </r>
        <r>
          <rPr>
            <sz val="9"/>
            <rFont val="Tahoma"/>
            <charset val="134"/>
          </rPr>
          <t xml:space="preserve">
At the end of September, the Zone recorded -9.7% like-for-like and -9.4% reported.
It made progress in the third quarter. All Divisions maintained growth in the e-commerce channel. The Consumer Products Division is back to growth, despite a sluggish makeup market. It achieved triple-digit growth in e-commerce, has strengthened its leadership position in hair colour, and has improved in the skincare category thanks in particular to Revitalift Glycolic Acid and 10% Pure Hyaluronic Acid by L’Oréal Paris, and to the Garnier Micellar Waters range. Despite the challenges linked to brick-and-mortar distribution, L’Oréal Luxe outpaced its competitors in e-commerce, and outperformed the market in the fragrance category. With double-digit growth in the third quarter, the Professional Products Division confirmed the first signs of recovery noted in June. SalonCentric proved to be a key asset in this robust performance. The Division boosted its digital footprint with Kérastase and more than doubled its sales on Amazon with Matrix and Redken. The Active Cosmetics Division recorded extraordinary growth of over 50% in the third quarter thanks to CeraVe, La Roche-Posay and SkinCeuticals, and to triple-digit growth in e-commerce. 
</t>
        </r>
      </text>
    </comment>
    <comment ref="AT738" authorId="1">
      <text>
        <r>
          <rPr>
            <b/>
            <sz val="9"/>
            <rFont val="Tahoma"/>
            <charset val="134"/>
          </rPr>
          <t>Appen, Isabel [GIR]:</t>
        </r>
        <r>
          <rPr>
            <sz val="9"/>
            <rFont val="Tahoma"/>
            <charset val="134"/>
          </rPr>
          <t xml:space="preserve">
The Zone ended the year at -7.4% like-for-like and -8.8% based on reported figures. Due to its footprint in
brick-and-mortar and makeup, the Zone was heavily impacted by lockdown measures in the second quarter.
Despite the pandemic and social and political upheavals, all Divisions managed to accelerate sales in ecommerce, which have almost doubled, and quickly adapted to shifts across channels of distribution. The
Group was able to seize the trends in skincare and gain market share, while at the same time increasing its
already significant share of the hair colour market. After a slowdown in the first half of the year, the Zone
returned to positive territory in the second. The Consumer Products Division stabilised in the second half,
thanks to strong growth in skincare and market share gains in hair colour. L’Oréal Luxe accelerated with strong
fragrance launches and freed up resources to re-invest in consumer touchpoints and digital transformation.
The Professional Products Division gained market share and achieved a solid performance in the second half
of the year, thanks in particular to SalonCentric. The Active Cosmetics Division performed remarkably well,
notably with CeraVe, La Roche-Posay and SkinCeuticals, significantly outperforming a dynamic market and
winning important market share gains.</t>
        </r>
      </text>
    </comment>
    <comment ref="AU738" authorId="1">
      <text>
        <r>
          <rPr>
            <b/>
            <sz val="9"/>
            <rFont val="Tahoma"/>
            <charset val="134"/>
          </rPr>
          <t>Appen, Isabel [GIR]:</t>
        </r>
        <r>
          <rPr>
            <sz val="9"/>
            <rFont val="Tahoma"/>
            <charset val="134"/>
          </rPr>
          <t xml:space="preserve">
The Zone was at +6.3% like-for-like and -1.8% reported. The quarter started under pandemic restrictions, followed by record snowstorms disrupting the supply chain. In March, business was boosted by economic stimulus checks and the start of the vaccination programme, giving consumers the confidence to return to brick-and-mortar stores. E-commerce was still dynamic and now accounts for more than 20% of the business. The strongest recovery was in makeup, driven by powerful innovations and increased socialisation. March was a turning point for the Consumer Products Division, which gained market share thanks to makeup, with the rebound driven by the recovery of NYX Professional Makeup and successful innovations such as Sky High Mascara by Maybelline New York and Infallible Powder by L’Oréal Paris. L'Oréal Luxe grew thanks to e-commerce, the recovery of makeup and very strong growth in fragrances, with Lancôme, Kiehl’s and IT Cosmetics performing particularly well. The Professional Products Division delivered an excellent quarter, driven by haircare and hair colour, with the successful launch of Redken Acidic Bonding Concentrate and market share captured by SalonCentric as independent stylists gain traction and salons begin to reopen. The Active Cosmetics Division continued to perform extremely well online and offline, increasing market share. </t>
        </r>
      </text>
    </comment>
    <comment ref="AY738" authorId="1">
      <text>
        <r>
          <rPr>
            <b/>
            <sz val="9"/>
            <rFont val="Tahoma"/>
            <charset val="134"/>
          </rPr>
          <t>Appen, Isabel [GIR]:</t>
        </r>
        <r>
          <rPr>
            <sz val="9"/>
            <rFont val="Tahoma"/>
            <charset val="134"/>
          </rPr>
          <t xml:space="preserve">
The Zone posted strong growth, at +23.2% like-for-like and +13.8% based on reported figures.
In the United States, the Group accelerated strongly in the second quarter despite temporary sourcing pressures, with a marked recovery in makeup while sales of skincare and fragrances are far above 2019 levels. In-store sales picked up and e-commerce more than doubled in two years.
All Divisions achieved market share gains in the second quarter. The 
Consumer Products Division accelerated, driven by the launch of Sky High Mascara by Maybelline New York and the confirmed recovery of NYX Professional Makeup. L'Oréal Luxe benefited from the recovery of in-store sales and the explosion of the fragrances category. Driven by the power of the SalonCentric distribution channel, the Professional Products Division recorded excellent performance and gained market share in haircare and hair colour. Finally, sales for the Active Cosmetics Division, driven by the remarkable performance of CeraVe and the acceleration of La Roche-Posay, close to doubled compared with the first half of 2019.</t>
        </r>
      </text>
    </comment>
    <comment ref="BA738" authorId="2">
      <text>
        <r>
          <rPr>
            <b/>
            <sz val="9"/>
            <rFont val="Tahoma"/>
            <charset val="134"/>
          </rPr>
          <t>Dunn, Charles [GIR]:</t>
        </r>
        <r>
          <rPr>
            <sz val="9"/>
            <rFont val="Tahoma"/>
            <charset val="134"/>
          </rPr>
          <t xml:space="preserve">
The Zone ended the year at +22.2% like-for-like and +18.1% based on reported figures.
In a year still impacted by the pandemic and supply chain pressures, the Zone recorded market share gains in all Divisions and continued to grow both online and offline, as brick-and-mortar outlets reopened.
The strong launch plan helped win over consumers and secure their loyalty.
Thanks to the success of breakthrough innovations such as Maybelline Sky High mascara and Infallible powder by L’Oréal Paris, the Consumer Products Division reported growth over two years in the makeup category. Following the reorganisation of its distribution network, L’Oréal Luxe freed up resources allowing it to accelerate growth, with highly successful launches in the fragrances category, including Ralph’s Club by Ralph Lauren and Luna Rossa Ocean by Prada. The Professional Products Division saw tremendous growth, led by SalonCentric. Redken was a standout brand, driven by the launch of Acidic Bonding Concentrate. The Active Cosmetics Division recorded spectacular growth; CeraVe confirmed its position as the most recommended skincare brand.</t>
        </r>
      </text>
    </comment>
    <comment ref="BB738" authorId="2">
      <text>
        <r>
          <rPr>
            <b/>
            <sz val="9"/>
            <rFont val="Tahoma"/>
            <charset val="134"/>
          </rPr>
          <t>Dunn, Charles [GIR]:</t>
        </r>
        <r>
          <rPr>
            <sz val="9"/>
            <rFont val="Tahoma"/>
            <charset val="134"/>
          </rPr>
          <t xml:space="preserve">
Acceleration continued despite the persistence of supply chain constraints. The ongoing focus on innovations, investment in growth drivers and improvement in valorisation across all Divisions also boosted quarterly performance. By channel, e-commerce continued to grow and brick-and-mortar sales bounced back strongly.
The Consumer Products Division continued to grow with the success of consumer-centric innovation pillars across all categories. Makeup was back as the top growth contributor, gaining market share. A strong fragrance portfolio continued to drive L’Oréal Luxe share gains. The Professional Products Division grew in salons and in the SalonCentric channel, and experienced tremendous growth online. The Active Cosmetics Division continued to grow strongly</t>
        </r>
      </text>
    </comment>
    <comment ref="BF738" authorId="2">
      <text>
        <r>
          <rPr>
            <b/>
            <sz val="9"/>
            <rFont val="Tahoma"/>
            <charset val="134"/>
          </rPr>
          <t>Dunn, Charles [GIR]:</t>
        </r>
        <r>
          <rPr>
            <sz val="9"/>
            <rFont val="Tahoma"/>
            <charset val="134"/>
          </rPr>
          <t xml:space="preserve">
In the first half of the year, the Zone grew by +11.6% like-for-like and +23.5% reported.
Sales continued to grow amid a robust market that has returned to pre-Covid levels. As brick-and-mortar
recovers, growth is balanced between online and offline. Product innovations, dedication to service
improvement and a major focus on valorisation across all Divisions were key to L’Oréal’s success in the first
half. Despite real improvements, supply chain pressures persisted in a context of strong growth.
The Consumer Products Division continued to grow with innovations in all categories, led by NYX
Professional Makeup, which successfully completed its transformation. The performance of L’Oréal Luxe
was driven by fragrances, while the recently acquired brand Youth to the People bolstered the Division’s
skincare range. The Professional Products Division also beat the market, driven by SalonCentric and the
recovery of salons, as well as its strong innovation strategy. The Active Cosmetics Division significantly
outpaced the market, with La Roche-Posay and CeraVe achieving very strong growth.</t>
        </r>
      </text>
    </comment>
    <comment ref="BH738" authorId="8">
      <text>
        <r>
          <rPr>
            <b/>
            <sz val="9"/>
            <rFont val="Tahoma"/>
            <charset val="134"/>
          </rPr>
          <t>Adamski, Aron [GIR]:</t>
        </r>
        <r>
          <rPr>
            <sz val="9"/>
            <rFont val="Tahoma"/>
            <charset val="134"/>
          </rPr>
          <t xml:space="preserve">
Reached the 10 billion euro mark in sales. Strong innovation, operational agility and well-executed valorisation of the offer amid rising inflation were instrumental in achieving this milestone.
The Consumer Products Division strengthened its position, outperforming the makeup market led by NYX Professional Makeup and Maybelline New York. L'Oréal Luxe outperformed the market in fragrance, thanks to its unique portfolio and key launches like Prada Paradoxe and Viktor &amp; Rolf Good Fortune. The Professional Products Division remained strong in the salon channel and through the SalonCentric platform, significantly outpacing the market; it performed particularly well in haircare, with Pureology and Kérastase. The Active Cosmetics Division closed the year with strong double-digit growth, well ahead of the dermocosmetics market. CeraVe and La Roche-Posay maintained good momentum; the acquisition of the US skincare brand Skinbetter Science got off to a strong start.</t>
        </r>
      </text>
    </comment>
    <comment ref="AP748" authorId="1">
      <text>
        <r>
          <rPr>
            <b/>
            <sz val="9"/>
            <rFont val="Tahoma"/>
            <charset val="134"/>
          </rPr>
          <t>Appen, Isabel [GIR]:</t>
        </r>
        <r>
          <rPr>
            <sz val="9"/>
            <rFont val="Tahoma"/>
            <charset val="134"/>
          </rPr>
          <t xml:space="preserve">
The Zone was at -1.8% like-for-like and -2.9% reported, with a return to growth in the third quarter. All Divisions improved their performance. L’Oréal continued to improve and gain market shares during the third quarter outside of mainland China, despite the impact of the pandemic. This improvement was led by skincare, which is the first category of the market. La Roche-Posay and CeraVe gained market share. The major luxury brands recorded strong e-commerce growth. Garnier outperformed the market with new launches in emerging markets. E-commerce continued to accelerate. Offline sales also showed some improvement.
Australia, New Zealand and Vietnam all returned to growth by the end of the nine months. Despite a significant increase in the number of Covid-19 cases in India, the country showed signs of improvement with an increase in sales in the third quarter. Hong Kong continues to suffer due to the absence of tourists. 
Mainland China recorded +20.8% like-for-like and +18.1% reported at the end of September, significantly outperforming the market, which continued to recover with growth in the third quarter. The speed of recovery varied significantly depending on the distribution channel and category, but the increase in sales in offline stores and in the selective makeup market was particularly encouraging. L’Oréal China outperformed the market and strengthened its position as the e-commerce and selective distribution leader. All Divisions gained market share. 
L’Oréal Luxe outperformed the market, particularly in skincare with Lancôme, Kiehl’s and Helena Rubinstein, but also in makeup thanks to the Chinese Valentine’s Day, during which Yves Saint Laurent became the leading selective brand. The Consumer Products Division performed well in haircare thanks to the launch of the Hyaluronic Acid range by L’Oréal Paris, as well as in skincare. The Active Cosmetics Division recorded strong growth driven by SkinCeuticals and La Roche-Posay. The Professional Products Division returned to double-digit growth in the third quarter.</t>
        </r>
      </text>
    </comment>
    <comment ref="AT748" authorId="1">
      <text>
        <r>
          <rPr>
            <b/>
            <sz val="9"/>
            <rFont val="Tahoma"/>
            <charset val="134"/>
          </rPr>
          <t>Appen, Isabel [GIR]:</t>
        </r>
        <r>
          <rPr>
            <sz val="9"/>
            <rFont val="Tahoma"/>
            <charset val="134"/>
          </rPr>
          <t xml:space="preserve">
Mainland China grew +27.0% like-for-like and +24.1% based on reported figures. The market recovered
significantly in the second half, growing around +4% in the year, boosted by strong omnichannel demand for
selective brands and very dynamic e-commerce. Consumers’ quest for higher performance and superior
product quality continued the premiumisation trend while various festivals and promotional campaigns
stimulated growth. L’Oréal China significantly outperformed the market with double-digit growth in all Divisions.
The unique combination of our beauty expertise, superior innovations, digital leadership and omnichannel
distribution structure enables us to offer iconic brands that engage and win Chinese consumers. During the
11.11 festival, L’Oréal strengthened its leadership in skincare, thanks to Kiehl’s, Helena Rubinstein and
SkinCeuticals, in makeup with Giorgio Armani, Yves Saint Laurent and 3CE Stylenanda, and in haircare with
Kérastase and L’Oréal Paris. Our megabrands Lancôme and L’Oréal Paris ended the year as the No.1 selective
and mass-market beauty brands respectively on Tmall.
In the rest of the Asia Pacific Zone, the situation improved in the second half of the year. Sales increased in
the countries least affected by the pandemic such as Australia, New Zealand and Vietnam. The makeup market
remained depressed, but the marketing shift towards haircare and skincare led to steady growth quarter on
quarter. E-commerce was a powerful growth driver. In India, after a first half marked by store closures, both
haircare and skincare returned to growth. Hong Kong suffers from a lack of tourism. The L’Oréal Luxe and
Active Cosmetics Divisions achieved significant market share gains in all the main markets, particularly in
skincare. The growth of Active Cosmetics was driven by La Roche-Posay and CeraVe. The Consumer Products
Division saw an improvement in skincare, thanks to the performance of Garnier. </t>
        </r>
      </text>
    </comment>
    <comment ref="AU748" authorId="1">
      <text>
        <r>
          <rPr>
            <b/>
            <sz val="9"/>
            <rFont val="Tahoma"/>
            <charset val="134"/>
          </rPr>
          <t>Appen, Isabel [GIR]:</t>
        </r>
        <r>
          <rPr>
            <sz val="9"/>
            <rFont val="Tahoma"/>
            <charset val="134"/>
          </rPr>
          <t xml:space="preserve">
Zone was at +23.8% like-for-like and +19.1% reported. In this first quarter, the situation still varies considerably from one country to another. While in Australia, New Zealand and Vietnam the effects of the pandemic are lessening and sales are increasing, other countries such as Japan and Indonesia are being hit by new waves of Covid. The absence of tourism continues to impact Thailand and Hong Kong, while the situation in India remains volatile in some states. The Active Cosmetics Division saw strong growth across the Zone. The Professional Products and L’Oréal Luxe Divisions also recorded solid growth. The Consumer Products Division, still affected by the decline of the makeup market, posted growth in haircare and skincare, buoyed by the strong performance of Garnier in South Asia. The Japanese brand Takami, acquired in the first quarter, made a strong start in Japan and China. Travel Retail began to recover largely thanks to Hainan.
Mainland China - In a very dynamic market, with a strong recovery offline, L’Oréal China achieved very strong growth at +37.9% like-for-like, with all Divisions gaining market share. L’Oréal accelerated in bricks-and-mortar largely thanks to in‑store Chinese New Year and International Women’s Day campaigns, further strengthening its position in both the selective and mass distribution markets. L’Oréal also reinforced its positions in e-commerce, with L’Oréal Paris and Lancôme recording strong growth, ranking number 1 and number 2 respectively on Tmall on International Women’s Day. Kiehl’s and Helena Rubinstein also performed very well, as did Yves Saint Laurent and Giorgio Armani, which topped the Tmall Selective makeup brand rankings for Valentine’s Day and International Women’s Day. The Consumer Products Division performed well thanks to L'Oréal Paris in skincare and haircare, while 3CE Stylenanda continued to recruit consumers and post strong growth in the online makeup market. The Active Cosmetics Division recorded significant market share gains, driven by SkinCeuticals and La Roche-Posay. The Professional Products Division almost doubled sales, thanks to a successful online activation and offline recovery.</t>
        </r>
      </text>
    </comment>
    <comment ref="AY748" authorId="1">
      <text>
        <r>
          <rPr>
            <b/>
            <sz val="9"/>
            <rFont val="Tahoma"/>
            <charset val="134"/>
          </rPr>
          <t>Appen, Isabel [GIR]:</t>
        </r>
        <r>
          <rPr>
            <sz val="9"/>
            <rFont val="Tahoma"/>
            <charset val="134"/>
          </rPr>
          <t xml:space="preserve">
The Zone saw strong growth at +27.3% like-for-like and +23.2% reported.
Chinese consumer demand for the big brands remained high, particularly for luxury beauty. The Group consolidated its leadership in mainland China, still a major contributor to L’Oréal’s overall performance, with an increase of +34.2%. Confirming the recovery which began in the second quarter of 2020, L’Oréal China gained market share in all Divisions and all categories. Online sales continued to grow strongly, driven by the arrival of new online retailers. During the important online shopping festival on 18 June, L'Oréal Paris established itself as the leading beauty brand on Tmall and JD, with Lancôme also in the top 3.
Japan and South Korea were both affected by the resurgence of Covid-19 and posted moderate performance in the first half of the year. Travel Retail continued to grow in the second quarter, particularly in Hainan. E-commerce recorded strong growth in the Zone and in-store sales recovered at different rates from one country to another.
L'Oréal Luxe accelerated strongly in online sales and gained market share. Its growth was driven by skincare, with Absolue by Lancôme and Helena Rubinstein in particular, and by the strong recovery of makeup. The Consumer Products Division gained market share in haircare while the Active Cosmetics Division saw its growth accelerate, driven by La Roche-Posay. The Professional Products Division posted record growth, thanks in particular to Kérastase and L'Oréal Professionnel.</t>
        </r>
      </text>
    </comment>
    <comment ref="BA748" authorId="2">
      <text>
        <r>
          <rPr>
            <b/>
            <sz val="9"/>
            <rFont val="Tahoma"/>
            <charset val="134"/>
          </rPr>
          <t>Dunn, Charles [GIR]:</t>
        </r>
        <r>
          <rPr>
            <sz val="9"/>
            <rFont val="Tahoma"/>
            <charset val="134"/>
          </rPr>
          <t xml:space="preserve">
The Zone ended the year at +17.6% like-for-like and +18.6% reported.
L’Oréal significantly strengthened its position across all Divisions and had a good year, despite public health restrictions and their adverse effect on footfall.
In the Zone, L'Oréal Luxe continued to gain market share, with the success of premium skincare Lancôme Absolue and Helena Rubinstein, and strong performance of Yves Saint Laurent and Shu Uemura. Kérastase was the growth driver of the Professional Products Division. Active Cosmetics growth continued, fueled by La Roche-Posay and SkinCeuticals. With a remarkable acceleration of its premium haircare range, L’Oréal Paris boosted the performance of the Consumer Products Division.
In mainland China, L’Oréal reported strong double-digit growth in 2021, twice that of the beauty market.
In the fourth quarter, despite a slowdown compared to a very high base in 2020, the beauty market remained much more buoyant than in 2019. In the last quarter, L’Oréal China achieved like-for-like growth of more than 50% compared with 2019. During the Double 11 festival on Tmall, L'Oréal broke all records and reported further market share gains, confirming its brands’ appeal to Chinese consumers. The iconic consumer event established L'Oréal Paris and Lancôme as the beauty market No.1 and No.3; Yves Saint Laurent took the top slot in makeup, while Kérastase led the field in haircare. Winning the Best Innovation
award from ByteDance (TikTok) demonstrates L’Oréal China’s edge in terms of digital activation and brand building.
Travel Retail also continued to grow well thanks to its booming business in Hainan, while maintaining the appeal of Group brands.</t>
        </r>
      </text>
    </comment>
    <comment ref="BB748" authorId="2">
      <text>
        <r>
          <rPr>
            <b/>
            <sz val="9"/>
            <rFont val="Tahoma"/>
            <charset val="134"/>
          </rPr>
          <t>Dunn, Charles [GIR]:</t>
        </r>
        <r>
          <rPr>
            <sz val="9"/>
            <rFont val="Tahoma"/>
            <charset val="134"/>
          </rPr>
          <t xml:space="preserve">
L’Oréal significantly outperformed the market despite several headwinds due to the Covid-19 pandemic. In February, Hong Kong experienced significant disruption due to a new wave of infections. In March, several Chinese cities were in strict lockdown and travel restricted, which weighed on the market.
L’Oréal Luxe achieved strong market-share gains, thanks to the success of premium skincare and a spectacular performance in fragrance, an emerging category in the Zone. The rebound of makeup and the breakthrough in premium haircare contributed to the performance of the Consumer Products Division. Active Cosmetics recorded strong growth underpinned by its scientific and medical roots. The Professional Products Division grew strongly, both in salons and online.
With double-digit growth in mainland China, L’Oréal continued to outperform the beauty market thanks to successful campaigns for Chinese New Year, Valentine’s Day and Women’s Day. The Group further strengthened its lead in the country, gaining market share online and offline. In Hainan, L’Oréal outperformed the Travel Retail market, which remained very dynamic.
Performance in South Korea was driven by strong beauty market growth while Takami, L’Oréal’s latest Japanese acquisition, fuelled sales growth in Japan.</t>
        </r>
      </text>
    </comment>
    <comment ref="BF748" authorId="2">
      <text>
        <r>
          <rPr>
            <b/>
            <sz val="9"/>
            <rFont val="Tahoma"/>
            <charset val="134"/>
          </rPr>
          <t>Dunn, Charles [GIR]:</t>
        </r>
        <r>
          <rPr>
            <sz val="9"/>
            <rFont val="Tahoma"/>
            <charset val="134"/>
          </rPr>
          <t xml:space="preserve">
The Zone recorded growth of +10.5% like-for-like and +20.3% reported.
Amid the Covid-19 resurgence in the Zone, L'Oréal achieved exceptional performance, with all three
selective Divisions posting double-digit growth. L'Oréal Luxe recorded spectacular market share gains, with
the activations of Lancôme, Helena Rubinstein and Yves Saint Laurent, and also the successful rollout of
Urban Decay and Maison Margiela while the Active Cosmetics and Professional Products Divisions were
driven by the success of La Roche-Posay, Skinceuticals and Kérastase. The Consumer Products Division
improved in the second quarter thanks to strong innovation initiatives from Maybelline New York and
L’Oréal Paris.
In mainland China, the beauty market contracted significantly at the beginning of the second quarter due
to the lockdown. Thanks to its robust supply infrastructure, L’Oréal was able to cope with disruptions and
achieved solid performance, with double-digit growth in June, reinforcing its market share in all Divisions
during the second quarter, with L’Oréal Luxe reaching a historic market share. The Group leveraged its
excellence in e-commerce and six of its brands featured in the top 12 during the Tmall 6.18 Shopping
Festival: L'Oréal Paris ranked No.1 in total beauty and in skincare in particular; Kérastase was ranked No.1
in haircare, while Stylenanda 3CE topped the makeup ranking. L'Oréal Paris also topped the rankings in
the new platform created by ByteDance (TikTok/Douyin).
In the rest of the Zone, L’Oréal outperformed the market in South Korea, and, in Japan, the recently
acquired Takami brand is growing very fast</t>
        </r>
      </text>
    </comment>
    <comment ref="BH748" authorId="8">
      <text>
        <r>
          <rPr>
            <b/>
            <sz val="9"/>
            <rFont val="Tahoma"/>
            <charset val="134"/>
          </rPr>
          <t>Adamski, Aron [GIR]:</t>
        </r>
        <r>
          <rPr>
            <sz val="9"/>
            <rFont val="Tahoma"/>
            <charset val="134"/>
          </rPr>
          <t xml:space="preserve">
L’Oréal’s unique brand portfolio and its digital excellence were once again key drivers to outperform throughout the Zone, in all markets and all channels. The Professional Products and Active Cosmetics Divisions continued their double-digit growth, leveraging their premium brand portfolio. The Consumer Products Division capitalised on L’Oréal Paris’ notable success in the skincare and haircare categories, and on 3CE Stylenanda growth momentum. L’Oréal Luxe achieved robust growth in a negative market; this remarkable performance was driven by premium skincare, fragrance and the strong acceleration of Yves Saint Laurent across the Zone.
In mainland China, the beauty market was clearly affected by the public health restrictions. In this challenging context, L’Oréal grew appreciably, with a double-digit increase in online sales. Leveraging brand love and operational agility, L’Oréal succeeded in providing consumers with quality premium and innovative products. This remarkable success resulted in strong offline and online market share gains throughout the year, as well as during Double 11, the world’s biggest shopping festival; L’Oréal brands topped the rankings for each beauty category on Tmall, further consolidating the Group’s leadership, notably in luxury, where L’Oréal surpassed 30% of market share in 2022.
L’Oréal recorded double-digit growth in Japan and Korea, where it outperformed the beauty market, which bounced back strongly in 2022.
All L’Oréal sites in the North Asia Zone became “carbon neutral”5 in 2022.</t>
        </r>
      </text>
    </comment>
    <comment ref="AP752" authorId="1">
      <text>
        <r>
          <rPr>
            <b/>
            <sz val="9"/>
            <rFont val="Tahoma"/>
            <charset val="134"/>
          </rPr>
          <t>Appen, Isabel [GIR]:</t>
        </r>
        <r>
          <rPr>
            <sz val="9"/>
            <rFont val="Tahoma"/>
            <charset val="134"/>
          </rPr>
          <t xml:space="preserve">
The Zone was at -6.0% like-for-like and -19.3% reported at the end of September. Three Divisions returned to growth in the third quarter. Brazil accelerated in the third quarter, with double-digit growth in all Divisions. All other countries significantly improved sales with Argentina, Uruguay and Chile leading the way. The main growth driver was e-commerce, which more than quadrupled sales in the third quarter. The “Back to Beauty” plan rolled out in most countries maximised opportunities as brick-and-mortar stores slowly reopened. Key innovations, particularly in haircare, Genesis by Kérastase and Série Expert Pro Longer in Professional Products and Dream Lengths in Consumer Products, drove sales. The skincare category achieved double-digit growth driven by CeraVe in the Active Cosmetics Division and by Hyaluro and SkinActive in the Consumer Products Division. L’Oréal Luxe became the market leader thanks to a strong acceleration in e-commerce and the strategic launch of the fragrance Libre by Yves Saint Laurent.</t>
        </r>
      </text>
    </comment>
    <comment ref="AT752" authorId="1">
      <text>
        <r>
          <rPr>
            <b/>
            <sz val="9"/>
            <rFont val="Tahoma"/>
            <charset val="134"/>
          </rPr>
          <t>Appen, Isabel [GIR]:</t>
        </r>
        <r>
          <rPr>
            <sz val="9"/>
            <rFont val="Tahoma"/>
            <charset val="134"/>
          </rPr>
          <t xml:space="preserve">
Latin America: the Zone is at -1.5% like-for-like and -17.1% based on reported figures. The Zone was
severely impacted by the pandemic with the widespread closure of points of sale. Performance was very
contrasted from one Division and quarter to another, with a strong recovery in the second half of the year. All
Divisions saw a return to growth in the second half, particularly the Active Cosmetics Division which posted
double-digit growth. The focus on digital strengthened consumer engagement and boosted e-commerce, which
recorded triple-digit growth, most notably in Brazil and Mexico. Our innovations as well as our flagship brands
and products drove the growth, most notably in haircare and skincare. Brazil recorded exceptional performance
overall, growing each quarter and winning market share in Latin America’s largest beauty market, a result of
the far-reaching transformation of the business initiated well before the crisis. In Mexico, although challenges
remain, the business is stabilising, with the Active Cosmetics Division posting double-digit growth over the year
as a whole, and the Consumer Products Division seeing a return to growth in the fourth quarter.</t>
        </r>
      </text>
    </comment>
    <comment ref="AU752" authorId="1">
      <text>
        <r>
          <rPr>
            <b/>
            <sz val="9"/>
            <rFont val="Tahoma"/>
            <charset val="134"/>
          </rPr>
          <t>Appen, Isabel [GIR]:</t>
        </r>
        <r>
          <rPr>
            <sz val="9"/>
            <rFont val="Tahoma"/>
            <charset val="134"/>
          </rPr>
          <t xml:space="preserve">
With the entire continent still heavily impacted by the pandemic and store closures, all Divisions and countries continued to grow, especially Brazil, Mexico, Chile and Argentina. E-commerce more than doubled. This growth was driven by our superior innovations as well as our iconic brands and products, most notably in haircare and skincare. L’Oréal gained market share in makeup, although the category remains negative in a challenging market context.</t>
        </r>
      </text>
    </comment>
    <comment ref="AY752" authorId="1">
      <text>
        <r>
          <rPr>
            <b/>
            <sz val="9"/>
            <rFont val="Tahoma"/>
            <charset val="134"/>
          </rPr>
          <t>Appen, Isabel [GIR]:</t>
        </r>
        <r>
          <rPr>
            <sz val="9"/>
            <rFont val="Tahoma"/>
            <charset val="134"/>
          </rPr>
          <t xml:space="preserve">
The Zone recorded strong growth of +32.8% like-for-like and +22.7% based on reported figures. The recovery of the beauty market has accelerated in recent months with the gradual easing of lockdown measures and the lifting of restrictions on movement in all countries. Despite a complicated public health situation, Brazil was a strong contributor to growth and significantly outperformed the market, driven by the Consumer Products and Active Cosmetics Divisions.
With Brazil, Mexico and Chile leading the way, all countries and all Divisions recorded double-digit growth. All categories saw strong growth thanks to the quality of innovations and the success of the Group’s iconic brands and products, particularly in haircare and skincare. With the reopening of distribution channels, particularly department stores and hair salons, in-store sales saw a return to growth, while e‑commerce sales almost doubled compared to the first half of 2020.</t>
        </r>
      </text>
    </comment>
    <comment ref="BA752" authorId="2">
      <text>
        <r>
          <rPr>
            <b/>
            <sz val="9"/>
            <rFont val="Tahoma"/>
            <charset val="134"/>
          </rPr>
          <t>Dunn, Charles [GIR]:</t>
        </r>
        <r>
          <rPr>
            <sz val="9"/>
            <rFont val="Tahoma"/>
            <charset val="134"/>
          </rPr>
          <t xml:space="preserve">
In 2021, the Zone posted strong growth: +20.6% like-for-like and +20.6% reported.
Distribution channels were fully open in the second half of the year, following the temporary store closures in the first half. Although malls and professional salons experienced lower footfall throughout the year, the
beauty market nonetheless reported strong growth.
Against this backdrop, L’Oréal achieved significant market share gains, with remarkable performance in Mexico, Brazil and Chile. Growth was driven by e-commerce and offline sales: the Group’s brands welcomed consumers returning to stores with targeted activation, while continuing their digital engagement and online activation, leveraging key online events such as Buen Fin and Black Friday.
Major categories posted strong growth, driven by the launch of superior innovations as well as the success of iconic brands and products, most notably in haircare, skincare and fragrances. L’Oréal Paris increased its market share gains in Brazil, Mexico and Chile, thanks to the highly successful launch of Elsève Hidra
Hialurônico and the activation of Revitalift. La Roche-Posay posted significant market share gains; continuing to grow rapidly, CeraVe more than doubled its sales in the Zone.</t>
        </r>
      </text>
    </comment>
    <comment ref="BB752" authorId="2">
      <text>
        <r>
          <rPr>
            <b/>
            <sz val="9"/>
            <rFont val="Tahoma"/>
            <charset val="134"/>
          </rPr>
          <t>Dunn, Charles [GIR]:</t>
        </r>
        <r>
          <rPr>
            <sz val="9"/>
            <rFont val="Tahoma"/>
            <charset val="134"/>
          </rPr>
          <t xml:space="preserve">
The Zone recorded very strong growth of +22.2% like-for-like and +33.9% based on reported figures.
In the first quarter of 2022, the beauty market continued to expand in all major countries, with a particularly strong recovery in Mexico compared with the first quarter of 2021.
In this context, L’Oréal achieved an outstanding performance in Mexico and Chile, while Brazil saw strong growth. The Consumer Products Division made significant market share gains. L’Oréal Luxe and Active Cosmetics reaffirmed their No.1 position. The Professional Products Division also recorded a solid performance as consumers are returning to salons.
L’Oréal enjoyed strong growth in all major categories, most notably in haircare, skincare and fragrances, driven by its superior innovations as well as the appeal of its iconic brands and products. Brick-and-mortar sales grew strongly while e-commerce sales continued to be very dynamic, thanks to the ongoing focus on digital consumer connection and online activation.</t>
        </r>
      </text>
    </comment>
    <comment ref="BF752" authorId="2">
      <text>
        <r>
          <rPr>
            <b/>
            <sz val="9"/>
            <rFont val="Tahoma"/>
            <charset val="134"/>
          </rPr>
          <t>Dunn, Charles [GIR]:</t>
        </r>
        <r>
          <rPr>
            <sz val="9"/>
            <rFont val="Tahoma"/>
            <charset val="134"/>
          </rPr>
          <t xml:space="preserve">
The Zone recorded an excellent performance, with growth of +22.3% like-for-like and +39.1% based on
reported figures.
The beauty market continued to expand in all countries, with particularly strong growth in Mexico and an
acceleration in Brazil and Chile.
In this context, L’Oréal gained market share, driven by the outstanding performance of the Consumer
Products Division. L’Oréal recorded double-digit growth in all Divisions and all countries, with a significant
acceleration in Mexico and the remarkable growth of the Consumer Products Division in Brazil. All
categories posted strong growth. The weight of online sales continued to increase, and L’Oréal recorded
strong growth in brick-and-mortar. </t>
        </r>
      </text>
    </comment>
    <comment ref="BH752" authorId="8">
      <text>
        <r>
          <rPr>
            <b/>
            <sz val="9"/>
            <rFont val="Tahoma"/>
            <charset val="134"/>
          </rPr>
          <t>Adamski, Aron [GIR]:</t>
        </r>
        <r>
          <rPr>
            <sz val="9"/>
            <rFont val="Tahoma"/>
            <charset val="134"/>
          </rPr>
          <t xml:space="preserve">
L’Oréal recorded double-digit growth in key countries and gained market share. All Divisions contributed to this impressive performance, led by the Consumer Products Division, which saw spectacular growth. The Group continued to increase the weight of sales in e-commerce, while also enjoying double-digit growth in brick-and-mortar thanks to a winning omnichannel activation strategy.
The skincare category drove very strong growth in Mexico, while Brazil’s performance was propelled by the remarkable growth of the Consumer Products Division and L’Oréal Luxe.</t>
        </r>
      </text>
    </comment>
    <comment ref="AP756" authorId="1">
      <text>
        <r>
          <rPr>
            <b/>
            <sz val="9"/>
            <rFont val="Tahoma"/>
            <charset val="134"/>
          </rPr>
          <t>Appen, Isabel [GIR]:</t>
        </r>
        <r>
          <rPr>
            <sz val="9"/>
            <rFont val="Tahoma"/>
            <charset val="134"/>
          </rPr>
          <t xml:space="preserve">
At the end of September, the Zone was at -5.5% like-for-like and -10.3% based on reported figures. Markets recovered gradually, particularly in Central Europe, but remained negative in Russia. Bounce back plans were rolled out in June, with promotions and media, as well as new launches in all Divisions and countries.
All Divisions posted growth in the third quarter with particularly strong performances by Active Cosmetics and Professional Products; in terms of countries, the Czech Republic, Hungary, Israel and Romania achieved significant growth. 
E-commerce contributed significantly to growth, accounting for 16% of sales. </t>
        </r>
      </text>
    </comment>
    <comment ref="AT756" authorId="1">
      <text>
        <r>
          <rPr>
            <b/>
            <sz val="9"/>
            <rFont val="Tahoma"/>
            <charset val="134"/>
          </rPr>
          <t>Appen, Isabel [GIR]:</t>
        </r>
        <r>
          <rPr>
            <sz val="9"/>
            <rFont val="Tahoma"/>
            <charset val="134"/>
          </rPr>
          <t xml:space="preserve">
Eastern Europe: the Zone was at -4.9% like-for-like and -11.8% based on reported figures. All countries and
markets were affected by the pandemic and lockdown measures, with the exception of dermocosmetics which
continued to grow. The Czech Republic/Slovakia/Hungary hub resisted well, Romania and Ukraine recorded
growth, while Russia and Turkey were hit harder due to the depressed economic context. The Active Cosmetics,
Professional Products and L’Oréal Luxe Divisions gained significant market share, while the Consumer Products
Division maintained its positions. E-commerce growth was very dynamic.</t>
        </r>
      </text>
    </comment>
    <comment ref="AU756" authorId="1">
      <text>
        <r>
          <rPr>
            <b/>
            <sz val="9"/>
            <rFont val="Tahoma"/>
            <charset val="134"/>
          </rPr>
          <t>Appen, Isabel [GIR]:</t>
        </r>
        <r>
          <rPr>
            <sz val="9"/>
            <rFont val="Tahoma"/>
            <charset val="134"/>
          </rPr>
          <t xml:space="preserve">
Zone was at +10.7% like-for-like and -2.2% reported, in spite of the pandemic, which continues to mostly affect Central European countries. In a slightly negative market overall, all Divisions gained market share, both online and offline, with the Professional Products, L’Oréal Luxe and Active Cosmetics Divisions achieving double-digit growth. The vast majority of countries reported growth, especially Turkey, the Czech Republic/Slovakia/Hungary hub and Israel. </t>
        </r>
      </text>
    </comment>
    <comment ref="AP760" authorId="1">
      <text>
        <r>
          <rPr>
            <b/>
            <sz val="9"/>
            <rFont val="Tahoma"/>
            <charset val="134"/>
          </rPr>
          <t>Appen, Isabel [GIR]:</t>
        </r>
        <r>
          <rPr>
            <sz val="9"/>
            <rFont val="Tahoma"/>
            <charset val="134"/>
          </rPr>
          <t xml:space="preserve">
The Zone was at -9.2% like-for-like and -13.0% reported. In the Middle East, the situation remains difficult, particularly in Saudi Arabia. In Sub-Saharan Africa, the market is steadily improving in South Africa. Recovery plans focused on strong online and offline activations, and on the “Back to Beauty” programme. The Active Cosmetics, Consumer Products and L’Oréal Luxe Divisions drove growth in the Zone, as did the Levant countries, Egypt and Morocco.</t>
        </r>
      </text>
    </comment>
    <comment ref="AT760" authorId="1">
      <text>
        <r>
          <rPr>
            <b/>
            <sz val="9"/>
            <rFont val="Tahoma"/>
            <charset val="134"/>
          </rPr>
          <t>Appen, Isabel [GIR]:</t>
        </r>
        <r>
          <rPr>
            <sz val="9"/>
            <rFont val="Tahoma"/>
            <charset val="134"/>
          </rPr>
          <t xml:space="preserve">
Africa, Middle East: the Zone was at -3.3% like-for-like and -9.9% based on reported figures, with good
performance in the second half, despite the lockdown measures implemented in the countries. Growth was
driven by Morocco and Egypt, and by the Active Cosmetics Division. All Divisions achieved market share gains.</t>
        </r>
      </text>
    </comment>
    <comment ref="AU760" authorId="1">
      <text>
        <r>
          <rPr>
            <b/>
            <sz val="9"/>
            <rFont val="Tahoma"/>
            <charset val="134"/>
          </rPr>
          <t>Appen, Isabel [GIR]:</t>
        </r>
        <r>
          <rPr>
            <sz val="9"/>
            <rFont val="Tahoma"/>
            <charset val="134"/>
          </rPr>
          <t xml:space="preserve">
Zone was at +12.7% like-for-like and -1.5% reported. In the Middle East and North Africa, the health situation varies from one country to another. The beauty market is still negative across the Zone. All Divisions grew and gained market share overall. The performance was driven by Morocco, Pakistan, Egypt and South Africa.</t>
        </r>
      </text>
    </comment>
    <comment ref="AY760" authorId="1">
      <text>
        <r>
          <rPr>
            <b/>
            <sz val="9"/>
            <rFont val="Tahoma"/>
            <charset val="134"/>
          </rPr>
          <t>Appen, Isabel [GIR]:</t>
        </r>
        <r>
          <rPr>
            <sz val="9"/>
            <rFont val="Tahoma"/>
            <charset val="134"/>
          </rPr>
          <t xml:space="preserve">
The Zone grew by +19.9% like-for-like and +13.3% based on reported figures. The Pacific and Gulf states started to recover while in India the Covid-19 pandemic continued to affect sales in the second quarter. In South-East Asia, many countries including Malaysia, Thailand, the Philippines and Indonesia have been subject to heavy public health restrictions. Vietnam has maintained strong growth.
The growth of the SAPMENA Zone was driven by the Consumer Products Division, with good momentum from Garnier and Maybelline New York, by L’Oréal Luxe in fragrances and skincare, as well as by the Active Cosmetics Division with La Roche-Posay. The expansion of e-commerce, which is seeing marked growth in Southern Asia and India, fuelled growth in all Divisions.
In Sub-Saharan Africa (SSA), growth was driven by South Africa, which posted strong double-digit growth</t>
        </r>
      </text>
    </comment>
    <comment ref="BA760" authorId="2">
      <text>
        <r>
          <rPr>
            <b/>
            <sz val="9"/>
            <rFont val="Tahoma"/>
            <charset val="134"/>
          </rPr>
          <t>Dunn, Charles [GIR]:</t>
        </r>
        <r>
          <rPr>
            <sz val="9"/>
            <rFont val="Tahoma"/>
            <charset val="134"/>
          </rPr>
          <t xml:space="preserve">
The Zone grew by +13.9% like-for-like and +10.0% based on reported figures.
In SAPMENA, in a volatile context related to the resurgence of the pandemic, e-commerce accelerated.
In South-East Asia, L’Oréal saw a return to pre-Covid levels in the fourth quarter, with Vietnam achieving remarkable performance, boosted by the online sales boom. The Pacific countries recovered thanks to the plans put in place to stimulate demand. India and Pakistan continued to deliver solid performance.
The Gulf region, hosting the World Expo in Dubai, maintained growth momentum.
The Consumer Products Division recorded good performance, thanks to Garnier’s haircare lines and the gradual recovery of Maybelline New York. L’Oréal Luxe reported exceptional performance in fragrances, with Yves Saint Laurent and Armani. Growth for the Professional Products Division was driven by Kérastase.
The Active Cosmetics Division continued to deliver dynamic growth in skincare, powered by La RochePosay and CeraVe.
The SSA Zone experienced dynamic growth over the year. The Active Cosmetics Division recorded remarkable performance, thanks to the exceptional dynamism of La Roche-Posay. L’Oréal Luxe achieved strong market share gains in fragrances in South Africa. The Consumer Products Division saw very strong performance from Dark &amp; Lovely and Nice &amp; Lovely, as well as Maybelline New York</t>
        </r>
      </text>
    </comment>
    <comment ref="BB760" authorId="2">
      <text>
        <r>
          <rPr>
            <b/>
            <sz val="9"/>
            <rFont val="Tahoma"/>
            <charset val="134"/>
          </rPr>
          <t>Dunn, Charles [GIR]:</t>
        </r>
        <r>
          <rPr>
            <sz val="9"/>
            <rFont val="Tahoma"/>
            <charset val="134"/>
          </rPr>
          <t xml:space="preserve">
The SAPMENA Zone grew by +15.8% like-for-like and +18.7% reported.
As markets reopened international borders and relaxed public health measures, L’Oréal achieved an outstanding quarterly performance in SAPMENA, with a strong recovery in South-East Asia and in South Asia, and strong performance in India and Gulf countries. There was also a solid upswing for brick-and-mortar outlets and ongoing growth in online sales. The Consumer Products Division saw a recovery in the makeup category. L’Oréal Luxe accelerated in fragrances, which became the biggest category for the Division. Professional Products growth was led by salon reopenings, driving sales in both haircare and colour. Active Cosmetics achieved strong double-digit growth in all markets.
In Sub-Saharan Africa (SSA), L’Oréal recorded notable performance in South Africa and Kenya. Active Cosmetics achieved exceptional growth. L’Oréal Luxe posted outstanding growth, driven by ongoing momentum in both women’s and men’s fragrances. The Consumer Products Division experienced a clear recovery in makeup.</t>
        </r>
      </text>
    </comment>
    <comment ref="BF760" authorId="2">
      <text>
        <r>
          <rPr>
            <b/>
            <sz val="9"/>
            <rFont val="Tahoma"/>
            <charset val="134"/>
          </rPr>
          <t>Dunn, Charles [GIR]:</t>
        </r>
        <r>
          <rPr>
            <sz val="9"/>
            <rFont val="Tahoma"/>
            <charset val="134"/>
          </rPr>
          <t xml:space="preserve">
The Zone grew sharply by +23.0% like-for-like and +28.3% reported.
In SAPMENA, L’Oréal grew much faster than the market. The Group met booming demand from brick-andmortar outlets in the Zone, while continuing to grow online, with a strong activation strategy. The
performance in SAPMENA was largely driven by the outstanding sales dynamic in India. In the Pacific
region, L’Oréal confirmed its recovery in Australia with double-digit growth in the second quarter. In SouthEast Asia, the gradual return of tourist footfall has contributed to the recovery of sales in the region; L’Oréal
saw a dramatic recovery in offline sales in Malaysia and continued to grow in Thailand and Vietnam thanks
to the success of the Active Cosmetics Division. In the Middle East, the Gulf states saw spectacular sales
growth.
In Sub-Saharan Africa (SSA), the Group progressed much faster than the market and achieved an
outstanding performance, driven by South Africa and Kenya. </t>
        </r>
      </text>
    </comment>
    <comment ref="BH760" authorId="8">
      <text>
        <r>
          <rPr>
            <b/>
            <sz val="9"/>
            <rFont val="Tahoma"/>
            <charset val="134"/>
          </rPr>
          <t>Adamski, Aron [GIR]:</t>
        </r>
        <r>
          <rPr>
            <sz val="9"/>
            <rFont val="Tahoma"/>
            <charset val="134"/>
          </rPr>
          <t xml:space="preserve">
In SAPMENA, the Group achieved solid growth across all markets despite sourcing challenges. Consumers returned to stores and L’Oréal recorded booming sales in the brick-and-mortar channel. In the Pacific, growth was mainly driven by the fragrance and skincare categories, notably with the expansion of La Roche Posay and CeraVe. Maybelline New York makeup and Garnier skincare both fuelled progression across South-East Asia. The spectacular growth in India was spurred by the success of the Professional Products Division and the Consumer Products Division across all categories. Growth in the Gulf States continued to gather momentum.
In Sub-Saharan Africa (SSA), L’Oréal significantly outperformed the market thanks to the dynamism of all Divisions, with the Active Cosmetics Division achieving spectacular growth following the successful launch of CeraVe in the region.</t>
        </r>
      </text>
    </comment>
    <comment ref="K789" authorId="6">
      <text>
        <r>
          <rPr>
            <b/>
            <sz val="9"/>
            <rFont val="Tahoma"/>
            <charset val="134"/>
          </rPr>
          <t>Berdant, Ana [GIR]:</t>
        </r>
        <r>
          <rPr>
            <sz val="9"/>
            <rFont val="Tahoma"/>
            <charset val="134"/>
          </rPr>
          <t xml:space="preserve">
</t>
        </r>
        <r>
          <rPr>
            <b/>
            <sz val="9"/>
            <rFont val="Tahoma"/>
            <charset val="134"/>
          </rPr>
          <t>Note 5:</t>
        </r>
        <r>
          <rPr>
            <sz val="9"/>
            <rFont val="Tahoma"/>
            <charset val="134"/>
          </rPr>
          <t xml:space="preserve"> Depreciation and amortisation of property, plant and equipment and intangible assets included in operating expenses amount to €900.1 million, €840.8 million and €742.2 million, respectively, for 2013, 2012 and 2011.</t>
        </r>
      </text>
    </comment>
    <comment ref="Y789" authorId="6">
      <text>
        <r>
          <rPr>
            <b/>
            <sz val="9"/>
            <rFont val="Tahoma"/>
            <charset val="134"/>
          </rPr>
          <t>Berdant, Ana [GIR]:</t>
        </r>
        <r>
          <rPr>
            <sz val="9"/>
            <rFont val="Tahoma"/>
            <charset val="134"/>
          </rPr>
          <t xml:space="preserve">
€1,169.4mn including The Body Shop</t>
        </r>
      </text>
    </comment>
    <comment ref="AM789" authorId="6">
      <text>
        <r>
          <rPr>
            <b/>
            <sz val="9"/>
            <rFont val="Tahoma"/>
            <charset val="134"/>
          </rPr>
          <t>Berdant, Ana [GIR]:</t>
        </r>
        <r>
          <rPr>
            <sz val="9"/>
            <rFont val="Tahoma"/>
            <charset val="134"/>
          </rPr>
          <t xml:space="preserve">
Including €445.1mn for rights of use </t>
        </r>
      </text>
    </comment>
    <comment ref="A795" authorId="0">
      <text>
        <r>
          <rPr>
            <sz val="11"/>
            <color rgb="FF000000"/>
            <rFont val="等线"/>
            <scheme val="minor"/>
            <charset val="0"/>
          </rPr>
          <t>Nicolaï, Olivier:
Net cash flow = Gross cash flow + changes in working capital - capital expenditure</t>
        </r>
      </text>
    </comment>
    <comment ref="AT800" authorId="0">
      <text>
        <r>
          <rPr>
            <b/>
            <sz val="9"/>
            <rFont val="Tahoma"/>
            <charset val="134"/>
          </rPr>
          <t>Nicolaï, Olivier:</t>
        </r>
        <r>
          <rPr>
            <sz val="9"/>
            <rFont val="Tahoma"/>
            <charset val="134"/>
          </rPr>
          <t xml:space="preserve">
Cash outflows relating to leases amounted to €574.1  million
(of which €44.7 million related to interest paid on lease debt)
and €570.8  million (of which €54.4  million related to interest
paid on lease debt) including leases that do not fall under the
scope of IFRS 16 for 2020 and 2019.</t>
        </r>
      </text>
    </comment>
    <comment ref="BA800" authorId="4">
      <text>
        <r>
          <rPr>
            <b/>
            <sz val="9"/>
            <rFont val="Tahoma"/>
            <charset val="134"/>
          </rPr>
          <t>Hulls, Tom M [GIR]:</t>
        </r>
        <r>
          <rPr>
            <sz val="9"/>
            <rFont val="Tahoma"/>
            <charset val="134"/>
          </rPr>
          <t xml:space="preserve">
Cash outflow relating to leases amounted to €513.1 million (of which €37.0 million related to paid interests on lease debts) €574.1  million (of which €44.7  million related to paid interests on lease debts) and €570.8  million (of which €54.4 million related to paid interests on lease debts) for 2021, 2020 and 2019 including leases that do not fall under the
scope of IFRS 16.
</t>
        </r>
      </text>
    </comment>
    <comment ref="BH800" authorId="4">
      <text>
        <r>
          <rPr>
            <b/>
            <sz val="9"/>
            <rFont val="Tahoma"/>
            <charset val="134"/>
          </rPr>
          <t>Hulls, Tom M [GIR]:</t>
        </r>
        <r>
          <rPr>
            <sz val="9"/>
            <rFont val="Tahoma"/>
            <charset val="134"/>
          </rPr>
          <t xml:space="preserve">
Cash outflow relating to leases amounted to €570.3 million
(of which €38.1 million related to paid interests on lease debts)
€513.1 million (of which €37.0 million related to paid interests on lease debts) and €574.1 million (of which €44.7 million related
to paid interests on lease debts) for 2022, 2021 and 2020
including leases that do not fall under the scope of IFRS 16.</t>
        </r>
      </text>
    </comment>
    <comment ref="BO800" authorId="4">
      <text>
        <r>
          <rPr>
            <sz val="11"/>
            <color rgb="FF000000"/>
            <rFont val="等线"/>
            <scheme val="minor"/>
            <charset val="0"/>
          </rPr>
          <t>Hulls, Tom M [GIR]:
Cash outflow relating to leases amounted to €539.2 million
(of which €43.8 million related to paid interests on lease
debts) €570.3 million (of which €38.1 million related to paid
interests on lease debts) and €513.1 million (of which
€37.0 million related to paid interests on lease debts) for
2023, 2022 and 2021 including leases that do not fall under
the scope of IFRS 16.</t>
        </r>
      </text>
    </comment>
    <comment ref="BV800" authorId="4">
      <text>
        <r>
          <rPr>
            <b/>
            <sz val="9"/>
            <rFont val="Tahoma"/>
            <charset val="134"/>
          </rPr>
          <t>Hulls, Tom M [GIR]:</t>
        </r>
        <r>
          <rPr>
            <sz val="9"/>
            <rFont val="Tahoma"/>
            <charset val="134"/>
          </rPr>
          <t xml:space="preserve">
Cash outflow relating to leases amounted to €539.2 million
(of which €43.8 million related to paid interests on lease
debts) €570.3 million (of which €38.1 million related to paid
interests on lease debts) and €513.1 million (of which
€37.0 million related to paid interests on lease debts) for
2023, 2022 and 2021 including leases that do not fall under
the scope of IFRS 16.</t>
        </r>
      </text>
    </comment>
    <comment ref="CC828" authorId="4">
      <text>
        <r>
          <rPr>
            <b/>
            <sz val="9"/>
            <rFont val="Tahoma"/>
            <charset val="134"/>
          </rPr>
          <t>Hulls, Tom M [GIR]:</t>
        </r>
        <r>
          <rPr>
            <sz val="9"/>
            <rFont val="Tahoma"/>
            <charset val="134"/>
          </rPr>
          <t xml:space="preserve">
Sale of 29.6m Sanofi Shares for €101.5/share, total consideration c€3bn. Transaction not subject to any condition precedent and was executed 5th February.</t>
        </r>
      </text>
    </comment>
    <comment ref="CC829" authorId="0">
      <text>
        <r>
          <rPr>
            <b/>
            <sz val="9"/>
            <rFont val="Tahoma"/>
            <charset val="134"/>
          </rPr>
          <t>Nicolaï, Olivier:</t>
        </r>
        <r>
          <rPr>
            <sz val="9"/>
            <rFont val="Tahoma"/>
            <charset val="134"/>
          </rPr>
          <t xml:space="preserve">
ColorWow + Medik8</t>
        </r>
      </text>
    </comment>
  </commentList>
</comments>
</file>

<file path=xl/sharedStrings.xml><?xml version="1.0" encoding="utf-8"?>
<sst xmlns="http://schemas.openxmlformats.org/spreadsheetml/2006/main" count="2696" uniqueCount="879">
  <si>
    <t>Code</t>
  </si>
  <si>
    <t>OR</t>
  </si>
  <si>
    <t>Please enter the ticker in B1, e.g. 700 HK</t>
  </si>
  <si>
    <t>Last annual report</t>
  </si>
  <si>
    <t>Please enter the date in B2, e.g. 2020/3/31</t>
  </si>
  <si>
    <t>Start year</t>
  </si>
  <si>
    <t>Currency</t>
  </si>
  <si>
    <t>US$</t>
  </si>
  <si>
    <t>Unit</t>
  </si>
  <si>
    <t>mn</t>
  </si>
  <si>
    <t>P&amp;L</t>
  </si>
  <si>
    <t>Revenue</t>
  </si>
  <si>
    <t>(+/-)</t>
  </si>
  <si>
    <t>Net profit</t>
  </si>
  <si>
    <t>GPM</t>
  </si>
  <si>
    <t>e.g.  50.5%</t>
  </si>
  <si>
    <t>ROE</t>
  </si>
  <si>
    <t>EBITDA</t>
  </si>
  <si>
    <t>EBIT</t>
  </si>
  <si>
    <t>Interest Revenue</t>
  </si>
  <si>
    <t>Interest Expense</t>
  </si>
  <si>
    <t>Operating Profit</t>
  </si>
  <si>
    <t>Gross Profit</t>
  </si>
  <si>
    <t>Depreciation</t>
  </si>
  <si>
    <t>Pre-Tax Profit</t>
  </si>
  <si>
    <t>Balance Sheet</t>
  </si>
  <si>
    <t>Total Assets</t>
  </si>
  <si>
    <t>Total Liabilities</t>
  </si>
  <si>
    <t>Shareholder Equity</t>
  </si>
  <si>
    <t>Total Equity</t>
  </si>
  <si>
    <t>Cash Flow</t>
  </si>
  <si>
    <t>Profit before tax</t>
  </si>
  <si>
    <t>Net Cash from operations</t>
  </si>
  <si>
    <t>Net Cash from investment activity</t>
  </si>
  <si>
    <t>Net Cash from financing activity</t>
  </si>
  <si>
    <t>Net change in Cash</t>
  </si>
  <si>
    <t>Implied cash at end of period</t>
  </si>
  <si>
    <t>Free Cash Flow</t>
  </si>
  <si>
    <t>EPS</t>
  </si>
  <si>
    <t>EPS1</t>
  </si>
  <si>
    <t>EPS2</t>
  </si>
  <si>
    <t>v2</t>
  </si>
  <si>
    <t>modeltype</t>
  </si>
  <si>
    <t>code</t>
  </si>
  <si>
    <t>smdrmb</t>
  </si>
  <si>
    <t>Supported format: Link and paste as value</t>
  </si>
  <si>
    <t>资产负债表（百万美元）</t>
  </si>
  <si>
    <t>2028E</t>
  </si>
  <si>
    <t>利润表（百万美元）</t>
  </si>
  <si>
    <r>
      <rPr>
        <b/>
        <sz val="9"/>
        <color theme="0"/>
        <rFont val="楷体_GB2312"/>
        <charset val="134"/>
      </rPr>
      <t>BS (E</t>
    </r>
    <r>
      <rPr>
        <b/>
        <sz val="9"/>
        <color theme="0"/>
        <rFont val="等线"/>
        <charset val="134"/>
      </rPr>
      <t>uro</t>
    </r>
    <r>
      <rPr>
        <b/>
        <sz val="9"/>
        <color theme="0"/>
        <rFont val="楷体_GB2312"/>
        <charset val="134"/>
      </rPr>
      <t xml:space="preserve"> mn)</t>
    </r>
  </si>
  <si>
    <t>IS  (Euro mn)</t>
  </si>
  <si>
    <t>现金及现金等价物</t>
  </si>
  <si>
    <t>营业收入</t>
  </si>
  <si>
    <t>Cash and Cash Equivalents</t>
  </si>
  <si>
    <t>应收款项</t>
  </si>
  <si>
    <t>营业成本</t>
  </si>
  <si>
    <t>Accounts Receivable</t>
  </si>
  <si>
    <t>Cost of Revenue</t>
  </si>
  <si>
    <t>存货净额</t>
  </si>
  <si>
    <t>毛利</t>
  </si>
  <si>
    <t>Net Inventories</t>
  </si>
  <si>
    <t>其他流动资产</t>
  </si>
  <si>
    <t>研究与创新费用</t>
  </si>
  <si>
    <t>Other Current Assets</t>
  </si>
  <si>
    <t>Research and Innovation Expenses</t>
  </si>
  <si>
    <t>流动资产合计</t>
  </si>
  <si>
    <t>广告及促销费用</t>
  </si>
  <si>
    <t>Total Current Assets</t>
  </si>
  <si>
    <t>Advertising and Promotion Expenses</t>
  </si>
  <si>
    <t>其他无形资产</t>
  </si>
  <si>
    <t>管理费用</t>
  </si>
  <si>
    <t>Other Intangible Assets</t>
  </si>
  <si>
    <t>Administrative Expenses</t>
  </si>
  <si>
    <t>商誉</t>
  </si>
  <si>
    <t>财务费用</t>
  </si>
  <si>
    <t>Goodwill</t>
  </si>
  <si>
    <t>Finance Costs</t>
  </si>
  <si>
    <t>其他无形资产使用权资产</t>
  </si>
  <si>
    <t>其他费用/（-收入）</t>
  </si>
  <si>
    <t>Right-of-Use Assets</t>
  </si>
  <si>
    <t>Other Expenses / (Income)</t>
  </si>
  <si>
    <t>不动产、厂房及设备</t>
  </si>
  <si>
    <t>营业外净收支</t>
  </si>
  <si>
    <t>Property, Plant and Equipment (PPE)</t>
  </si>
  <si>
    <t>Net Non-operating Income / (Loss)</t>
  </si>
  <si>
    <t>非流动金融资产</t>
  </si>
  <si>
    <t>利润总额</t>
  </si>
  <si>
    <t>Non-current Financial Assets</t>
  </si>
  <si>
    <t>Total Profit</t>
  </si>
  <si>
    <t>对联营企业的投资</t>
  </si>
  <si>
    <t>所得税费用</t>
  </si>
  <si>
    <t>Investment in Associates</t>
  </si>
  <si>
    <t>Income Tax Expense</t>
  </si>
  <si>
    <t>递延税项资产</t>
  </si>
  <si>
    <t>净利润</t>
  </si>
  <si>
    <t>Deferred Tax Assets</t>
  </si>
  <si>
    <t>Net Profit</t>
  </si>
  <si>
    <t>非流动资产合计</t>
  </si>
  <si>
    <t>少数股东损益</t>
  </si>
  <si>
    <t>Total Non-current Assets</t>
  </si>
  <si>
    <t>Minority Interest</t>
  </si>
  <si>
    <t>资产总计</t>
  </si>
  <si>
    <t>归母净利润</t>
  </si>
  <si>
    <t>Net Profit Attributable to Owners of the Parent</t>
  </si>
  <si>
    <t>应付账款</t>
  </si>
  <si>
    <t>财务指标</t>
  </si>
  <si>
    <t>2026E</t>
  </si>
  <si>
    <t>2027E</t>
  </si>
  <si>
    <t>Accounts Payable</t>
  </si>
  <si>
    <t>Financial Ratios</t>
  </si>
  <si>
    <t>负债及费用准备金其他流动负债</t>
  </si>
  <si>
    <t>盈利能力</t>
  </si>
  <si>
    <t>Provisions and Other Current Liabilities</t>
  </si>
  <si>
    <t>Profitability ratios</t>
  </si>
  <si>
    <t>其他流动负债</t>
  </si>
  <si>
    <t>Other Current Liabilities</t>
  </si>
  <si>
    <t>所得税</t>
  </si>
  <si>
    <t>毛利率</t>
  </si>
  <si>
    <t>Income Tax Payable</t>
  </si>
  <si>
    <t>Gross profit margin</t>
  </si>
  <si>
    <t>当前借款及债务</t>
  </si>
  <si>
    <t>营业利润率</t>
  </si>
  <si>
    <t>Current Borrowings and Debt</t>
  </si>
  <si>
    <t>Operating profit margin</t>
  </si>
  <si>
    <t>当前租赁债务</t>
  </si>
  <si>
    <t>归母净利率</t>
  </si>
  <si>
    <t>Current Lease Liabilities</t>
  </si>
  <si>
    <t>Net profit margin</t>
  </si>
  <si>
    <t>流动负债合计</t>
  </si>
  <si>
    <t>成长能力</t>
  </si>
  <si>
    <t>Total Current Liabilities</t>
  </si>
  <si>
    <t>Growth rates</t>
  </si>
  <si>
    <t>员工退休义务准备金</t>
  </si>
  <si>
    <t>营业收入增长率</t>
  </si>
  <si>
    <t>Employee Retirement Benefit Obligations</t>
  </si>
  <si>
    <t>Revenue growth rate</t>
  </si>
  <si>
    <t>负债及费用及其他项目的准备金</t>
  </si>
  <si>
    <t>营业利润增长率</t>
  </si>
  <si>
    <t>Provisions and Other Liabilities</t>
  </si>
  <si>
    <t>Operating profit growth rate</t>
  </si>
  <si>
    <t>递延税项负债</t>
  </si>
  <si>
    <t>净利润增长率</t>
  </si>
  <si>
    <t>Deferred Tax Liabilities</t>
  </si>
  <si>
    <t>Net profit growth rate</t>
  </si>
  <si>
    <t>非流动负债及债务</t>
  </si>
  <si>
    <t>偿债能力</t>
  </si>
  <si>
    <t>Non-current Borrowings and Debt</t>
  </si>
  <si>
    <t>Liquidity &amp; Solvency ratio</t>
  </si>
  <si>
    <t>非流动租赁债务</t>
  </si>
  <si>
    <t>流动比</t>
  </si>
  <si>
    <t>Non-current Lease Liabilities</t>
  </si>
  <si>
    <t>Current ratio</t>
  </si>
  <si>
    <t>长期负债合计</t>
  </si>
  <si>
    <t>速动比</t>
  </si>
  <si>
    <t>Total Non-current Liabilities</t>
  </si>
  <si>
    <t>Quick ratio</t>
  </si>
  <si>
    <t>负债合计</t>
  </si>
  <si>
    <t>股本</t>
  </si>
  <si>
    <t>每股指标与估值</t>
  </si>
  <si>
    <t>Share Capital</t>
  </si>
  <si>
    <t>Valuation</t>
  </si>
  <si>
    <t>额外实收资本</t>
  </si>
  <si>
    <t>每股指标</t>
  </si>
  <si>
    <t>Additional Paid-in Capital</t>
  </si>
  <si>
    <t>Per share</t>
  </si>
  <si>
    <t>其他储备金</t>
  </si>
  <si>
    <t>Other Reserves</t>
  </si>
  <si>
    <t>其他综合收益</t>
  </si>
  <si>
    <t>BVPS</t>
  </si>
  <si>
    <t>Other Comprehensive Income (OCI)</t>
  </si>
  <si>
    <t>归属于公司所有者的净利润</t>
  </si>
  <si>
    <t>估值</t>
  </si>
  <si>
    <t>Net Income Attributable to Owners of the Company</t>
  </si>
  <si>
    <t>Valuation ratios</t>
  </si>
  <si>
    <t>归母股东权益</t>
  </si>
  <si>
    <t>P/E</t>
  </si>
  <si>
    <t>Equity Attributable to Owners of the Company</t>
  </si>
  <si>
    <t>少数股东权益</t>
  </si>
  <si>
    <t>P/B</t>
  </si>
  <si>
    <t>Non-controlling Interests</t>
  </si>
  <si>
    <t>权益总计</t>
  </si>
  <si>
    <t>P/S</t>
  </si>
  <si>
    <t>负债和股东权益总计</t>
  </si>
  <si>
    <t>Total Liabilities and Equity</t>
  </si>
  <si>
    <t>现金流量表（百万美元）</t>
  </si>
  <si>
    <t>CF/S (Euro mn)</t>
  </si>
  <si>
    <t>归属于母公司股东的净利润</t>
  </si>
  <si>
    <t>Net income attributable to owners of the parent</t>
  </si>
  <si>
    <t>折旧摊销</t>
  </si>
  <si>
    <t>Depreciation and amortization</t>
  </si>
  <si>
    <t>营运资金变动</t>
  </si>
  <si>
    <t>Changes in working capital</t>
  </si>
  <si>
    <t>其他</t>
  </si>
  <si>
    <t>Others</t>
  </si>
  <si>
    <t>经营活动现金流</t>
  </si>
  <si>
    <t>Cash flow from operating activities</t>
  </si>
  <si>
    <t>固定资产及无形资产的购置</t>
  </si>
  <si>
    <t>Purchase of property, plant and equipment and intangible assets</t>
  </si>
  <si>
    <t>固定资产及无形资产的处置</t>
  </si>
  <si>
    <t>Disposal of property, plant and equipment and intangible assets</t>
  </si>
  <si>
    <t>其他金融资产的变化</t>
  </si>
  <si>
    <t>Changes in other financial assets</t>
  </si>
  <si>
    <t>合并范围变化的影响</t>
  </si>
  <si>
    <t>Impact of changes in consolidation scope</t>
  </si>
  <si>
    <t>终止经营业务产生的净现金收入</t>
  </si>
  <si>
    <t>Net cash inflow from discontinued operations</t>
  </si>
  <si>
    <t>投资活动现金流</t>
  </si>
  <si>
    <t>Cash flow from investing activities</t>
  </si>
  <si>
    <t>支付的股息</t>
  </si>
  <si>
    <t>Dividends paid</t>
  </si>
  <si>
    <t>母公司增资</t>
  </si>
  <si>
    <t>Capital injection from parent company</t>
  </si>
  <si>
    <t>处置（收购）库存股</t>
  </si>
  <si>
    <t>Disposal (acquisition) of treasury shares</t>
  </si>
  <si>
    <t>购买非控股权益</t>
  </si>
  <si>
    <t>Purchase of non-controlling interests</t>
  </si>
  <si>
    <t>发放（偿还）短期贷款</t>
  </si>
  <si>
    <t>Issuance (repayment) of short-term loans</t>
  </si>
  <si>
    <t>发行（偿还）长期借款</t>
  </si>
  <si>
    <t>Issuance (repayment) of long-term borrowings</t>
  </si>
  <si>
    <t>偿还长期借款</t>
  </si>
  <si>
    <t>Repayment of long-term borrowings</t>
  </si>
  <si>
    <t>偿还租赁债务</t>
  </si>
  <si>
    <t>Repayment of lease liabilities</t>
  </si>
  <si>
    <t>筹资活动现金流</t>
  </si>
  <si>
    <t>Cash flow from financing activities</t>
  </si>
  <si>
    <t>现金净增加额</t>
  </si>
  <si>
    <t>Net increase in cash</t>
  </si>
  <si>
    <t>Discounted Cash Flow</t>
  </si>
  <si>
    <t>CNY mn</t>
  </si>
  <si>
    <t>Free cashflow forecast</t>
  </si>
  <si>
    <t>2025E</t>
  </si>
  <si>
    <t>2029E</t>
  </si>
  <si>
    <t>2030E</t>
  </si>
  <si>
    <t>2031E</t>
  </si>
  <si>
    <t>2032E</t>
  </si>
  <si>
    <t>Net Revenue</t>
  </si>
  <si>
    <t>YoY</t>
  </si>
  <si>
    <t>EBIT Margin</t>
  </si>
  <si>
    <t>EBIT*(1 - t)</t>
  </si>
  <si>
    <t>+</t>
  </si>
  <si>
    <t>Depreciation and Amortization</t>
  </si>
  <si>
    <t>-</t>
  </si>
  <si>
    <t>Change in working capital</t>
  </si>
  <si>
    <t>Capex</t>
  </si>
  <si>
    <t>Free Cash Flows</t>
  </si>
  <si>
    <t>DCF Analysis</t>
  </si>
  <si>
    <t>PV of FCF</t>
  </si>
  <si>
    <t>Tax rate</t>
  </si>
  <si>
    <t>Terminal value</t>
  </si>
  <si>
    <t>Debt ratio</t>
  </si>
  <si>
    <t>PV of terminal value</t>
  </si>
  <si>
    <t>Beta</t>
  </si>
  <si>
    <t xml:space="preserve">Enterprise Value </t>
  </si>
  <si>
    <t>Risk free rate</t>
  </si>
  <si>
    <t>Net Cash/(Debt), Minority interests</t>
  </si>
  <si>
    <t>Risk premium</t>
  </si>
  <si>
    <t>Equity Value</t>
  </si>
  <si>
    <t>Equity cost</t>
  </si>
  <si>
    <t>Equity value per share (EUR)</t>
  </si>
  <si>
    <t>Debt cost</t>
  </si>
  <si>
    <t>Debt cost
 (After tax)</t>
  </si>
  <si>
    <t>WACC</t>
  </si>
  <si>
    <t>Perpetual Growth</t>
  </si>
  <si>
    <t>Equity value per share (USD)</t>
  </si>
  <si>
    <t>% change from DCF TP upon WACC/perpetual growth change</t>
  </si>
  <si>
    <t>Financial Statements</t>
  </si>
  <si>
    <t>( in EUR mn)</t>
  </si>
  <si>
    <t>Income Statement</t>
  </si>
  <si>
    <t>yoy</t>
  </si>
  <si>
    <t>Cost of goods sold and service</t>
  </si>
  <si>
    <t>Gross profit</t>
  </si>
  <si>
    <t>Gross margin</t>
  </si>
  <si>
    <t>Research and innovation expenses</t>
  </si>
  <si>
    <t>R&amp;I rate</t>
  </si>
  <si>
    <t>Advertising and promotion expenses</t>
  </si>
  <si>
    <t>Advertising rate</t>
  </si>
  <si>
    <t>Selling, general and admnistrative expenses</t>
  </si>
  <si>
    <t>Administrating rate</t>
  </si>
  <si>
    <t>Other Operating Income and Expense</t>
  </si>
  <si>
    <t>Operating expenses</t>
  </si>
  <si>
    <t>% of revenue</t>
  </si>
  <si>
    <t>Operating profit</t>
  </si>
  <si>
    <t>Operating margin</t>
  </si>
  <si>
    <t>DD&amp;A</t>
  </si>
  <si>
    <t>EBITDA margin</t>
  </si>
  <si>
    <t>Finance cost, net</t>
  </si>
  <si>
    <t xml:space="preserve">    + Interest Expense</t>
  </si>
  <si>
    <t xml:space="preserve">    - Interest Income</t>
  </si>
  <si>
    <t xml:space="preserve">    + Other Investment (Inc) Loss</t>
  </si>
  <si>
    <t xml:space="preserve">    + Foreign Exch (Gain) Loss</t>
  </si>
  <si>
    <t xml:space="preserve">    + (Income) Loss from Affiliates</t>
  </si>
  <si>
    <t xml:space="preserve">    + Other Non-Op (Income) Loss</t>
  </si>
  <si>
    <t>Profit before taxation</t>
  </si>
  <si>
    <t>EBT margin</t>
  </si>
  <si>
    <t>Abnormal (Losses) Gains</t>
  </si>
  <si>
    <t>Taxation</t>
  </si>
  <si>
    <t>Effective tax rate</t>
  </si>
  <si>
    <t>Share in profit/(loss) of associates</t>
  </si>
  <si>
    <t>Net Profit for the year</t>
  </si>
  <si>
    <t>Loss from discontinued operations</t>
  </si>
  <si>
    <t>Minority interest</t>
  </si>
  <si>
    <t>% of profit for the year</t>
  </si>
  <si>
    <t>Net profit attributable to parent company</t>
  </si>
  <si>
    <t>Net margin</t>
  </si>
  <si>
    <t>Dividends</t>
  </si>
  <si>
    <t>Payout ratio</t>
  </si>
  <si>
    <t xml:space="preserve">Basic shares outstanding </t>
  </si>
  <si>
    <t xml:space="preserve">Fully diluted shares outstanding </t>
  </si>
  <si>
    <t>Basic EPS (EUR)</t>
  </si>
  <si>
    <t>Diluted EPS (EUR)</t>
  </si>
  <si>
    <t>DPS (EUR)</t>
  </si>
  <si>
    <t>Cashflow Statement</t>
  </si>
  <si>
    <t>Operating cashflow</t>
  </si>
  <si>
    <t>D&amp;A</t>
  </si>
  <si>
    <t>Investment cashflow</t>
  </si>
  <si>
    <t>Purchases of PP&amp;E and intangible assets</t>
  </si>
  <si>
    <t>Disposals of PP&amp;E and intangible assets</t>
  </si>
  <si>
    <t>Effect of changes in the scope of consolidation</t>
  </si>
  <si>
    <t>Net cash from discontinued operations</t>
  </si>
  <si>
    <t>Cashflow before financing</t>
  </si>
  <si>
    <t>Financing cashflow</t>
  </si>
  <si>
    <t>Capital increase of the parent company</t>
  </si>
  <si>
    <t>Disposal (acquisition) of Treasury shares</t>
  </si>
  <si>
    <t>Issuance (repayment) of short term loans</t>
  </si>
  <si>
    <t>Issuance of long term borrowings</t>
  </si>
  <si>
    <t>Repayment of long term borrowings</t>
  </si>
  <si>
    <t>Repayment of lease debt</t>
  </si>
  <si>
    <t>Net effect of exchange rates and fair value</t>
  </si>
  <si>
    <t>Increase in cash</t>
  </si>
  <si>
    <t>Cash BB</t>
  </si>
  <si>
    <t>Net effect of discontinued operations</t>
  </si>
  <si>
    <t>Cash EB</t>
  </si>
  <si>
    <t>Current assets</t>
  </si>
  <si>
    <t>Inventories</t>
  </si>
  <si>
    <t>Trade accounts receivable</t>
  </si>
  <si>
    <t>Other current assets</t>
  </si>
  <si>
    <t>Current tax assets</t>
  </si>
  <si>
    <t>Cash and cash equivalents</t>
  </si>
  <si>
    <t>Non-current assets</t>
  </si>
  <si>
    <t>Other intangible assets</t>
  </si>
  <si>
    <t>Right-of-use assets</t>
  </si>
  <si>
    <t>Property, plant and equipment</t>
  </si>
  <si>
    <t>Non-current financial assets</t>
  </si>
  <si>
    <t>Investments in associates</t>
  </si>
  <si>
    <t>Deferred tax assets</t>
  </si>
  <si>
    <t>Total assets</t>
  </si>
  <si>
    <t>Current liabilities</t>
  </si>
  <si>
    <t>Trades accounts payable</t>
  </si>
  <si>
    <t>Provisions for liabilities and charges</t>
  </si>
  <si>
    <t>Other current liabilities</t>
  </si>
  <si>
    <t>Income tax</t>
  </si>
  <si>
    <t>Current borrowings and debt</t>
  </si>
  <si>
    <t>Current lease debt</t>
  </si>
  <si>
    <t>Non-current liabilities</t>
  </si>
  <si>
    <t xml:space="preserve">Provisions for employee retirement obligations </t>
  </si>
  <si>
    <t>Provisions for liabilities and charges and others</t>
  </si>
  <si>
    <t>Deferred tax liabilities</t>
  </si>
  <si>
    <t>Non-current borrowings and debt</t>
  </si>
  <si>
    <t>Non-current lease debt</t>
  </si>
  <si>
    <t>Total liabilities</t>
  </si>
  <si>
    <t>Shareholders' equity</t>
  </si>
  <si>
    <t>Share capital</t>
  </si>
  <si>
    <t>Additional paid-in capital</t>
  </si>
  <si>
    <t>Other reserves</t>
  </si>
  <si>
    <t>Cumulative translation adjustments</t>
  </si>
  <si>
    <t>Treasury share</t>
  </si>
  <si>
    <t>Retained earnings</t>
  </si>
  <si>
    <t>Equity attributable to owners of the company</t>
  </si>
  <si>
    <t>Equity Before Minority Interest</t>
  </si>
  <si>
    <t>Equity per share</t>
  </si>
  <si>
    <t>Non-controlling interests</t>
  </si>
  <si>
    <t>Total equity</t>
  </si>
  <si>
    <t>Key Ratios</t>
  </si>
  <si>
    <t>Gross Margin</t>
  </si>
  <si>
    <t xml:space="preserve">Other income/Revenue </t>
  </si>
  <si>
    <t>operating expenses/Revenue</t>
  </si>
  <si>
    <t>ROAE</t>
  </si>
  <si>
    <t>ROAA</t>
  </si>
  <si>
    <t>A/R turnover days</t>
  </si>
  <si>
    <t>Inventory turnover days</t>
  </si>
  <si>
    <t>A/P turnover days</t>
  </si>
  <si>
    <t>Assets turnover</t>
  </si>
  <si>
    <t>Total Liabilities / Total Assets</t>
  </si>
  <si>
    <t>Debt / Equity</t>
  </si>
  <si>
    <t>L'OREAL</t>
  </si>
  <si>
    <t>FY19</t>
  </si>
  <si>
    <t>FY20</t>
  </si>
  <si>
    <t>FY21</t>
  </si>
  <si>
    <t>FY22</t>
  </si>
  <si>
    <t>FY23</t>
  </si>
  <si>
    <t>FY24</t>
  </si>
  <si>
    <t>FY25</t>
  </si>
  <si>
    <t>FY26e</t>
  </si>
  <si>
    <t>FY27e</t>
  </si>
  <si>
    <t>FY28e</t>
  </si>
  <si>
    <t>FY29e</t>
  </si>
  <si>
    <t>FY30e</t>
  </si>
  <si>
    <t>FY31e</t>
  </si>
  <si>
    <t>FY32e</t>
  </si>
  <si>
    <t>NET SALES</t>
  </si>
  <si>
    <t>-Professional Products</t>
  </si>
  <si>
    <t>-Consumer Products</t>
  </si>
  <si>
    <t>-Luxury Products</t>
  </si>
  <si>
    <t>-Dermatological Beauty</t>
  </si>
  <si>
    <t>-Other Cosmetics Sales</t>
  </si>
  <si>
    <t>The Body Shop</t>
  </si>
  <si>
    <t xml:space="preserve">Galderma </t>
  </si>
  <si>
    <t>Cost of good sold - NOT A DRIVER</t>
  </si>
  <si>
    <t>- as % of sales</t>
  </si>
  <si>
    <t>- gross margin</t>
  </si>
  <si>
    <t>- gross margin progression</t>
  </si>
  <si>
    <t>- reported growth</t>
  </si>
  <si>
    <t>OPERATING PROFIT - DIVISIONS</t>
  </si>
  <si>
    <t>- Operating profit margin</t>
  </si>
  <si>
    <t>- Operating profit margin progression</t>
  </si>
  <si>
    <t xml:space="preserve">  - Professional Products OPM</t>
  </si>
  <si>
    <t xml:space="preserve">  - Consumer Products OPM</t>
  </si>
  <si>
    <t xml:space="preserve">  - Luxury Products OPM</t>
  </si>
  <si>
    <t xml:space="preserve">  - Dermatological Beauty OPM</t>
  </si>
  <si>
    <t>Non-allocated operating profit</t>
  </si>
  <si>
    <t>Adjusted group operating profit</t>
  </si>
  <si>
    <t>Other income and expenses</t>
  </si>
  <si>
    <t>Operational profit</t>
  </si>
  <si>
    <t>Financial Cost On Net Debt</t>
  </si>
  <si>
    <t>-Finance costs on gross debt</t>
  </si>
  <si>
    <t>-Finance income on cash and cash equivalents</t>
  </si>
  <si>
    <t>Other financial income/expense</t>
  </si>
  <si>
    <t xml:space="preserve">Dividends received </t>
  </si>
  <si>
    <t>Reported profit before tax</t>
  </si>
  <si>
    <t>- effective tax rate</t>
  </si>
  <si>
    <t>NET PROFIT Attributable to Owners of the Company</t>
  </si>
  <si>
    <t>Basic EPS</t>
  </si>
  <si>
    <t>Diluted EPS</t>
  </si>
  <si>
    <t>Basic EPS excluding non-recurring items</t>
  </si>
  <si>
    <t>Diluted EPS excl. non-recurring items</t>
  </si>
  <si>
    <t>- Exceptional items above EBIT</t>
  </si>
  <si>
    <t>- Exceptional items in tax items</t>
  </si>
  <si>
    <t>- Non-recurring share in profit/(loss) of associates</t>
  </si>
  <si>
    <t>- Non-recurring non-controlling interests</t>
  </si>
  <si>
    <t>- Profit from discontinued operations</t>
  </si>
  <si>
    <t>ADJUSTED NET PROFIT</t>
  </si>
  <si>
    <t>Basic number of shares</t>
  </si>
  <si>
    <t>Dilution effect</t>
  </si>
  <si>
    <t>Dilution effect progression</t>
  </si>
  <si>
    <t>Diluted number of shares</t>
  </si>
  <si>
    <t>Dividend per share</t>
  </si>
  <si>
    <t>Total dividend paid</t>
  </si>
  <si>
    <t>SALES BY GEOGRAPHIC ZONE (not a driver)</t>
  </si>
  <si>
    <t>Regional split</t>
  </si>
  <si>
    <t>Europe</t>
  </si>
  <si>
    <t>North America</t>
  </si>
  <si>
    <t>North Asia</t>
  </si>
  <si>
    <t>Latin America</t>
  </si>
  <si>
    <t>SAPMENA-SSA</t>
  </si>
  <si>
    <t>- organic growth</t>
  </si>
  <si>
    <t>reference base</t>
  </si>
  <si>
    <t>organic growth impact</t>
  </si>
  <si>
    <t>Implied group revenue by regions</t>
  </si>
  <si>
    <t>- organic revenue growth - forecasted</t>
  </si>
  <si>
    <t>- organic revenue growth - implied by regions</t>
  </si>
  <si>
    <t>NET DEBT, NWC,</t>
  </si>
  <si>
    <t>Working Capital</t>
  </si>
  <si>
    <t>Net working capital</t>
  </si>
  <si>
    <t xml:space="preserve"> - as % of sales</t>
  </si>
  <si>
    <t>Trade receivables</t>
  </si>
  <si>
    <t>Trade payables</t>
  </si>
  <si>
    <t xml:space="preserve">CF change in working capital </t>
  </si>
  <si>
    <t>Net Debt</t>
  </si>
  <si>
    <t>Lease debt (IFRS 16)</t>
  </si>
  <si>
    <t>Total borrowings</t>
  </si>
  <si>
    <t>Net debt/(cash)</t>
  </si>
  <si>
    <t>Depreciation and amortisation</t>
  </si>
  <si>
    <t>Net debt/(cash) to EBITDA</t>
  </si>
  <si>
    <t>ROCE</t>
  </si>
  <si>
    <t>CASH FLOW STATEMENT</t>
  </si>
  <si>
    <t>Net profit attributable to owners of the company</t>
  </si>
  <si>
    <t>D&amp;A, provisions and other non-current liabilities</t>
  </si>
  <si>
    <t>- % of sales</t>
  </si>
  <si>
    <t>Changes in deferred taxes</t>
  </si>
  <si>
    <t>Share-based payment</t>
  </si>
  <si>
    <t>Capital gains and losses on dissposals of assets</t>
  </si>
  <si>
    <t>Other non-cash transactions</t>
  </si>
  <si>
    <t>Net profit from discontinued operations</t>
  </si>
  <si>
    <t>Share of profit in associates, net of dividends</t>
  </si>
  <si>
    <t>Net cash provided by operating activities</t>
  </si>
  <si>
    <t>Net cash from investing activities</t>
  </si>
  <si>
    <t>Net cash from financing activities</t>
  </si>
  <si>
    <t>Change in cash and cash equivalents</t>
  </si>
  <si>
    <t>Cash and cash equivalents at beginning of year</t>
  </si>
  <si>
    <t>Cash and cash equivalents at the end of year</t>
  </si>
  <si>
    <t>BALANCE SHEET</t>
  </si>
  <si>
    <t>TOTAL NON-CURRENT ASSETS</t>
  </si>
  <si>
    <t>TOTAL CURRENT ASSETS</t>
  </si>
  <si>
    <t>Assets held for sale</t>
  </si>
  <si>
    <t>TOTAL ASSETS</t>
  </si>
  <si>
    <t>Equity</t>
  </si>
  <si>
    <t>TOTAL EQUITY</t>
  </si>
  <si>
    <t>TOTAL NON-CURRENT LIABILITIES</t>
  </si>
  <si>
    <t>TOTAL CURRENT LIABILITIES</t>
  </si>
  <si>
    <t>Liabilities relating to assets held for sale</t>
  </si>
  <si>
    <t>TOTAL EQUITY AND LIABILITIES</t>
  </si>
  <si>
    <t>check</t>
  </si>
  <si>
    <t>DEC YE</t>
  </si>
  <si>
    <t>FY05</t>
  </si>
  <si>
    <t>FY06</t>
  </si>
  <si>
    <t>FY07</t>
  </si>
  <si>
    <t>FY08</t>
  </si>
  <si>
    <t>FY09</t>
  </si>
  <si>
    <t>FY10</t>
  </si>
  <si>
    <t>FY11</t>
  </si>
  <si>
    <t>FY12</t>
  </si>
  <si>
    <t>FY13</t>
  </si>
  <si>
    <t>FY14</t>
  </si>
  <si>
    <t>H1 15</t>
  </si>
  <si>
    <t>H2 15</t>
  </si>
  <si>
    <t>FY15</t>
  </si>
  <si>
    <t>H1 16</t>
  </si>
  <si>
    <t>H2 16</t>
  </si>
  <si>
    <t>FY16</t>
  </si>
  <si>
    <t>Q1 17</t>
  </si>
  <si>
    <t>Q2 17</t>
  </si>
  <si>
    <t>Q3 17</t>
  </si>
  <si>
    <t>Q4 17</t>
  </si>
  <si>
    <t>H1 17</t>
  </si>
  <si>
    <t>H2 17</t>
  </si>
  <si>
    <t>FY17</t>
  </si>
  <si>
    <t>Q1 18</t>
  </si>
  <si>
    <t>Q2 18</t>
  </si>
  <si>
    <t>Q3 18</t>
  </si>
  <si>
    <t>Q4 18</t>
  </si>
  <si>
    <t>H1 18</t>
  </si>
  <si>
    <t>H2 18</t>
  </si>
  <si>
    <t>FY18</t>
  </si>
  <si>
    <t>Q1 19</t>
  </si>
  <si>
    <t>Q2 19</t>
  </si>
  <si>
    <t>Q3 19</t>
  </si>
  <si>
    <t>Q4 19</t>
  </si>
  <si>
    <t>H1 19</t>
  </si>
  <si>
    <t>H2 19</t>
  </si>
  <si>
    <t>Q1 20</t>
  </si>
  <si>
    <t>Q2 20</t>
  </si>
  <si>
    <t>Q3 20</t>
  </si>
  <si>
    <t>Q4 20</t>
  </si>
  <si>
    <t>H1 20</t>
  </si>
  <si>
    <t>H2 20</t>
  </si>
  <si>
    <t>Q1 21</t>
  </si>
  <si>
    <t>Q2 21</t>
  </si>
  <si>
    <t>Q3 21</t>
  </si>
  <si>
    <t>Q4 21</t>
  </si>
  <si>
    <t>H1 21</t>
  </si>
  <si>
    <t>H2 21</t>
  </si>
  <si>
    <t>Q1 22</t>
  </si>
  <si>
    <t>Q2 22</t>
  </si>
  <si>
    <t>Q3 22</t>
  </si>
  <si>
    <t>Q4 22</t>
  </si>
  <si>
    <t>H1 22</t>
  </si>
  <si>
    <t>H2 22</t>
  </si>
  <si>
    <t>Q1 23</t>
  </si>
  <si>
    <t>Q2 23</t>
  </si>
  <si>
    <t>Q3 23</t>
  </si>
  <si>
    <t>Q4 23</t>
  </si>
  <si>
    <t>H1 23</t>
  </si>
  <si>
    <t>H2 23</t>
  </si>
  <si>
    <t>Q1 24</t>
  </si>
  <si>
    <t>Q2 24</t>
  </si>
  <si>
    <t>Q3 24</t>
  </si>
  <si>
    <t>Q4 24</t>
  </si>
  <si>
    <t>H1 24</t>
  </si>
  <si>
    <t>H2 24</t>
  </si>
  <si>
    <t>Q1 25</t>
  </si>
  <si>
    <t>Q2 25</t>
  </si>
  <si>
    <t>Q3 25</t>
  </si>
  <si>
    <t>Q4 25e</t>
  </si>
  <si>
    <t>H1 25</t>
  </si>
  <si>
    <t>H2 25e</t>
  </si>
  <si>
    <t>FY25e</t>
  </si>
  <si>
    <t>Q1 26e</t>
  </si>
  <si>
    <t>Q2 26e</t>
  </si>
  <si>
    <t>Q3 26e</t>
  </si>
  <si>
    <t>Q4 26e</t>
  </si>
  <si>
    <t>H1 26e</t>
  </si>
  <si>
    <t>H2 26e</t>
  </si>
  <si>
    <t>FY33e</t>
  </si>
  <si>
    <t>FY34e</t>
  </si>
  <si>
    <t>FY35e</t>
  </si>
  <si>
    <t>EUR/share</t>
  </si>
  <si>
    <t>%</t>
  </si>
  <si>
    <t>Organic sales growth</t>
  </si>
  <si>
    <t>Operating profit margin progression</t>
  </si>
  <si>
    <t>bps</t>
  </si>
  <si>
    <t>x</t>
  </si>
  <si>
    <t>Balance sheet check</t>
  </si>
  <si>
    <t>SAVE</t>
  </si>
  <si>
    <t>EURm</t>
  </si>
  <si>
    <t>Check</t>
  </si>
  <si>
    <t>- price/mix growth</t>
  </si>
  <si>
    <t>- volume growth</t>
  </si>
  <si>
    <t>- forex impact</t>
  </si>
  <si>
    <t>- scope impact</t>
  </si>
  <si>
    <t>forex impact</t>
  </si>
  <si>
    <t>group structure impact</t>
  </si>
  <si>
    <t>Professional Products</t>
  </si>
  <si>
    <t>Consumer Products</t>
  </si>
  <si>
    <t>Luxury Products</t>
  </si>
  <si>
    <t>Dermatological Beauty</t>
  </si>
  <si>
    <t>Other Cosmetics Sales</t>
  </si>
  <si>
    <t>Theoritical EBIT</t>
  </si>
  <si>
    <t>- estimated organic growth</t>
  </si>
  <si>
    <t>Active Cosmetics</t>
  </si>
  <si>
    <t>Dermatology</t>
  </si>
  <si>
    <t>- dropthrough EBIT/Sales</t>
  </si>
  <si>
    <t>Reported operating profit</t>
  </si>
  <si>
    <t>na</t>
  </si>
  <si>
    <t>Net financial income/expense</t>
  </si>
  <si>
    <t>Finance costs on gross debt</t>
  </si>
  <si>
    <t>Finance income on cash and cash equivalents</t>
  </si>
  <si>
    <t>- average gross debt/(cash)</t>
  </si>
  <si>
    <t>- effective interest rate on gross debt</t>
  </si>
  <si>
    <t>- gross cash</t>
  </si>
  <si>
    <t>- effective interest rate on gross cash</t>
  </si>
  <si>
    <t>Finance costs on gross debt (hardcoded)</t>
  </si>
  <si>
    <t>Finance income on cash and cash equivalents (hardcoded)</t>
  </si>
  <si>
    <t>Sanofi Aventis dividends</t>
  </si>
  <si>
    <t>Sanofi dividend per share</t>
  </si>
  <si>
    <t>Number of shares owned</t>
  </si>
  <si>
    <t>m</t>
  </si>
  <si>
    <t>Adjusted profit before tax (excl. non-recurring items)</t>
  </si>
  <si>
    <t>Income tax excl. non-recurring items</t>
  </si>
  <si>
    <t>- effective tax rate excl. non-recurring items</t>
  </si>
  <si>
    <t>Income tax on non-recurring items</t>
  </si>
  <si>
    <t>- effective tax rate on non-recurring items</t>
  </si>
  <si>
    <t>- o/w recurring</t>
  </si>
  <si>
    <t>- o/w non-recurring</t>
  </si>
  <si>
    <t>Profit from discontinued operations</t>
  </si>
  <si>
    <t>NET PROFIT</t>
  </si>
  <si>
    <t>Share buy back programme</t>
  </si>
  <si>
    <t xml:space="preserve">Share price </t>
  </si>
  <si>
    <t>number of shares bought back and cancelled</t>
  </si>
  <si>
    <t>PROFESSIONAL PRODUCTS</t>
  </si>
  <si>
    <t>Regional Split</t>
  </si>
  <si>
    <t>Western Europe</t>
  </si>
  <si>
    <t>New Markets</t>
  </si>
  <si>
    <t>Asia Pacific</t>
  </si>
  <si>
    <t>Eastern Europe</t>
  </si>
  <si>
    <t>Africa, Middle East</t>
  </si>
  <si>
    <t>- appreciation/(depreciation) EUR vs. basket y/y</t>
  </si>
  <si>
    <t>- estimated organic growth in Western Europe</t>
  </si>
  <si>
    <t>- estimated organic growth in North America</t>
  </si>
  <si>
    <t>- estimated organic growth in New Markets</t>
  </si>
  <si>
    <t>- estimated organic growth in Asia Pacific</t>
  </si>
  <si>
    <t>- estimated organic growth in Latin America</t>
  </si>
  <si>
    <t>- estimated organic growth in Eastern Europe</t>
  </si>
  <si>
    <t>Africa Middle East</t>
  </si>
  <si>
    <t>- estimated organic growth in Africa Middle East</t>
  </si>
  <si>
    <t>Professional Products - theoretical org. sales growth</t>
  </si>
  <si>
    <t>Professional Products - reported org. sales growth</t>
  </si>
  <si>
    <t>Regions *New*</t>
  </si>
  <si>
    <t>Regional Splits New</t>
  </si>
  <si>
    <t>- estimated organic growth in Europe</t>
  </si>
  <si>
    <t>- estimated organic growth in North Asia</t>
  </si>
  <si>
    <t>- estimated organic growth in SAPMENA-SSA</t>
  </si>
  <si>
    <t>2 years stack</t>
  </si>
  <si>
    <t>3 years stack</t>
  </si>
  <si>
    <t>4 years stack</t>
  </si>
  <si>
    <t>- % of group</t>
  </si>
  <si>
    <t>OPERATING PROFIT</t>
  </si>
  <si>
    <t>- EBIT margin</t>
  </si>
  <si>
    <t>- EBIT margin progression</t>
  </si>
  <si>
    <t>CONSUMER PRODUCTS</t>
  </si>
  <si>
    <t>Consumer Products - theoretical org. sales growth</t>
  </si>
  <si>
    <t>Consumer Products - reported org. sales growth</t>
  </si>
  <si>
    <t>L'Oreal Luxe</t>
  </si>
  <si>
    <t>Luxury Products - theoretical org. sales growth</t>
  </si>
  <si>
    <t>Luxury Products - reported org. sales growth</t>
  </si>
  <si>
    <t>L'Oreal Dermatological Beauty</t>
  </si>
  <si>
    <t>Dermatological Beauty - theoretical org. sales growth</t>
  </si>
  <si>
    <t>Dermatological Beauty - reported org. sales growth</t>
  </si>
  <si>
    <t>THE BODY SHOP (discontinued)</t>
  </si>
  <si>
    <t>GALDERMA (discontinued)</t>
  </si>
  <si>
    <t>Non-allocated</t>
  </si>
  <si>
    <t>- as % of net sales</t>
  </si>
  <si>
    <t>Western Europe&lt;&lt;</t>
  </si>
  <si>
    <t>&gt;&gt; Europe</t>
  </si>
  <si>
    <t>- organic growth in Western Europe</t>
  </si>
  <si>
    <t>- organic growth in North America</t>
  </si>
  <si>
    <t>- organic growth in New Markets</t>
  </si>
  <si>
    <t>Asia Pacific&lt;&lt;</t>
  </si>
  <si>
    <t>&gt;&gt; North Asia</t>
  </si>
  <si>
    <t>- organic growth in Asia Pacific</t>
  </si>
  <si>
    <t>- organic growth in Latin America</t>
  </si>
  <si>
    <t>- organic growth in Eastern Europe</t>
  </si>
  <si>
    <t>- organic growth in Africa Middle East</t>
  </si>
  <si>
    <t>GROUP - Theoretical org. sales growth</t>
  </si>
  <si>
    <t>Group - reported org. sales growth</t>
  </si>
  <si>
    <t>GROUP - Theoretical FX impact</t>
  </si>
  <si>
    <t>Group - reported FX impact</t>
  </si>
  <si>
    <t>NET DEBT, NWC, FCF</t>
  </si>
  <si>
    <t>Net cash flow</t>
  </si>
  <si>
    <t>Gross cash flow</t>
  </si>
  <si>
    <t>Net Free Cash Flow</t>
  </si>
  <si>
    <t>Lease</t>
  </si>
  <si>
    <t>Net Free Cash Flow post lease</t>
  </si>
  <si>
    <t>o/w depreciation and amortisation</t>
  </si>
  <si>
    <t>o/w provisions and other non-current liabilities</t>
  </si>
  <si>
    <t>Treasury shares</t>
  </si>
  <si>
    <t>利润表(证券代码：LRLCY.PQ 名称：欧莱雅）</t>
  </si>
  <si>
    <t>（单位：万元，EUR）</t>
  </si>
  <si>
    <t/>
  </si>
  <si>
    <t>2019 年报</t>
  </si>
  <si>
    <t>2020 年报</t>
  </si>
  <si>
    <t>2021 年报</t>
  </si>
  <si>
    <t>2022 年报</t>
  </si>
  <si>
    <t>2023 年报</t>
  </si>
  <si>
    <t>2024 中报</t>
  </si>
  <si>
    <t>起始日期</t>
  </si>
  <si>
    <t>2019-01-01</t>
  </si>
  <si>
    <t>2020-01-01</t>
  </si>
  <si>
    <t>2021-01-01</t>
  </si>
  <si>
    <t>2022-01-01</t>
  </si>
  <si>
    <t>2023-01-01</t>
  </si>
  <si>
    <t>2024-01-01</t>
  </si>
  <si>
    <t>截止日期</t>
  </si>
  <si>
    <t>2019-12-31</t>
  </si>
  <si>
    <t>2020-12-31</t>
  </si>
  <si>
    <t>2021-12-31</t>
  </si>
  <si>
    <t>2022-12-31</t>
  </si>
  <si>
    <t>2023-12-31</t>
  </si>
  <si>
    <t>2024-06-30</t>
  </si>
  <si>
    <t>报表年结日</t>
  </si>
  <si>
    <t>12/31</t>
  </si>
  <si>
    <t>上市前/后</t>
  </si>
  <si>
    <t>--</t>
  </si>
  <si>
    <t>报告类型</t>
  </si>
  <si>
    <t>年报</t>
  </si>
  <si>
    <t>中报</t>
  </si>
  <si>
    <t>报表类型</t>
  </si>
  <si>
    <t>合并</t>
  </si>
  <si>
    <t xml:space="preserve">  销售收入</t>
  </si>
  <si>
    <t xml:space="preserve">  其他收入</t>
  </si>
  <si>
    <t>总收入</t>
  </si>
  <si>
    <t xml:space="preserve">  销售成本</t>
  </si>
  <si>
    <t xml:space="preserve">  市场、销售和管理费用</t>
  </si>
  <si>
    <t xml:space="preserve">  研发费用</t>
  </si>
  <si>
    <t xml:space="preserve">  利息净支出</t>
  </si>
  <si>
    <t xml:space="preserve">    利息支出</t>
  </si>
  <si>
    <t xml:space="preserve">    利息收入</t>
  </si>
  <si>
    <t xml:space="preserve">  其他营业费用</t>
  </si>
  <si>
    <t>营业费用合计</t>
  </si>
  <si>
    <t>营业利润</t>
  </si>
  <si>
    <t xml:space="preserve">  应占关联公司利润</t>
  </si>
  <si>
    <t xml:space="preserve">  其他影响持续经营业务的税前利润的损益</t>
  </si>
  <si>
    <t>持续经营业务的税前利润</t>
  </si>
  <si>
    <t xml:space="preserve">  所得税费用</t>
  </si>
  <si>
    <t>持续经营业务利润</t>
  </si>
  <si>
    <t>已终止经营业务利润</t>
  </si>
  <si>
    <t xml:space="preserve">  其他影响净利润的损益</t>
  </si>
  <si>
    <t xml:space="preserve">  优先股股利</t>
  </si>
  <si>
    <t xml:space="preserve">  归属于少数股东的净利润</t>
  </si>
  <si>
    <t xml:space="preserve">  归属于母公司股东的净利润</t>
  </si>
  <si>
    <t xml:space="preserve">  归属于母公司股东的净利润特殊科目</t>
  </si>
  <si>
    <t>基本每股收益(元)</t>
  </si>
  <si>
    <t xml:space="preserve">  基本每股收益(持续经营业务)</t>
  </si>
  <si>
    <t xml:space="preserve">  基本每股收益(已终止经营业务)</t>
  </si>
  <si>
    <t>稀释每股收益(元)</t>
  </si>
  <si>
    <t xml:space="preserve">  稀释每股收益(持续经营业务)</t>
  </si>
  <si>
    <t xml:space="preserve">  稀释每股收益(已终止经营业务)</t>
  </si>
  <si>
    <t xml:space="preserve">  其他全面收入</t>
  </si>
  <si>
    <t>全面收入总额</t>
  </si>
  <si>
    <t xml:space="preserve">  归属于少数股东的全面收入总额</t>
  </si>
  <si>
    <t xml:space="preserve">  归属于母公司股东的全面收入总额</t>
  </si>
  <si>
    <t>原始货币</t>
  </si>
  <si>
    <t>EUR</t>
  </si>
  <si>
    <t>转换汇率</t>
  </si>
  <si>
    <t>汇率类型</t>
  </si>
  <si>
    <t>公告日期</t>
  </si>
  <si>
    <t>2020-02-06</t>
  </si>
  <si>
    <t>2021-02-11</t>
  </si>
  <si>
    <t>2022-02-09</t>
  </si>
  <si>
    <t>2023-02-09</t>
  </si>
  <si>
    <t>2024-02-08</t>
  </si>
  <si>
    <t>2024-07-30</t>
  </si>
  <si>
    <t>会计准则</t>
  </si>
  <si>
    <t>国际会计准则</t>
  </si>
  <si>
    <t>原始报表</t>
  </si>
  <si>
    <t>点击查看</t>
  </si>
  <si>
    <t>数据来源：同花顺iFinD</t>
  </si>
  <si>
    <t>ARD.现金流量表</t>
  </si>
  <si>
    <t>2024-12-31</t>
  </si>
  <si>
    <t>2025-06-30</t>
  </si>
  <si>
    <t>报告期</t>
  </si>
  <si>
    <t>2022年报</t>
  </si>
  <si>
    <t>2023年报</t>
  </si>
  <si>
    <t>2024年报</t>
  </si>
  <si>
    <t>2025中报</t>
  </si>
  <si>
    <t>合并报表</t>
  </si>
  <si>
    <t>期末现金及现金等价物余额</t>
  </si>
  <si>
    <t xml:space="preserve">    现金及现金等价物净增加额</t>
  </si>
  <si>
    <t xml:space="preserve">      经营活动产生的现金流量净额</t>
  </si>
  <si>
    <t xml:space="preserve">        经营活动之现金</t>
  </si>
  <si>
    <t xml:space="preserve">          营运资本变动前之现金流量</t>
  </si>
  <si>
    <t xml:space="preserve">            除税前(亏损)/溢利</t>
  </si>
  <si>
    <t xml:space="preserve">            财务费用</t>
  </si>
  <si>
    <t xml:space="preserve">            利息收入</t>
  </si>
  <si>
    <t xml:space="preserve">            转租收入-经营活动</t>
  </si>
  <si>
    <t xml:space="preserve">            可供出售金融资产减值亏损</t>
  </si>
  <si>
    <t xml:space="preserve">            存货撇减/(拨回)至可变现净值</t>
  </si>
  <si>
    <t xml:space="preserve">            汇兑(收益)/损失</t>
  </si>
  <si>
    <t xml:space="preserve">            股份为基础支付费用</t>
  </si>
  <si>
    <t xml:space="preserve">            处置使用权资产收益-经营活动</t>
  </si>
  <si>
    <t xml:space="preserve">            出售使用权资产的收益净额</t>
  </si>
  <si>
    <t xml:space="preserve">            已收按公平值计入损益之金融资产之投资收入</t>
  </si>
  <si>
    <t xml:space="preserve">            以公允价值计量且其变动计入当期损益的金融负债的损益-经营活动</t>
  </si>
  <si>
    <t xml:space="preserve">            按公平值透过损益列账金融资产之公平值(收益)/亏损</t>
  </si>
  <si>
    <t xml:space="preserve">            按公平值计入损益之金融负债公平值变动的亏损</t>
  </si>
  <si>
    <t xml:space="preserve">            物业,厂房及设备折旧</t>
  </si>
  <si>
    <t xml:space="preserve">            无形资产摊销</t>
  </si>
  <si>
    <t xml:space="preserve">            资产使用权的折旧-经营活动</t>
  </si>
  <si>
    <t xml:space="preserve">          (增加)/减少存货</t>
  </si>
  <si>
    <t xml:space="preserve">          (增加)/减少应收账款</t>
  </si>
  <si>
    <t xml:space="preserve">          增加/(减少)应收贸易及保理款项</t>
  </si>
  <si>
    <t xml:space="preserve">          (增加)/减少按金,预付款项及其他应收款</t>
  </si>
  <si>
    <t xml:space="preserve">          增加/(减少)应付账款</t>
  </si>
  <si>
    <t xml:space="preserve">          (增加)/减少合同负债-经营活动</t>
  </si>
  <si>
    <t xml:space="preserve">          增加/(减少)应计费用及其他应付款</t>
  </si>
  <si>
    <t xml:space="preserve">          增加/(减少)拨备</t>
  </si>
  <si>
    <t xml:space="preserve">        已收利息-经营活动</t>
  </si>
  <si>
    <t xml:space="preserve">        已付所得税</t>
  </si>
  <si>
    <t xml:space="preserve">      投资活动产生的现金流量净额</t>
  </si>
  <si>
    <t xml:space="preserve">        已收利息-投资活动</t>
  </si>
  <si>
    <t xml:space="preserve">        购买按公平值计入损益之金融资产-投资活动</t>
  </si>
  <si>
    <t xml:space="preserve">        处置交易性金融资产所得款项</t>
  </si>
  <si>
    <t xml:space="preserve">        出售按公平值计入损益之金融负债所得款</t>
  </si>
  <si>
    <t xml:space="preserve">        结算按公平值计入损益的金融负债-投资活动</t>
  </si>
  <si>
    <t xml:space="preserve">        购买物业,厂房及设备</t>
  </si>
  <si>
    <t xml:space="preserve">        购买无形资产</t>
  </si>
  <si>
    <t xml:space="preserve">        购买的资产</t>
  </si>
  <si>
    <t xml:space="preserve">        出售使用权资产的所得款项-投资活动</t>
  </si>
  <si>
    <t xml:space="preserve">        处置物业,厂房及设备所得款</t>
  </si>
  <si>
    <t xml:space="preserve">        定期存款增加-投资活动</t>
  </si>
  <si>
    <t xml:space="preserve">        定期存款减少-投资活动</t>
  </si>
  <si>
    <t xml:space="preserve">        受限制货币资金增加-投资活动</t>
  </si>
  <si>
    <t xml:space="preserve">        受限制货币资金减少-投资活动</t>
  </si>
  <si>
    <t xml:space="preserve">      筹资活动产生的现金流量净额</t>
  </si>
  <si>
    <t xml:space="preserve">        银行借贷所得款</t>
  </si>
  <si>
    <t xml:space="preserve">        保理协议下的借款-筹资活动</t>
  </si>
  <si>
    <t xml:space="preserve">        已付利息及保理费用-筹资活动</t>
  </si>
  <si>
    <t xml:space="preserve">        已付利息-筹资活动</t>
  </si>
  <si>
    <t xml:space="preserve">        发行股份所得款项</t>
  </si>
  <si>
    <t xml:space="preserve">        权益股东出资</t>
  </si>
  <si>
    <t xml:space="preserve">        偿还保理应收账款-筹资活动</t>
  </si>
  <si>
    <t xml:space="preserve">        偿还银行借贷</t>
  </si>
  <si>
    <t xml:space="preserve">        未付款项的支付-筹资活动</t>
  </si>
  <si>
    <t xml:space="preserve">        按金的增加-筹资活动</t>
  </si>
  <si>
    <t xml:space="preserve">        租赁按金减少-筹资活动</t>
  </si>
  <si>
    <t xml:space="preserve">        支付借款和融资租赁负债-筹资活动</t>
  </si>
  <si>
    <t xml:space="preserve">        筹资活动差额(合计平衡项目)</t>
  </si>
  <si>
    <t xml:space="preserve">    期初现金及现金等价物余额</t>
  </si>
  <si>
    <t xml:space="preserve">    汇率变动对现金的影响</t>
  </si>
  <si>
    <t>现金及现金等价物分析-银行结存及库存现金</t>
  </si>
  <si>
    <t>现金及现金等价物分析-存款期少于三个月的非抵押定期存款</t>
  </si>
  <si>
    <t>于综合资产负债表的现金及现金等价物</t>
  </si>
  <si>
    <t>显示币种</t>
  </si>
  <si>
    <t>CNY</t>
  </si>
  <si>
    <t>原始币种</t>
  </si>
  <si>
    <t>最新汇率</t>
  </si>
  <si>
    <t>区间起始日</t>
  </si>
  <si>
    <t>2025-01-01</t>
  </si>
  <si>
    <t>区间截止日</t>
  </si>
  <si>
    <t>报告期跨度</t>
  </si>
  <si>
    <t>12个月</t>
  </si>
  <si>
    <t>6个月</t>
  </si>
  <si>
    <t>2025-06-08</t>
  </si>
  <si>
    <t>2025-12-09</t>
  </si>
  <si>
    <t>国际准则</t>
  </si>
  <si>
    <t>审计意见</t>
  </si>
  <si>
    <t>标准无保留意见</t>
  </si>
  <si>
    <t>核数师</t>
  </si>
  <si>
    <t>数据来源：Wind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</si>
</sst>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m\/yyyy"/>
    <numFmt numFmtId="177" formatCode="0.0%"/>
    <numFmt numFmtId="178" formatCode="0.0"/>
    <numFmt numFmtId="179" formatCode="_-* #,##0.00_-;\-* #,##0.00_-;_-* &quot;-&quot;??_-;_-@_-"/>
    <numFmt numFmtId="180" formatCode="m/d/yy\ h:mm"/>
    <numFmt numFmtId="181" formatCode="#.00"/>
    <numFmt numFmtId="182" formatCode="General_)"/>
    <numFmt numFmtId="183" formatCode="mmm\ dd\,\ yyyy"/>
    <numFmt numFmtId="184" formatCode="mmm/yyyy"/>
    <numFmt numFmtId="185" formatCode="yyyy"/>
    <numFmt numFmtId="186" formatCode="&quot;$&quot;#,##0.00_);[Red]\(&quot;$&quot;#,##0.00\)"/>
    <numFmt numFmtId="187" formatCode="[$-409]mmm/yy;@"/>
    <numFmt numFmtId="188" formatCode="_(* #,##0.00_);_(* \(#,##0.00\);_(* &quot;-&quot;??_);_(@_)"/>
    <numFmt numFmtId="189" formatCode="#,##0&quot;bps&quot;;\(#,##0\)&quot;bps&quot;"/>
    <numFmt numFmtId="190" formatCode="#,##0.0&quot;x&quot;;\(#,##0.0\)&quot;x&quot;"/>
    <numFmt numFmtId="191" formatCode="#,##0.0000&quot;bps&quot;;\(#,##0.0000\)&quot;bps&quot;"/>
    <numFmt numFmtId="192" formatCode="#,##0;\(#,##0\)"/>
    <numFmt numFmtId="193" formatCode="#,##0.0"/>
    <numFmt numFmtId="194" formatCode="#,##0.0;\(#,##0.0\)"/>
    <numFmt numFmtId="195" formatCode="#,##0.00;\(#,##0.00\)"/>
    <numFmt numFmtId="196" formatCode="#,##0.000;\(#,##0.000\)"/>
    <numFmt numFmtId="197" formatCode="0.000%"/>
    <numFmt numFmtId="198" formatCode="#,##0.0_);\(#,##0.0\)"/>
    <numFmt numFmtId="199" formatCode="#,##0.0000;\(#,##0.0000\)"/>
    <numFmt numFmtId="200" formatCode="#,##0.00000"/>
    <numFmt numFmtId="201" formatCode="#,##0.000000;\(#,##0.000000\)"/>
    <numFmt numFmtId="202" formatCode="#,##0.0000"/>
    <numFmt numFmtId="203" formatCode="0.00_ "/>
    <numFmt numFmtId="204" formatCode="#,##0_ "/>
    <numFmt numFmtId="205" formatCode="#,##0.00_ "/>
    <numFmt numFmtId="206" formatCode="0_ "/>
    <numFmt numFmtId="207" formatCode="_ * #,##0_ ;_ * \-#,##0_ ;_ * &quot;-&quot;??_ ;_ @_ "/>
    <numFmt numFmtId="208" formatCode="#,##0.0;\-#,##0.0"/>
    <numFmt numFmtId="209" formatCode="#,##0.000_);\(#,##0.000\)"/>
    <numFmt numFmtId="210" formatCode="0.000_ "/>
    <numFmt numFmtId="211" formatCode="#,##0.000000000000_ "/>
    <numFmt numFmtId="212" formatCode="0.0_ "/>
    <numFmt numFmtId="213" formatCode="0_);[Red]\(0\)"/>
    <numFmt numFmtId="214" formatCode="* #,##0_);* \(#,##0\);* \-_);* @_)"/>
    <numFmt numFmtId="215" formatCode="* #,##0%_);* \(#,##0%\);* \-_);* @_)"/>
    <numFmt numFmtId="216" formatCode="&quot;￥&quot;#,##0.00_);[Red]\(&quot;￥&quot;#,##0.00\)"/>
    <numFmt numFmtId="217" formatCode="0.0_);\(0.0\)"/>
    <numFmt numFmtId="218" formatCode="0.00_);[Red]\(0.00\)"/>
    <numFmt numFmtId="219" formatCode="yyyy/mm/dd"/>
    <numFmt numFmtId="220" formatCode="[&gt;=100]##,##0;[&lt;=-100]\-##,##0;0.00"/>
  </numFmts>
  <fonts count="186">
    <font>
      <sz val="11"/>
      <color theme="1"/>
      <name val="等线"/>
      <charset val="134"/>
      <scheme val="minor"/>
    </font>
    <font>
      <b/>
      <sz val="12"/>
      <color theme="1"/>
      <name val="等线"/>
      <charset val="134"/>
      <scheme val="minor"/>
    </font>
    <font>
      <sz val="12"/>
      <color theme="1"/>
      <name val="等线"/>
      <charset val="134"/>
      <scheme val="minor"/>
    </font>
    <font>
      <b/>
      <sz val="11"/>
      <color theme="1"/>
      <name val="等线"/>
      <charset val="134"/>
      <scheme val="minor"/>
    </font>
    <font>
      <sz val="11"/>
      <color theme="2"/>
      <name val="等线"/>
      <charset val="134"/>
      <scheme val="minor"/>
    </font>
    <font>
      <sz val="11"/>
      <color theme="3"/>
      <name val="等线"/>
      <charset val="134"/>
      <scheme val="minor"/>
    </font>
    <font>
      <b/>
      <sz val="11"/>
      <name val="Calibri"/>
      <charset val="134"/>
    </font>
    <font>
      <sz val="11"/>
      <name val="Calibri"/>
      <charset val="134"/>
    </font>
    <font>
      <sz val="11"/>
      <color theme="1"/>
      <name val="等线"/>
      <charset val="134"/>
      <scheme val="minor"/>
    </font>
    <font>
      <sz val="11"/>
      <color indexed="10"/>
      <name val="Calibri"/>
      <charset val="134"/>
    </font>
    <font>
      <sz val="8"/>
      <color theme="1"/>
      <name val="等线"/>
      <charset val="134"/>
      <scheme val="minor"/>
    </font>
    <font>
      <b/>
      <sz val="11"/>
      <color theme="1"/>
      <name val="等线"/>
      <charset val="134"/>
      <scheme val="minor"/>
    </font>
    <font>
      <b/>
      <sz val="11"/>
      <color rgb="FF00B0F0"/>
      <name val="等线"/>
      <charset val="134"/>
      <scheme val="minor"/>
    </font>
    <font>
      <sz val="11"/>
      <color theme="6" tint="-0.249977111117893"/>
      <name val="等线"/>
      <charset val="134"/>
      <scheme val="minor"/>
    </font>
    <font>
      <b/>
      <sz val="11"/>
      <color theme="6" tint="-0.249977111117893"/>
      <name val="等线"/>
      <charset val="134"/>
      <scheme val="minor"/>
    </font>
    <font>
      <sz val="11"/>
      <color theme="6"/>
      <name val="等线"/>
      <charset val="134"/>
      <scheme val="minor"/>
    </font>
    <font>
      <b/>
      <sz val="11"/>
      <color theme="6"/>
      <name val="等线"/>
      <charset val="134"/>
      <scheme val="minor"/>
    </font>
    <font>
      <sz val="11"/>
      <color theme="6" tint="0.599993896298105"/>
      <name val="等线"/>
      <charset val="134"/>
      <scheme val="minor"/>
    </font>
    <font>
      <b/>
      <sz val="11"/>
      <color theme="6" tint="0.599993896298105"/>
      <name val="等线"/>
      <charset val="134"/>
      <scheme val="minor"/>
    </font>
    <font>
      <sz val="8"/>
      <color theme="6" tint="-0.249977111117893"/>
      <name val="等线"/>
      <charset val="134"/>
      <scheme val="minor"/>
    </font>
    <font>
      <b/>
      <sz val="11"/>
      <color theme="0"/>
      <name val="等线"/>
      <charset val="134"/>
      <scheme val="minor"/>
    </font>
    <font>
      <i/>
      <sz val="11"/>
      <color theme="1"/>
      <name val="等线"/>
      <charset val="134"/>
      <scheme val="minor"/>
    </font>
    <font>
      <sz val="8"/>
      <color theme="3"/>
      <name val="等线"/>
      <charset val="134"/>
      <scheme val="minor"/>
    </font>
    <font>
      <b/>
      <sz val="11"/>
      <name val="等线"/>
      <charset val="134"/>
      <scheme val="minor"/>
    </font>
    <font>
      <i/>
      <sz val="8"/>
      <color theme="1"/>
      <name val="等线"/>
      <charset val="134"/>
      <scheme val="minor"/>
    </font>
    <font>
      <i/>
      <sz val="7"/>
      <color theme="1"/>
      <name val="等线"/>
      <charset val="134"/>
      <scheme val="minor"/>
    </font>
    <font>
      <b/>
      <sz val="11"/>
      <color rgb="FF0070C0"/>
      <name val="等线"/>
      <charset val="134"/>
      <scheme val="minor"/>
    </font>
    <font>
      <sz val="11"/>
      <color rgb="FF0070C0"/>
      <name val="等线"/>
      <charset val="134"/>
      <scheme val="minor"/>
    </font>
    <font>
      <sz val="11"/>
      <color theme="0"/>
      <name val="等线"/>
      <charset val="134"/>
      <scheme val="minor"/>
    </font>
    <font>
      <sz val="11"/>
      <color theme="0" tint="-0.499984740745262"/>
      <name val="等线"/>
      <charset val="134"/>
      <scheme val="minor"/>
    </font>
    <font>
      <sz val="11"/>
      <color rgb="FFFF0000"/>
      <name val="等线"/>
      <charset val="134"/>
      <scheme val="minor"/>
    </font>
    <font>
      <i/>
      <sz val="11"/>
      <color theme="6" tint="-0.249977111117893"/>
      <name val="等线"/>
      <charset val="134"/>
      <scheme val="minor"/>
    </font>
    <font>
      <sz val="11"/>
      <name val="等线"/>
      <charset val="134"/>
      <scheme val="minor"/>
    </font>
    <font>
      <b/>
      <sz val="11"/>
      <color theme="4" tint="0.249977111117893"/>
      <name val="等线"/>
      <charset val="134"/>
      <scheme val="minor"/>
    </font>
    <font>
      <i/>
      <sz val="11"/>
      <color theme="4" tint="0.249977111117893"/>
      <name val="等线"/>
      <charset val="134"/>
      <scheme val="minor"/>
    </font>
    <font>
      <sz val="11"/>
      <color theme="0" tint="-0.249977111117893"/>
      <name val="等线"/>
      <charset val="134"/>
      <scheme val="minor"/>
    </font>
    <font>
      <i/>
      <sz val="11"/>
      <color theme="3"/>
      <name val="等线"/>
      <charset val="134"/>
      <scheme val="minor"/>
    </font>
    <font>
      <i/>
      <sz val="11"/>
      <color theme="6" tint="0.399975585192419"/>
      <name val="等线"/>
      <charset val="134"/>
      <scheme val="minor"/>
    </font>
    <font>
      <sz val="11"/>
      <color theme="6" tint="0.399975585192419"/>
      <name val="等线"/>
      <charset val="134"/>
      <scheme val="minor"/>
    </font>
    <font>
      <b/>
      <sz val="11"/>
      <color theme="6" tint="0.399975585192419"/>
      <name val="等线"/>
      <charset val="134"/>
      <scheme val="minor"/>
    </font>
    <font>
      <i/>
      <sz val="11"/>
      <color theme="6"/>
      <name val="等线"/>
      <charset val="134"/>
      <scheme val="minor"/>
    </font>
    <font>
      <i/>
      <sz val="11"/>
      <color theme="6" tint="0.599993896298105"/>
      <name val="等线"/>
      <charset val="134"/>
      <scheme val="minor"/>
    </font>
    <font>
      <i/>
      <sz val="11"/>
      <color rgb="FF0070C0"/>
      <name val="等线"/>
      <charset val="134"/>
      <scheme val="minor"/>
    </font>
    <font>
      <i/>
      <sz val="11"/>
      <color theme="6" tint="-0.499984740745262"/>
      <name val="等线"/>
      <charset val="134"/>
      <scheme val="minor"/>
    </font>
    <font>
      <i/>
      <sz val="8"/>
      <color theme="6" tint="-0.249977111117893"/>
      <name val="等线"/>
      <charset val="134"/>
      <scheme val="minor"/>
    </font>
    <font>
      <u/>
      <sz val="11"/>
      <color rgb="FF0070C0"/>
      <name val="等线"/>
      <charset val="134"/>
      <scheme val="minor"/>
    </font>
    <font>
      <i/>
      <sz val="8"/>
      <color rgb="FFFF0000"/>
      <name val="等线"/>
      <charset val="134"/>
      <scheme val="minor"/>
    </font>
    <font>
      <sz val="11"/>
      <color theme="0" tint="-0.499984740745262"/>
      <name val="等线"/>
      <charset val="134"/>
      <scheme val="minor"/>
    </font>
    <font>
      <sz val="11"/>
      <color theme="1"/>
      <name val="等线"/>
      <charset val="134"/>
      <scheme val="minor"/>
    </font>
    <font>
      <b/>
      <i/>
      <sz val="11"/>
      <color theme="0" tint="-0.499984740745262"/>
      <name val="等线"/>
      <charset val="134"/>
      <scheme val="minor"/>
    </font>
    <font>
      <b/>
      <sz val="11"/>
      <color theme="0" tint="-0.499984740745262"/>
      <name val="等线"/>
      <charset val="134"/>
      <scheme val="minor"/>
    </font>
    <font>
      <sz val="9"/>
      <color theme="0"/>
      <name val="Arial"/>
      <charset val="134"/>
    </font>
    <font>
      <sz val="9"/>
      <color theme="1"/>
      <name val="Arial"/>
      <charset val="134"/>
    </font>
    <font>
      <b/>
      <sz val="9"/>
      <color theme="1"/>
      <name val="Arial"/>
      <charset val="134"/>
    </font>
    <font>
      <b/>
      <sz val="9"/>
      <color rgb="FF0744A2"/>
      <name val="Arial"/>
      <charset val="134"/>
    </font>
    <font>
      <sz val="9"/>
      <color rgb="FF0744A2"/>
      <name val="Arial"/>
      <charset val="134"/>
    </font>
    <font>
      <b/>
      <sz val="9"/>
      <color theme="0"/>
      <name val="Arial"/>
      <charset val="134"/>
    </font>
    <font>
      <sz val="9"/>
      <color theme="0" tint="-0.349986266670736"/>
      <name val="Arial"/>
      <charset val="134"/>
    </font>
    <font>
      <i/>
      <sz val="9"/>
      <color theme="0" tint="-0.349986266670736"/>
      <name val="Arial"/>
      <charset val="134"/>
    </font>
    <font>
      <sz val="9"/>
      <color theme="4"/>
      <name val="Arial"/>
      <charset val="134"/>
    </font>
    <font>
      <i/>
      <sz val="10"/>
      <color indexed="63"/>
      <name val="Arial"/>
      <charset val="134"/>
    </font>
    <font>
      <sz val="10"/>
      <color indexed="63"/>
      <name val="Arial"/>
      <charset val="134"/>
    </font>
    <font>
      <sz val="9"/>
      <color rgb="FFFF0000"/>
      <name val="Arial"/>
      <charset val="134"/>
    </font>
    <font>
      <b/>
      <sz val="9"/>
      <color theme="1"/>
      <name val="宋体-简"/>
      <charset val="134"/>
    </font>
    <font>
      <sz val="9"/>
      <color rgb="FF0000FF"/>
      <name val="Arial"/>
      <charset val="134"/>
    </font>
    <font>
      <sz val="12"/>
      <color theme="6"/>
      <name val="等线"/>
      <charset val="134"/>
      <scheme val="minor"/>
    </font>
    <font>
      <sz val="9"/>
      <name val="Arial"/>
      <charset val="134"/>
    </font>
    <font>
      <b/>
      <sz val="9"/>
      <name val="Arial"/>
      <charset val="134"/>
    </font>
    <font>
      <b/>
      <sz val="8"/>
      <color theme="0"/>
      <name val="Arial"/>
      <charset val="134"/>
    </font>
    <font>
      <b/>
      <sz val="11"/>
      <color theme="0"/>
      <name val="Calibri"/>
      <charset val="134"/>
    </font>
    <font>
      <b/>
      <sz val="8"/>
      <name val="Arial"/>
      <charset val="134"/>
    </font>
    <font>
      <sz val="8"/>
      <name val="Arial"/>
      <charset val="134"/>
    </font>
    <font>
      <b/>
      <sz val="6"/>
      <color theme="0"/>
      <name val="Arial"/>
      <charset val="134"/>
    </font>
    <font>
      <sz val="6"/>
      <name val="Arial"/>
      <charset val="134"/>
    </font>
    <font>
      <i/>
      <sz val="6"/>
      <name val="Arial"/>
      <charset val="134"/>
    </font>
    <font>
      <b/>
      <sz val="6"/>
      <name val="Arial"/>
      <charset val="134"/>
    </font>
    <font>
      <sz val="9"/>
      <color rgb="FFFFFFFF"/>
      <name val="Arial"/>
      <charset val="134"/>
    </font>
    <font>
      <b/>
      <sz val="6"/>
      <name val="Calibri"/>
      <charset val="134"/>
    </font>
    <font>
      <b/>
      <sz val="6"/>
      <color theme="0"/>
      <name val="Calibri"/>
      <charset val="134"/>
    </font>
    <font>
      <sz val="6"/>
      <color theme="1"/>
      <name val="等线"/>
      <charset val="134"/>
      <scheme val="minor"/>
    </font>
    <font>
      <sz val="6"/>
      <color theme="6"/>
      <name val="等线"/>
      <charset val="134"/>
      <scheme val="minor"/>
    </font>
    <font>
      <sz val="8"/>
      <name val="Calibri"/>
      <charset val="134"/>
    </font>
    <font>
      <sz val="8"/>
      <name val="楷体_GB2312"/>
      <charset val="134"/>
    </font>
    <font>
      <b/>
      <sz val="9"/>
      <color theme="0"/>
      <name val="楷体"/>
      <charset val="134"/>
    </font>
    <font>
      <sz val="9"/>
      <name val="楷体"/>
      <charset val="134"/>
    </font>
    <font>
      <b/>
      <sz val="9"/>
      <color theme="0"/>
      <name val="楷体_GB2312"/>
      <charset val="134"/>
    </font>
    <font>
      <sz val="9"/>
      <name val="Calibri"/>
      <charset val="134"/>
    </font>
    <font>
      <b/>
      <sz val="9"/>
      <name val="楷体"/>
      <charset val="134"/>
    </font>
    <font>
      <b/>
      <sz val="8"/>
      <name val="Calibri"/>
      <charset val="134"/>
    </font>
    <font>
      <sz val="8"/>
      <color rgb="FFFF0000"/>
      <name val="Calibri"/>
      <charset val="134"/>
    </font>
    <font>
      <sz val="10"/>
      <name val="宋体"/>
      <charset val="134"/>
    </font>
    <font>
      <b/>
      <sz val="10"/>
      <color rgb="FF000000"/>
      <name val="Calibri"/>
      <charset val="134"/>
    </font>
    <font>
      <b/>
      <sz val="10"/>
      <name val="Calibri"/>
      <charset val="134"/>
    </font>
    <font>
      <sz val="10"/>
      <name val="Times New Roman"/>
      <charset val="134"/>
    </font>
    <font>
      <b/>
      <sz val="10"/>
      <name val="宋体"/>
      <charset val="134"/>
    </font>
    <font>
      <b/>
      <i/>
      <sz val="10"/>
      <color rgb="FF000000"/>
      <name val="Calibri"/>
      <charset val="134"/>
    </font>
    <font>
      <sz val="10"/>
      <color rgb="FF000000"/>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1"/>
      <color indexed="8"/>
      <name val="宋体"/>
      <charset val="134"/>
    </font>
    <font>
      <sz val="11"/>
      <color indexed="8"/>
      <name val="Calibri"/>
      <charset val="134"/>
    </font>
    <font>
      <sz val="11"/>
      <color indexed="9"/>
      <name val="宋体"/>
      <charset val="134"/>
    </font>
    <font>
      <sz val="11"/>
      <color indexed="9"/>
      <name val="Calibri"/>
      <charset val="134"/>
    </font>
    <font>
      <sz val="11"/>
      <color indexed="20"/>
      <name val="宋体"/>
      <charset val="134"/>
    </font>
    <font>
      <sz val="11"/>
      <color indexed="20"/>
      <name val="Calibri"/>
      <charset val="134"/>
    </font>
    <font>
      <b/>
      <sz val="11"/>
      <color indexed="9"/>
      <name val="Calibri"/>
      <charset val="134"/>
    </font>
    <font>
      <sz val="14"/>
      <color indexed="50"/>
      <name val="Arial"/>
      <charset val="134"/>
    </font>
    <font>
      <b/>
      <sz val="8.5"/>
      <color indexed="50"/>
      <name val="Arial"/>
      <charset val="134"/>
    </font>
    <font>
      <sz val="8"/>
      <color indexed="8"/>
      <name val="Arial"/>
      <charset val="134"/>
    </font>
    <font>
      <b/>
      <sz val="7"/>
      <color indexed="9"/>
      <name val="Arial"/>
      <charset val="134"/>
    </font>
    <font>
      <b/>
      <sz val="7"/>
      <name val="Arial"/>
      <charset val="134"/>
    </font>
    <font>
      <sz val="7"/>
      <name val="Arial"/>
      <charset val="134"/>
    </font>
    <font>
      <sz val="7"/>
      <color indexed="8"/>
      <name val="Arial"/>
      <charset val="134"/>
    </font>
    <font>
      <sz val="6.5"/>
      <name val="Arial"/>
      <charset val="134"/>
    </font>
    <font>
      <b/>
      <sz val="11"/>
      <color indexed="52"/>
      <name val="宋体"/>
      <charset val="134"/>
    </font>
    <font>
      <b/>
      <sz val="11"/>
      <color indexed="52"/>
      <name val="Calibri"/>
      <charset val="134"/>
    </font>
    <font>
      <b/>
      <sz val="11"/>
      <color indexed="9"/>
      <name val="宋体"/>
      <charset val="134"/>
    </font>
    <font>
      <sz val="11"/>
      <name val="ＭＳ Ｐゴシック"/>
      <charset val="128"/>
    </font>
    <font>
      <sz val="10"/>
      <name val="MS Sans Serif"/>
      <charset val="134"/>
    </font>
    <font>
      <sz val="1"/>
      <color indexed="8"/>
      <name val="Courier"/>
      <charset val="134"/>
    </font>
    <font>
      <sz val="10"/>
      <name val="Arial"/>
      <charset val="134"/>
    </font>
    <font>
      <i/>
      <sz val="11"/>
      <color indexed="23"/>
      <name val="宋体"/>
      <charset val="134"/>
    </font>
    <font>
      <i/>
      <sz val="11"/>
      <color indexed="23"/>
      <name val="Calibri"/>
      <charset val="134"/>
    </font>
    <font>
      <b/>
      <sz val="10"/>
      <color indexed="9"/>
      <name val="Arial"/>
      <charset val="134"/>
    </font>
    <font>
      <sz val="11"/>
      <color indexed="17"/>
      <name val="宋体"/>
      <charset val="134"/>
    </font>
    <font>
      <sz val="11"/>
      <color indexed="17"/>
      <name val="Calibri"/>
      <charset val="134"/>
    </font>
    <font>
      <b/>
      <sz val="15"/>
      <color indexed="56"/>
      <name val="宋体"/>
      <charset val="134"/>
    </font>
    <font>
      <b/>
      <sz val="15"/>
      <color indexed="56"/>
      <name val="Calibri"/>
      <charset val="134"/>
    </font>
    <font>
      <b/>
      <sz val="13"/>
      <color indexed="56"/>
      <name val="宋体"/>
      <charset val="134"/>
    </font>
    <font>
      <b/>
      <sz val="13"/>
      <color indexed="56"/>
      <name val="Calibri"/>
      <charset val="134"/>
    </font>
    <font>
      <b/>
      <sz val="11"/>
      <color indexed="56"/>
      <name val="宋体"/>
      <charset val="134"/>
    </font>
    <font>
      <b/>
      <sz val="11"/>
      <color indexed="56"/>
      <name val="Calibri"/>
      <charset val="134"/>
    </font>
    <font>
      <b/>
      <sz val="1"/>
      <color indexed="8"/>
      <name val="Courier"/>
      <charset val="134"/>
    </font>
    <font>
      <u/>
      <sz val="11"/>
      <color theme="10"/>
      <name val="宋体"/>
      <charset val="134"/>
    </font>
    <font>
      <u/>
      <sz val="12"/>
      <color theme="10"/>
      <name val="等线"/>
      <charset val="134"/>
      <scheme val="minor"/>
    </font>
    <font>
      <sz val="11"/>
      <color indexed="62"/>
      <name val="宋体"/>
      <charset val="134"/>
    </font>
    <font>
      <sz val="11"/>
      <color indexed="62"/>
      <name val="Calibri"/>
      <charset val="134"/>
    </font>
    <font>
      <sz val="11"/>
      <color indexed="52"/>
      <name val="宋体"/>
      <charset val="134"/>
    </font>
    <font>
      <sz val="11"/>
      <color indexed="52"/>
      <name val="Calibri"/>
      <charset val="134"/>
    </font>
    <font>
      <sz val="11"/>
      <color indexed="60"/>
      <name val="宋体"/>
      <charset val="134"/>
    </font>
    <font>
      <sz val="11"/>
      <color indexed="60"/>
      <name val="Calibri"/>
      <charset val="134"/>
    </font>
    <font>
      <b/>
      <sz val="10"/>
      <name val="Arial"/>
      <charset val="134"/>
    </font>
    <font>
      <sz val="10"/>
      <name val="Courier"/>
      <charset val="134"/>
    </font>
    <font>
      <b/>
      <sz val="11"/>
      <color indexed="63"/>
      <name val="宋体"/>
      <charset val="134"/>
    </font>
    <font>
      <b/>
      <sz val="11"/>
      <color indexed="63"/>
      <name val="Calibri"/>
      <charset val="134"/>
    </font>
    <font>
      <sz val="9"/>
      <name val="Geneva"/>
      <charset val="134"/>
    </font>
    <font>
      <b/>
      <sz val="12"/>
      <name val="Arial"/>
      <charset val="134"/>
    </font>
    <font>
      <b/>
      <sz val="18"/>
      <color indexed="56"/>
      <name val="宋体"/>
      <charset val="134"/>
    </font>
    <font>
      <b/>
      <sz val="18"/>
      <color indexed="56"/>
      <name val="Cambria"/>
      <charset val="134"/>
    </font>
    <font>
      <b/>
      <sz val="11"/>
      <color indexed="8"/>
      <name val="宋体"/>
      <charset val="134"/>
    </font>
    <font>
      <b/>
      <sz val="11"/>
      <color indexed="8"/>
      <name val="Calibri"/>
      <charset val="134"/>
    </font>
    <font>
      <sz val="11"/>
      <color indexed="10"/>
      <name val="宋体"/>
      <charset val="134"/>
    </font>
    <font>
      <sz val="12"/>
      <name val="Calibri"/>
      <charset val="134"/>
    </font>
    <font>
      <sz val="11"/>
      <color theme="1"/>
      <name val="Tahoma"/>
      <charset val="134"/>
    </font>
    <font>
      <u/>
      <sz val="10"/>
      <color indexed="12"/>
      <name val="Arial"/>
      <charset val="134"/>
    </font>
    <font>
      <u/>
      <sz val="10"/>
      <color rgb="FF00B0F0"/>
      <name val="Arial"/>
      <charset val="134"/>
    </font>
    <font>
      <u/>
      <sz val="11"/>
      <color theme="10"/>
      <name val="等线"/>
      <charset val="134"/>
      <scheme val="minor"/>
    </font>
    <font>
      <u/>
      <sz val="8"/>
      <color indexed="12"/>
      <name val="Courier"/>
      <charset val="134"/>
    </font>
    <font>
      <u/>
      <sz val="11"/>
      <color indexed="12"/>
      <name val="宋体"/>
      <charset val="134"/>
    </font>
    <font>
      <u/>
      <sz val="12"/>
      <color indexed="12"/>
      <name val="宋体"/>
      <charset val="134"/>
    </font>
    <font>
      <u/>
      <sz val="8"/>
      <color indexed="12"/>
      <name val="Arial"/>
      <charset val="134"/>
    </font>
    <font>
      <sz val="10"/>
      <name val="Helv"/>
      <charset val="134"/>
    </font>
    <font>
      <b/>
      <sz val="9"/>
      <color theme="0"/>
      <name val="等线"/>
      <charset val="134"/>
    </font>
    <font>
      <sz val="9"/>
      <color rgb="FF000000"/>
      <name val="Tahoma"/>
      <charset val="134"/>
    </font>
    <font>
      <sz val="9"/>
      <name val="Tahoma"/>
      <charset val="134"/>
    </font>
    <font>
      <b/>
      <sz val="9"/>
      <name val="Tahoma"/>
      <charset val="134"/>
    </font>
    <font>
      <b/>
      <sz val="9"/>
      <color rgb="FF000000"/>
      <name val="Tahoma"/>
      <charset val="134"/>
    </font>
    <font>
      <sz val="11"/>
      <color rgb="FF000000"/>
      <name val="等线"/>
      <charset val="0"/>
      <scheme val="minor"/>
    </font>
  </fonts>
  <fills count="84">
    <fill>
      <patternFill patternType="none"/>
    </fill>
    <fill>
      <patternFill patternType="gray125"/>
    </fill>
    <fill>
      <patternFill patternType="solid">
        <fgColor rgb="FF0070C0"/>
        <bgColor indexed="64"/>
      </patternFill>
    </fill>
    <fill>
      <patternFill patternType="solid">
        <fgColor theme="4"/>
        <bgColor indexed="64"/>
      </patternFill>
    </fill>
    <fill>
      <patternFill patternType="solid">
        <fgColor theme="6" tint="0.599993896298105"/>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0" tint="-0.0499893185216834"/>
        <bgColor indexed="64"/>
      </patternFill>
    </fill>
    <fill>
      <patternFill patternType="solid">
        <fgColor theme="6"/>
        <bgColor indexed="64"/>
      </patternFill>
    </fill>
    <fill>
      <patternFill patternType="solid">
        <fgColor theme="6" tint="0.799981688894314"/>
        <bgColor indexed="64"/>
      </patternFill>
    </fill>
    <fill>
      <patternFill patternType="solid">
        <fgColor theme="0"/>
        <bgColor indexed="64"/>
      </patternFill>
    </fill>
    <fill>
      <patternFill patternType="solid">
        <fgColor theme="2" tint="-0.249977111117893"/>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C0BF"/>
        <bgColor indexed="64"/>
      </patternFill>
    </fill>
    <fill>
      <patternFill patternType="solid">
        <fgColor rgb="FFC00000"/>
        <bgColor indexed="64"/>
      </patternFill>
    </fill>
    <fill>
      <patternFill patternType="solid">
        <fgColor rgb="FFD7D7D7"/>
        <bgColor indexed="64"/>
      </patternFill>
    </fill>
    <fill>
      <patternFill patternType="solid">
        <fgColor rgb="FFFFC000"/>
        <bgColor indexed="64"/>
      </patternFill>
    </fill>
    <fill>
      <patternFill patternType="solid">
        <fgColor rgb="FFFFFFFF"/>
        <bgColor indexed="64"/>
      </patternFill>
    </fill>
    <fill>
      <patternFill patternType="solid">
        <fgColor rgb="FFFFFF00"/>
        <bgColor indexed="64"/>
      </patternFill>
    </fill>
    <fill>
      <patternFill patternType="solid">
        <fgColor rgb="FF215BB2"/>
        <bgColor indexed="64"/>
      </patternFill>
    </fill>
    <fill>
      <patternFill patternType="solid">
        <fgColor rgb="FF005BB2"/>
        <bgColor indexed="64"/>
      </patternFill>
    </fill>
    <fill>
      <patternFill patternType="solid">
        <fgColor theme="0" tint="-0.499984740745262"/>
        <bgColor indexed="64"/>
      </patternFill>
    </fill>
    <fill>
      <patternFill patternType="solid">
        <fgColor theme="0" tint="-0.149906918546098"/>
        <bgColor indexed="64"/>
      </patternFill>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rgb="FF4F81BD"/>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31"/>
        <bgColor indexed="8"/>
      </patternFill>
    </fill>
    <fill>
      <patternFill patternType="solid">
        <fgColor indexed="43"/>
        <bgColor indexed="8"/>
      </patternFill>
    </fill>
    <fill>
      <patternFill patternType="solid">
        <fgColor indexed="63"/>
        <bgColor indexed="8"/>
      </patternFill>
    </fill>
  </fills>
  <borders count="30">
    <border>
      <left/>
      <right/>
      <top/>
      <bottom/>
      <diagonal/>
    </border>
    <border>
      <left/>
      <right/>
      <top style="thin">
        <color auto="1"/>
      </top>
      <bottom style="thin">
        <color auto="1"/>
      </bottom>
      <diagonal/>
    </border>
    <border>
      <left/>
      <right/>
      <top style="dashed">
        <color auto="1"/>
      </top>
      <bottom/>
      <diagonal/>
    </border>
    <border>
      <left/>
      <right/>
      <top/>
      <bottom style="dashed">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indexed="5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bottom style="thin">
        <color auto="1"/>
      </bottom>
      <diagonal/>
    </border>
    <border>
      <left style="thin">
        <color auto="1"/>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39"/>
      </top>
      <bottom/>
      <diagonal/>
    </border>
    <border>
      <left style="medium">
        <color indexed="39"/>
      </left>
      <right/>
      <top style="medium">
        <color indexed="39"/>
      </top>
      <bottom/>
      <diagonal/>
    </border>
    <border>
      <left/>
      <right/>
      <top/>
      <bottom style="medium">
        <color indexed="39"/>
      </bottom>
      <diagonal/>
    </border>
    <border>
      <left/>
      <right/>
      <top style="thin">
        <color indexed="62"/>
      </top>
      <bottom style="double">
        <color indexed="62"/>
      </bottom>
      <diagonal/>
    </border>
    <border>
      <left/>
      <right/>
      <top style="thin">
        <color auto="1"/>
      </top>
      <bottom style="double">
        <color auto="1"/>
      </bottom>
      <diagonal/>
    </border>
  </borders>
  <cellStyleXfs count="252">
    <xf numFmtId="0" fontId="0" fillId="0" borderId="0"/>
    <xf numFmtId="43" fontId="48" fillId="0" borderId="0" applyFont="0" applyFill="0" applyBorder="0" applyAlignment="0" applyProtection="0">
      <alignment vertical="center"/>
    </xf>
    <xf numFmtId="44" fontId="0" fillId="0" borderId="0" applyFont="0" applyFill="0" applyBorder="0" applyAlignment="0" applyProtection="0">
      <alignment vertical="center"/>
    </xf>
    <xf numFmtId="9" fontId="48"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7"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0" fillId="27" borderId="6" applyNumberFormat="0" applyFont="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7" applyNumberFormat="0" applyFill="0" applyAlignment="0" applyProtection="0">
      <alignment vertical="center"/>
    </xf>
    <xf numFmtId="0" fontId="103" fillId="0" borderId="7" applyNumberFormat="0" applyFill="0" applyAlignment="0" applyProtection="0">
      <alignment vertical="center"/>
    </xf>
    <xf numFmtId="0" fontId="104" fillId="0" borderId="8" applyNumberFormat="0" applyFill="0" applyAlignment="0" applyProtection="0">
      <alignment vertical="center"/>
    </xf>
    <xf numFmtId="0" fontId="104" fillId="0" borderId="0" applyNumberFormat="0" applyFill="0" applyBorder="0" applyAlignment="0" applyProtection="0">
      <alignment vertical="center"/>
    </xf>
    <xf numFmtId="0" fontId="105" fillId="28" borderId="9" applyNumberFormat="0" applyAlignment="0" applyProtection="0">
      <alignment vertical="center"/>
    </xf>
    <xf numFmtId="0" fontId="106" fillId="29" borderId="10" applyNumberFormat="0" applyAlignment="0" applyProtection="0">
      <alignment vertical="center"/>
    </xf>
    <xf numFmtId="0" fontId="107" fillId="29" borderId="9" applyNumberFormat="0" applyAlignment="0" applyProtection="0">
      <alignment vertical="center"/>
    </xf>
    <xf numFmtId="0" fontId="108" fillId="30" borderId="11" applyNumberFormat="0" applyAlignment="0" applyProtection="0">
      <alignment vertical="center"/>
    </xf>
    <xf numFmtId="0" fontId="109" fillId="0" borderId="12" applyNumberFormat="0" applyFill="0" applyAlignment="0" applyProtection="0">
      <alignment vertical="center"/>
    </xf>
    <xf numFmtId="0" fontId="110" fillId="0" borderId="13" applyNumberFormat="0" applyFill="0" applyAlignment="0" applyProtection="0">
      <alignment vertical="center"/>
    </xf>
    <xf numFmtId="0" fontId="111" fillId="31" borderId="0" applyNumberFormat="0" applyBorder="0" applyAlignment="0" applyProtection="0">
      <alignment vertical="center"/>
    </xf>
    <xf numFmtId="0" fontId="112" fillId="32" borderId="0" applyNumberFormat="0" applyBorder="0" applyAlignment="0" applyProtection="0">
      <alignment vertical="center"/>
    </xf>
    <xf numFmtId="0" fontId="113" fillId="33" borderId="0" applyNumberFormat="0" applyBorder="0" applyAlignment="0" applyProtection="0">
      <alignment vertical="center"/>
    </xf>
    <xf numFmtId="0" fontId="114" fillId="34" borderId="0" applyNumberFormat="0" applyBorder="0" applyAlignment="0" applyProtection="0">
      <alignment vertical="center"/>
    </xf>
    <xf numFmtId="0" fontId="115" fillId="35" borderId="0" applyNumberFormat="0" applyBorder="0" applyAlignment="0" applyProtection="0">
      <alignment vertical="center"/>
    </xf>
    <xf numFmtId="0" fontId="115" fillId="36" borderId="0" applyNumberFormat="0" applyBorder="0" applyAlignment="0" applyProtection="0">
      <alignment vertical="center"/>
    </xf>
    <xf numFmtId="0" fontId="114" fillId="37" borderId="0" applyNumberFormat="0" applyBorder="0" applyAlignment="0" applyProtection="0">
      <alignment vertical="center"/>
    </xf>
    <xf numFmtId="0" fontId="114" fillId="38" borderId="0" applyNumberFormat="0" applyBorder="0" applyAlignment="0" applyProtection="0">
      <alignment vertical="center"/>
    </xf>
    <xf numFmtId="0" fontId="115" fillId="39" borderId="0" applyNumberFormat="0" applyBorder="0" applyAlignment="0" applyProtection="0">
      <alignment vertical="center"/>
    </xf>
    <xf numFmtId="0" fontId="115" fillId="40" borderId="0" applyNumberFormat="0" applyBorder="0" applyAlignment="0" applyProtection="0">
      <alignment vertical="center"/>
    </xf>
    <xf numFmtId="0" fontId="114" fillId="41" borderId="0" applyNumberFormat="0" applyBorder="0" applyAlignment="0" applyProtection="0">
      <alignment vertical="center"/>
    </xf>
    <xf numFmtId="0" fontId="114" fillId="42" borderId="0" applyNumberFormat="0" applyBorder="0" applyAlignment="0" applyProtection="0">
      <alignment vertical="center"/>
    </xf>
    <xf numFmtId="0" fontId="115" fillId="43" borderId="0" applyNumberFormat="0" applyBorder="0" applyAlignment="0" applyProtection="0">
      <alignment vertical="center"/>
    </xf>
    <xf numFmtId="0" fontId="115" fillId="44" borderId="0" applyNumberFormat="0" applyBorder="0" applyAlignment="0" applyProtection="0">
      <alignment vertical="center"/>
    </xf>
    <xf numFmtId="0" fontId="114" fillId="45" borderId="0" applyNumberFormat="0" applyBorder="0" applyAlignment="0" applyProtection="0">
      <alignment vertical="center"/>
    </xf>
    <xf numFmtId="0" fontId="114" fillId="46" borderId="0" applyNumberFormat="0" applyBorder="0" applyAlignment="0" applyProtection="0">
      <alignment vertical="center"/>
    </xf>
    <xf numFmtId="0" fontId="115" fillId="47" borderId="0" applyNumberFormat="0" applyBorder="0" applyAlignment="0" applyProtection="0">
      <alignment vertical="center"/>
    </xf>
    <xf numFmtId="0" fontId="115" fillId="48" borderId="0" applyNumberFormat="0" applyBorder="0" applyAlignment="0" applyProtection="0">
      <alignment vertical="center"/>
    </xf>
    <xf numFmtId="0" fontId="114" fillId="49" borderId="0" applyNumberFormat="0" applyBorder="0" applyAlignment="0" applyProtection="0">
      <alignment vertical="center"/>
    </xf>
    <xf numFmtId="0" fontId="114" fillId="50" borderId="0" applyNumberFormat="0" applyBorder="0" applyAlignment="0" applyProtection="0">
      <alignment vertical="center"/>
    </xf>
    <xf numFmtId="0" fontId="115" fillId="51" borderId="0" applyNumberFormat="0" applyBorder="0" applyAlignment="0" applyProtection="0">
      <alignment vertical="center"/>
    </xf>
    <xf numFmtId="0" fontId="115" fillId="52" borderId="0" applyNumberFormat="0" applyBorder="0" applyAlignment="0" applyProtection="0">
      <alignment vertical="center"/>
    </xf>
    <xf numFmtId="0" fontId="114" fillId="53" borderId="0" applyNumberFormat="0" applyBorder="0" applyAlignment="0" applyProtection="0">
      <alignment vertical="center"/>
    </xf>
    <xf numFmtId="0" fontId="114" fillId="54" borderId="0" applyNumberFormat="0" applyBorder="0" applyAlignment="0" applyProtection="0">
      <alignment vertical="center"/>
    </xf>
    <xf numFmtId="0" fontId="115" fillId="55" borderId="0" applyNumberFormat="0" applyBorder="0" applyAlignment="0" applyProtection="0">
      <alignment vertical="center"/>
    </xf>
    <xf numFmtId="0" fontId="115" fillId="56" borderId="0" applyNumberFormat="0" applyBorder="0" applyAlignment="0" applyProtection="0">
      <alignment vertical="center"/>
    </xf>
    <xf numFmtId="0" fontId="114" fillId="57" borderId="0" applyNumberFormat="0" applyBorder="0" applyAlignment="0" applyProtection="0">
      <alignment vertical="center"/>
    </xf>
    <xf numFmtId="0" fontId="116" fillId="0" borderId="0" applyNumberFormat="0" applyFill="0" applyBorder="0" applyAlignment="0" applyProtection="0"/>
    <xf numFmtId="176" fontId="117" fillId="58" borderId="0" applyNumberFormat="0" applyBorder="0" applyAlignment="0" applyProtection="0">
      <alignment vertical="center"/>
    </xf>
    <xf numFmtId="0" fontId="118" fillId="58" borderId="0" applyNumberFormat="0" applyBorder="0" applyAlignment="0" applyProtection="0"/>
    <xf numFmtId="176" fontId="117" fillId="59" borderId="0" applyNumberFormat="0" applyBorder="0" applyAlignment="0" applyProtection="0">
      <alignment vertical="center"/>
    </xf>
    <xf numFmtId="0" fontId="118" fillId="59" borderId="0" applyNumberFormat="0" applyBorder="0" applyAlignment="0" applyProtection="0"/>
    <xf numFmtId="176" fontId="117" fillId="60" borderId="0" applyNumberFormat="0" applyBorder="0" applyAlignment="0" applyProtection="0">
      <alignment vertical="center"/>
    </xf>
    <xf numFmtId="0" fontId="118" fillId="60" borderId="0" applyNumberFormat="0" applyBorder="0" applyAlignment="0" applyProtection="0"/>
    <xf numFmtId="176" fontId="117" fillId="61" borderId="0" applyNumberFormat="0" applyBorder="0" applyAlignment="0" applyProtection="0">
      <alignment vertical="center"/>
    </xf>
    <xf numFmtId="0" fontId="118" fillId="61" borderId="0" applyNumberFormat="0" applyBorder="0" applyAlignment="0" applyProtection="0"/>
    <xf numFmtId="176" fontId="117" fillId="62" borderId="0" applyNumberFormat="0" applyBorder="0" applyAlignment="0" applyProtection="0">
      <alignment vertical="center"/>
    </xf>
    <xf numFmtId="0" fontId="118" fillId="62" borderId="0" applyNumberFormat="0" applyBorder="0" applyAlignment="0" applyProtection="0"/>
    <xf numFmtId="176" fontId="117" fillId="63" borderId="0" applyNumberFormat="0" applyBorder="0" applyAlignment="0" applyProtection="0">
      <alignment vertical="center"/>
    </xf>
    <xf numFmtId="0" fontId="118" fillId="63" borderId="0" applyNumberFormat="0" applyBorder="0" applyAlignment="0" applyProtection="0"/>
    <xf numFmtId="0" fontId="117" fillId="58" borderId="0" applyNumberFormat="0" applyBorder="0" applyAlignment="0" applyProtection="0">
      <alignment vertical="center"/>
    </xf>
    <xf numFmtId="0" fontId="117" fillId="59" borderId="0" applyNumberFormat="0" applyBorder="0" applyAlignment="0" applyProtection="0">
      <alignment vertical="center"/>
    </xf>
    <xf numFmtId="0" fontId="117" fillId="60" borderId="0" applyNumberFormat="0" applyBorder="0" applyAlignment="0" applyProtection="0">
      <alignment vertical="center"/>
    </xf>
    <xf numFmtId="0" fontId="117" fillId="61" borderId="0" applyNumberFormat="0" applyBorder="0" applyAlignment="0" applyProtection="0">
      <alignment vertical="center"/>
    </xf>
    <xf numFmtId="0" fontId="117" fillId="62" borderId="0" applyNumberFormat="0" applyBorder="0" applyAlignment="0" applyProtection="0">
      <alignment vertical="center"/>
    </xf>
    <xf numFmtId="0" fontId="117" fillId="63" borderId="0" applyNumberFormat="0" applyBorder="0" applyAlignment="0" applyProtection="0">
      <alignment vertical="center"/>
    </xf>
    <xf numFmtId="176" fontId="117" fillId="64" borderId="0" applyNumberFormat="0" applyBorder="0" applyAlignment="0" applyProtection="0">
      <alignment vertical="center"/>
    </xf>
    <xf numFmtId="0" fontId="118" fillId="64" borderId="0" applyNumberFormat="0" applyBorder="0" applyAlignment="0" applyProtection="0"/>
    <xf numFmtId="176" fontId="117" fillId="65" borderId="0" applyNumberFormat="0" applyBorder="0" applyAlignment="0" applyProtection="0">
      <alignment vertical="center"/>
    </xf>
    <xf numFmtId="0" fontId="118" fillId="65" borderId="0" applyNumberFormat="0" applyBorder="0" applyAlignment="0" applyProtection="0"/>
    <xf numFmtId="176" fontId="117" fillId="66" borderId="0" applyNumberFormat="0" applyBorder="0" applyAlignment="0" applyProtection="0">
      <alignment vertical="center"/>
    </xf>
    <xf numFmtId="0" fontId="118" fillId="66" borderId="0" applyNumberFormat="0" applyBorder="0" applyAlignment="0" applyProtection="0"/>
    <xf numFmtId="176" fontId="117" fillId="67" borderId="0" applyNumberFormat="0" applyBorder="0" applyAlignment="0" applyProtection="0">
      <alignment vertical="center"/>
    </xf>
    <xf numFmtId="0" fontId="118" fillId="67" borderId="0" applyNumberFormat="0" applyBorder="0" applyAlignment="0" applyProtection="0"/>
    <xf numFmtId="0" fontId="117" fillId="64" borderId="0" applyNumberFormat="0" applyBorder="0" applyAlignment="0" applyProtection="0">
      <alignment vertical="center"/>
    </xf>
    <xf numFmtId="0" fontId="117" fillId="65" borderId="0" applyNumberFormat="0" applyBorder="0" applyAlignment="0" applyProtection="0">
      <alignment vertical="center"/>
    </xf>
    <xf numFmtId="0" fontId="117" fillId="66" borderId="0" applyNumberFormat="0" applyBorder="0" applyAlignment="0" applyProtection="0">
      <alignment vertical="center"/>
    </xf>
    <xf numFmtId="0" fontId="117" fillId="67" borderId="0" applyNumberFormat="0" applyBorder="0" applyAlignment="0" applyProtection="0">
      <alignment vertical="center"/>
    </xf>
    <xf numFmtId="176" fontId="119" fillId="68" borderId="0" applyNumberFormat="0" applyBorder="0" applyAlignment="0" applyProtection="0">
      <alignment vertical="center"/>
    </xf>
    <xf numFmtId="0" fontId="120" fillId="68" borderId="0" applyNumberFormat="0" applyBorder="0" applyAlignment="0" applyProtection="0"/>
    <xf numFmtId="176" fontId="119" fillId="65" borderId="0" applyNumberFormat="0" applyBorder="0" applyAlignment="0" applyProtection="0">
      <alignment vertical="center"/>
    </xf>
    <xf numFmtId="0" fontId="120" fillId="65" borderId="0" applyNumberFormat="0" applyBorder="0" applyAlignment="0" applyProtection="0"/>
    <xf numFmtId="176" fontId="119" fillId="66" borderId="0" applyNumberFormat="0" applyBorder="0" applyAlignment="0" applyProtection="0">
      <alignment vertical="center"/>
    </xf>
    <xf numFmtId="0" fontId="120" fillId="66" borderId="0" applyNumberFormat="0" applyBorder="0" applyAlignment="0" applyProtection="0"/>
    <xf numFmtId="176" fontId="119" fillId="69" borderId="0" applyNumberFormat="0" applyBorder="0" applyAlignment="0" applyProtection="0">
      <alignment vertical="center"/>
    </xf>
    <xf numFmtId="0" fontId="120" fillId="69" borderId="0" applyNumberFormat="0" applyBorder="0" applyAlignment="0" applyProtection="0"/>
    <xf numFmtId="176" fontId="119" fillId="70" borderId="0" applyNumberFormat="0" applyBorder="0" applyAlignment="0" applyProtection="0">
      <alignment vertical="center"/>
    </xf>
    <xf numFmtId="0" fontId="120" fillId="70" borderId="0" applyNumberFormat="0" applyBorder="0" applyAlignment="0" applyProtection="0"/>
    <xf numFmtId="176" fontId="119" fillId="71" borderId="0" applyNumberFormat="0" applyBorder="0" applyAlignment="0" applyProtection="0">
      <alignment vertical="center"/>
    </xf>
    <xf numFmtId="0" fontId="120" fillId="71" borderId="0" applyNumberFormat="0" applyBorder="0" applyAlignment="0" applyProtection="0"/>
    <xf numFmtId="0" fontId="119" fillId="68" borderId="0" applyNumberFormat="0" applyBorder="0" applyAlignment="0" applyProtection="0">
      <alignment vertical="center"/>
    </xf>
    <xf numFmtId="0" fontId="119" fillId="65" borderId="0" applyNumberFormat="0" applyBorder="0" applyAlignment="0" applyProtection="0">
      <alignment vertical="center"/>
    </xf>
    <xf numFmtId="0" fontId="119" fillId="66" borderId="0" applyNumberFormat="0" applyBorder="0" applyAlignment="0" applyProtection="0">
      <alignment vertical="center"/>
    </xf>
    <xf numFmtId="0" fontId="119" fillId="69" borderId="0" applyNumberFormat="0" applyBorder="0" applyAlignment="0" applyProtection="0">
      <alignment vertical="center"/>
    </xf>
    <xf numFmtId="0" fontId="119" fillId="70" borderId="0" applyNumberFormat="0" applyBorder="0" applyAlignment="0" applyProtection="0">
      <alignment vertical="center"/>
    </xf>
    <xf numFmtId="0" fontId="119" fillId="71" borderId="0" applyNumberFormat="0" applyBorder="0" applyAlignment="0" applyProtection="0">
      <alignment vertical="center"/>
    </xf>
    <xf numFmtId="176" fontId="119" fillId="72" borderId="0" applyNumberFormat="0" applyBorder="0" applyAlignment="0" applyProtection="0">
      <alignment vertical="center"/>
    </xf>
    <xf numFmtId="0" fontId="120" fillId="72" borderId="0" applyNumberFormat="0" applyBorder="0" applyAlignment="0" applyProtection="0"/>
    <xf numFmtId="176" fontId="119" fillId="73" borderId="0" applyNumberFormat="0" applyBorder="0" applyAlignment="0" applyProtection="0">
      <alignment vertical="center"/>
    </xf>
    <xf numFmtId="0" fontId="120" fillId="73" borderId="0" applyNumberFormat="0" applyBorder="0" applyAlignment="0" applyProtection="0"/>
    <xf numFmtId="176" fontId="119" fillId="74" borderId="0" applyNumberFormat="0" applyBorder="0" applyAlignment="0" applyProtection="0">
      <alignment vertical="center"/>
    </xf>
    <xf numFmtId="0" fontId="120" fillId="74" borderId="0" applyNumberFormat="0" applyBorder="0" applyAlignment="0" applyProtection="0"/>
    <xf numFmtId="176" fontId="119" fillId="75" borderId="0" applyNumberFormat="0" applyBorder="0" applyAlignment="0" applyProtection="0">
      <alignment vertical="center"/>
    </xf>
    <xf numFmtId="0" fontId="120" fillId="75" borderId="0" applyNumberFormat="0" applyBorder="0" applyAlignment="0" applyProtection="0"/>
    <xf numFmtId="176" fontId="121" fillId="59" borderId="0" applyNumberFormat="0" applyBorder="0" applyAlignment="0" applyProtection="0">
      <alignment vertical="center"/>
    </xf>
    <xf numFmtId="0" fontId="122" fillId="59" borderId="0" applyNumberFormat="0" applyBorder="0" applyAlignment="0" applyProtection="0"/>
    <xf numFmtId="0" fontId="123" fillId="76" borderId="0"/>
    <xf numFmtId="0" fontId="124" fillId="0" borderId="0"/>
    <xf numFmtId="0" fontId="73" fillId="0" borderId="0">
      <alignment horizontal="right"/>
    </xf>
    <xf numFmtId="0" fontId="125" fillId="0" borderId="0"/>
    <xf numFmtId="0" fontId="126" fillId="0" borderId="0"/>
    <xf numFmtId="0" fontId="127" fillId="0" borderId="0"/>
    <xf numFmtId="0" fontId="128" fillId="0" borderId="14" applyNumberFormat="0" applyAlignment="0"/>
    <xf numFmtId="0" fontId="129" fillId="0" borderId="0" applyAlignment="0">
      <alignment horizontal="left"/>
    </xf>
    <xf numFmtId="0" fontId="129" fillId="0" borderId="0">
      <alignment horizontal="right"/>
    </xf>
    <xf numFmtId="177" fontId="129" fillId="0" borderId="0">
      <alignment horizontal="right"/>
    </xf>
    <xf numFmtId="178" fontId="130" fillId="0" borderId="0">
      <alignment horizontal="right"/>
    </xf>
    <xf numFmtId="0" fontId="131" fillId="0" borderId="0"/>
    <xf numFmtId="176" fontId="132" fillId="77" borderId="15" applyNumberFormat="0" applyAlignment="0" applyProtection="0">
      <alignment vertical="center"/>
    </xf>
    <xf numFmtId="0" fontId="133" fillId="77" borderId="15" applyNumberFormat="0" applyAlignment="0" applyProtection="0"/>
    <xf numFmtId="176" fontId="134" fillId="78" borderId="16" applyNumberFormat="0" applyAlignment="0" applyProtection="0">
      <alignment vertical="center"/>
    </xf>
    <xf numFmtId="0" fontId="123" fillId="78" borderId="16" applyNumberFormat="0" applyAlignment="0" applyProtection="0"/>
    <xf numFmtId="38" fontId="135" fillId="0" borderId="0" applyFont="0" applyFill="0" applyBorder="0" applyAlignment="0" applyProtection="0">
      <alignment vertical="center"/>
    </xf>
    <xf numFmtId="40" fontId="136" fillId="0" borderId="0" applyFont="0" applyFill="0" applyBorder="0" applyAlignment="0" applyProtection="0"/>
    <xf numFmtId="43" fontId="48" fillId="0" borderId="0" applyFont="0" applyFill="0" applyBorder="0" applyAlignment="0" applyProtection="0"/>
    <xf numFmtId="179" fontId="118" fillId="0" borderId="0" applyFont="0" applyFill="0" applyBorder="0" applyAlignment="0" applyProtection="0"/>
    <xf numFmtId="0" fontId="137" fillId="0" borderId="0">
      <protection locked="0"/>
    </xf>
    <xf numFmtId="180" fontId="138" fillId="0" borderId="0" applyFont="0" applyFill="0" applyBorder="0" applyAlignment="0" applyProtection="0">
      <alignment wrapText="1"/>
    </xf>
    <xf numFmtId="176" fontId="139" fillId="0" borderId="0" applyNumberFormat="0" applyFill="0" applyBorder="0" applyAlignment="0" applyProtection="0">
      <alignment vertical="center"/>
    </xf>
    <xf numFmtId="0" fontId="140" fillId="0" borderId="0" applyNumberFormat="0" applyFill="0" applyBorder="0" applyAlignment="0" applyProtection="0"/>
    <xf numFmtId="0" fontId="141" fillId="76" borderId="17">
      <alignment horizontal="right"/>
    </xf>
    <xf numFmtId="0" fontId="60" fillId="20" borderId="18"/>
    <xf numFmtId="0" fontId="61" fillId="20" borderId="18"/>
    <xf numFmtId="181" fontId="137" fillId="0" borderId="0">
      <protection locked="0"/>
    </xf>
    <xf numFmtId="176" fontId="142" fillId="60" borderId="0" applyNumberFormat="0" applyBorder="0" applyAlignment="0" applyProtection="0">
      <alignment vertical="center"/>
    </xf>
    <xf numFmtId="0" fontId="143" fillId="60" borderId="0" applyNumberFormat="0" applyBorder="0" applyAlignment="0" applyProtection="0"/>
    <xf numFmtId="176" fontId="144" fillId="0" borderId="19" applyNumberFormat="0" applyFill="0" applyAlignment="0" applyProtection="0">
      <alignment vertical="center"/>
    </xf>
    <xf numFmtId="0" fontId="145" fillId="0" borderId="19" applyNumberFormat="0" applyFill="0" applyAlignment="0" applyProtection="0"/>
    <xf numFmtId="176" fontId="146" fillId="0" borderId="20" applyNumberFormat="0" applyFill="0" applyAlignment="0" applyProtection="0">
      <alignment vertical="center"/>
    </xf>
    <xf numFmtId="0" fontId="147" fillId="0" borderId="20" applyNumberFormat="0" applyFill="0" applyAlignment="0" applyProtection="0"/>
    <xf numFmtId="176" fontId="148" fillId="0" borderId="21" applyNumberFormat="0" applyFill="0" applyAlignment="0" applyProtection="0">
      <alignment vertical="center"/>
    </xf>
    <xf numFmtId="0" fontId="149" fillId="0" borderId="21" applyNumberFormat="0" applyFill="0" applyAlignment="0" applyProtection="0"/>
    <xf numFmtId="176" fontId="148" fillId="0" borderId="0" applyNumberFormat="0" applyFill="0" applyBorder="0" applyAlignment="0" applyProtection="0">
      <alignment vertical="center"/>
    </xf>
    <xf numFmtId="0" fontId="149" fillId="0" borderId="0" applyNumberFormat="0" applyFill="0" applyBorder="0" applyAlignment="0" applyProtection="0"/>
    <xf numFmtId="0" fontId="150" fillId="0" borderId="0">
      <protection locked="0"/>
    </xf>
    <xf numFmtId="0" fontId="151" fillId="0" borderId="0" applyNumberFormat="0" applyFill="0" applyBorder="0" applyAlignment="0" applyProtection="0">
      <alignment vertical="top"/>
      <protection locked="0"/>
    </xf>
    <xf numFmtId="0" fontId="152" fillId="0" borderId="0" applyNumberFormat="0" applyFill="0" applyBorder="0" applyAlignment="0" applyProtection="0">
      <alignment vertical="center"/>
    </xf>
    <xf numFmtId="176" fontId="153" fillId="63" borderId="15" applyNumberFormat="0" applyAlignment="0" applyProtection="0">
      <alignment vertical="center"/>
    </xf>
    <xf numFmtId="0" fontId="154" fillId="63" borderId="15" applyNumberFormat="0" applyAlignment="0" applyProtection="0"/>
    <xf numFmtId="176" fontId="155" fillId="0" borderId="22" applyNumberFormat="0" applyFill="0" applyAlignment="0" applyProtection="0">
      <alignment vertical="center"/>
    </xf>
    <xf numFmtId="0" fontId="156" fillId="0" borderId="22" applyNumberFormat="0" applyFill="0" applyAlignment="0" applyProtection="0"/>
    <xf numFmtId="176" fontId="157" fillId="79" borderId="0" applyNumberFormat="0" applyBorder="0" applyAlignment="0" applyProtection="0">
      <alignment vertical="center"/>
    </xf>
    <xf numFmtId="0" fontId="158" fillId="79" borderId="0" applyNumberFormat="0" applyBorder="0" applyAlignment="0" applyProtection="0"/>
    <xf numFmtId="0" fontId="93" fillId="0" borderId="0"/>
    <xf numFmtId="0" fontId="135" fillId="0" borderId="0">
      <alignment vertical="center"/>
    </xf>
    <xf numFmtId="0" fontId="48" fillId="0" borderId="0">
      <alignment vertical="center"/>
    </xf>
    <xf numFmtId="0" fontId="159" fillId="0" borderId="0"/>
    <xf numFmtId="182" fontId="160" fillId="0" borderId="0"/>
    <xf numFmtId="0" fontId="117" fillId="0" borderId="0">
      <alignment vertical="center"/>
    </xf>
    <xf numFmtId="0" fontId="71" fillId="0" borderId="0" applyFill="0" applyBorder="0"/>
    <xf numFmtId="176" fontId="116" fillId="80" borderId="23" applyNumberFormat="0" applyFont="0" applyAlignment="0" applyProtection="0">
      <alignment vertical="center"/>
    </xf>
    <xf numFmtId="0" fontId="138" fillId="80" borderId="23" applyNumberFormat="0" applyFont="0" applyAlignment="0" applyProtection="0"/>
    <xf numFmtId="176" fontId="161" fillId="77" borderId="24" applyNumberFormat="0" applyAlignment="0" applyProtection="0">
      <alignment vertical="center"/>
    </xf>
    <xf numFmtId="0" fontId="162" fillId="77" borderId="24" applyNumberFormat="0" applyAlignment="0" applyProtection="0"/>
    <xf numFmtId="9" fontId="117" fillId="0" borderId="0" applyFont="0" applyFill="0" applyBorder="0" applyAlignment="0" applyProtection="0">
      <alignment vertical="center"/>
    </xf>
    <xf numFmtId="177" fontId="163" fillId="0" borderId="0" applyFont="0" applyFill="0" applyBorder="0" applyAlignment="0" applyProtection="0"/>
    <xf numFmtId="9" fontId="135" fillId="0" borderId="0" applyFont="0" applyFill="0" applyBorder="0" applyAlignment="0" applyProtection="0">
      <alignment vertical="center"/>
    </xf>
    <xf numFmtId="0" fontId="159" fillId="81" borderId="25" applyNumberFormat="0" applyProtection="0">
      <alignment horizontal="center" wrapText="1"/>
    </xf>
    <xf numFmtId="0" fontId="159" fillId="81" borderId="26" applyNumberFormat="0" applyAlignment="0" applyProtection="0">
      <alignment wrapText="1"/>
    </xf>
    <xf numFmtId="0" fontId="138" fillId="82" borderId="0" applyNumberFormat="0" applyBorder="0">
      <alignment horizontal="center" wrapText="1"/>
    </xf>
    <xf numFmtId="0" fontId="138" fillId="83" borderId="27" applyNumberFormat="0">
      <alignment wrapText="1"/>
    </xf>
    <xf numFmtId="0" fontId="138" fillId="83" borderId="0" applyNumberFormat="0" applyBorder="0">
      <alignment wrapText="1"/>
    </xf>
    <xf numFmtId="0" fontId="138" fillId="0" borderId="0" applyNumberFormat="0" applyFill="0" applyBorder="0" applyProtection="0">
      <alignment horizontal="right" wrapText="1"/>
    </xf>
    <xf numFmtId="183" fontId="138" fillId="0" borderId="0" applyFill="0" applyBorder="0" applyAlignment="0" applyProtection="0">
      <alignment wrapText="1"/>
    </xf>
    <xf numFmtId="184" fontId="138" fillId="0" borderId="0" applyFill="0" applyBorder="0" applyAlignment="0" applyProtection="0">
      <alignment wrapText="1"/>
    </xf>
    <xf numFmtId="185" fontId="138" fillId="0" borderId="0" applyFill="0" applyBorder="0" applyAlignment="0" applyProtection="0">
      <alignment wrapText="1"/>
    </xf>
    <xf numFmtId="0" fontId="138" fillId="0" borderId="0" applyNumberFormat="0" applyFill="0" applyBorder="0">
      <alignment horizontal="right" wrapText="1"/>
    </xf>
    <xf numFmtId="17" fontId="138" fillId="0" borderId="0" applyFill="0" applyBorder="0">
      <alignment horizontal="right" wrapText="1"/>
    </xf>
    <xf numFmtId="186" fontId="138" fillId="0" borderId="0" applyFill="0" applyBorder="0" applyAlignment="0" applyProtection="0">
      <alignment wrapText="1"/>
    </xf>
    <xf numFmtId="0" fontId="164" fillId="0" borderId="0" applyNumberFormat="0" applyFill="0" applyBorder="0">
      <alignment horizontal="left" wrapText="1"/>
    </xf>
    <xf numFmtId="0" fontId="159" fillId="0" borderId="0" applyNumberFormat="0" applyFill="0" applyBorder="0">
      <alignment horizontal="center" wrapText="1"/>
    </xf>
    <xf numFmtId="176" fontId="165" fillId="0" borderId="0" applyNumberFormat="0" applyFill="0" applyBorder="0" applyAlignment="0" applyProtection="0">
      <alignment vertical="center"/>
    </xf>
    <xf numFmtId="0" fontId="166" fillId="0" borderId="0" applyNumberFormat="0" applyFill="0" applyBorder="0" applyAlignment="0" applyProtection="0"/>
    <xf numFmtId="176" fontId="167" fillId="0" borderId="28" applyNumberFormat="0" applyFill="0" applyAlignment="0" applyProtection="0">
      <alignment vertical="center"/>
    </xf>
    <xf numFmtId="0" fontId="168" fillId="0" borderId="28" applyNumberFormat="0" applyFill="0" applyAlignment="0" applyProtection="0"/>
    <xf numFmtId="0" fontId="137" fillId="0" borderId="29">
      <protection locked="0"/>
    </xf>
    <xf numFmtId="176" fontId="169" fillId="0" borderId="0" applyNumberFormat="0" applyFill="0" applyBorder="0" applyAlignment="0" applyProtection="0">
      <alignment vertical="center"/>
    </xf>
    <xf numFmtId="0" fontId="9" fillId="0" borderId="0" applyNumberFormat="0" applyFill="0" applyBorder="0" applyAlignment="0" applyProtection="0"/>
    <xf numFmtId="9" fontId="116" fillId="0" borderId="0" applyFont="0" applyFill="0" applyBorder="0" applyAlignment="0" applyProtection="0"/>
    <xf numFmtId="9" fontId="138" fillId="0" borderId="0" applyFont="0" applyFill="0" applyBorder="0" applyAlignment="0" applyProtection="0"/>
    <xf numFmtId="9" fontId="138" fillId="0" borderId="0" applyFont="0" applyFill="0" applyBorder="0" applyAlignment="0" applyProtection="0">
      <alignment vertical="center"/>
    </xf>
    <xf numFmtId="9" fontId="2" fillId="0" borderId="0" applyFont="0" applyFill="0" applyBorder="0" applyAlignment="0" applyProtection="0">
      <alignment vertical="center"/>
    </xf>
    <xf numFmtId="9" fontId="116" fillId="0" borderId="0" applyFont="0" applyFill="0" applyBorder="0" applyAlignment="0" applyProtection="0"/>
    <xf numFmtId="9" fontId="116" fillId="0" borderId="0" applyFont="0" applyFill="0" applyBorder="0" applyAlignment="0" applyProtection="0">
      <alignment vertical="center"/>
    </xf>
    <xf numFmtId="9" fontId="48" fillId="0" borderId="0" applyFont="0" applyFill="0" applyBorder="0" applyAlignment="0" applyProtection="0"/>
    <xf numFmtId="10" fontId="138" fillId="0" borderId="0" applyFont="0" applyFill="0" applyBorder="0" applyAlignment="0" applyProtection="0"/>
    <xf numFmtId="0" fontId="144" fillId="0" borderId="19" applyNumberFormat="0" applyFill="0" applyAlignment="0" applyProtection="0">
      <alignment vertical="center"/>
    </xf>
    <xf numFmtId="0" fontId="165" fillId="0" borderId="0" applyNumberFormat="0" applyFill="0" applyBorder="0" applyAlignment="0" applyProtection="0">
      <alignment vertical="center"/>
    </xf>
    <xf numFmtId="0" fontId="146" fillId="0" borderId="20" applyNumberFormat="0" applyFill="0" applyAlignment="0" applyProtection="0">
      <alignment vertical="center"/>
    </xf>
    <xf numFmtId="0" fontId="148" fillId="0" borderId="21" applyNumberFormat="0" applyFill="0" applyAlignment="0" applyProtection="0">
      <alignment vertical="center"/>
    </xf>
    <xf numFmtId="0" fontId="148" fillId="0" borderId="0" applyNumberFormat="0" applyFill="0" applyBorder="0" applyAlignment="0" applyProtection="0">
      <alignment vertical="center"/>
    </xf>
    <xf numFmtId="0" fontId="121" fillId="59" borderId="0" applyNumberFormat="0" applyBorder="0" applyAlignment="0" applyProtection="0">
      <alignment vertical="center"/>
    </xf>
    <xf numFmtId="0" fontId="90" fillId="0" borderId="0"/>
    <xf numFmtId="176" fontId="116" fillId="0" borderId="0"/>
    <xf numFmtId="0" fontId="117" fillId="0" borderId="0" applyFill="0" applyBorder="0" applyAlignment="0" applyProtection="0"/>
    <xf numFmtId="176" fontId="48" fillId="0" borderId="0">
      <alignment vertical="center"/>
    </xf>
    <xf numFmtId="176" fontId="48" fillId="0" borderId="0"/>
    <xf numFmtId="0" fontId="138" fillId="0" borderId="0"/>
    <xf numFmtId="187" fontId="116" fillId="0" borderId="0"/>
    <xf numFmtId="187" fontId="116" fillId="0" borderId="0">
      <alignment vertical="center"/>
    </xf>
    <xf numFmtId="0" fontId="170" fillId="0" borderId="0"/>
    <xf numFmtId="176" fontId="171" fillId="0" borderId="0"/>
    <xf numFmtId="0" fontId="116" fillId="0" borderId="0" applyFont="0" applyFill="0" applyBorder="0" applyAlignment="0" applyProtection="0">
      <alignment vertical="center"/>
    </xf>
    <xf numFmtId="176" fontId="116" fillId="0" borderId="0" applyNumberFormat="0" applyFill="0" applyBorder="0" applyAlignment="0" applyProtection="0"/>
    <xf numFmtId="0" fontId="8" fillId="0" borderId="0">
      <alignment vertical="center"/>
    </xf>
    <xf numFmtId="0" fontId="116" fillId="0" borderId="0">
      <alignment vertical="center"/>
    </xf>
    <xf numFmtId="0" fontId="2" fillId="0" borderId="0">
      <alignment vertical="center"/>
    </xf>
    <xf numFmtId="0" fontId="116" fillId="0" borderId="0"/>
    <xf numFmtId="0" fontId="2" fillId="0" borderId="0"/>
    <xf numFmtId="0" fontId="172" fillId="0" borderId="0" applyNumberFormat="0" applyFill="0" applyBorder="0" applyAlignment="0" applyProtection="0">
      <alignment vertical="top"/>
      <protection locked="0"/>
    </xf>
    <xf numFmtId="0" fontId="173" fillId="0" borderId="0" applyNumberFormat="0" applyFill="0" applyBorder="0" applyAlignment="0" applyProtection="0"/>
    <xf numFmtId="0" fontId="174" fillId="0" borderId="0" applyNumberFormat="0" applyFill="0" applyBorder="0" applyAlignment="0" applyProtection="0"/>
    <xf numFmtId="0" fontId="175" fillId="0" borderId="0" applyNumberFormat="0" applyFill="0" applyBorder="0" applyAlignment="0" applyProtection="0">
      <alignment vertical="top"/>
      <protection locked="0"/>
    </xf>
    <xf numFmtId="176" fontId="151"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176" fontId="177" fillId="0" borderId="0" applyNumberFormat="0" applyFill="0" applyBorder="0" applyAlignment="0" applyProtection="0">
      <alignment vertical="top"/>
      <protection locked="0"/>
    </xf>
    <xf numFmtId="176" fontId="177" fillId="0" borderId="0" applyNumberFormat="0" applyFill="0" applyBorder="0" applyAlignment="0" applyProtection="0"/>
    <xf numFmtId="0" fontId="178" fillId="0" borderId="0" applyNumberFormat="0" applyFill="0" applyBorder="0" applyAlignment="0" applyProtection="0">
      <alignment vertical="top"/>
      <protection locked="0"/>
    </xf>
    <xf numFmtId="0" fontId="142" fillId="60" borderId="0" applyNumberFormat="0" applyBorder="0" applyAlignment="0" applyProtection="0">
      <alignment vertical="center"/>
    </xf>
    <xf numFmtId="0" fontId="167" fillId="0" borderId="28" applyNumberFormat="0" applyFill="0" applyAlignment="0" applyProtection="0">
      <alignment vertical="center"/>
    </xf>
    <xf numFmtId="0" fontId="132" fillId="77" borderId="15" applyNumberFormat="0" applyAlignment="0" applyProtection="0">
      <alignment vertical="center"/>
    </xf>
    <xf numFmtId="0" fontId="134" fillId="78" borderId="16" applyNumberFormat="0" applyAlignment="0" applyProtection="0">
      <alignment vertical="center"/>
    </xf>
    <xf numFmtId="0" fontId="13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55" fillId="0" borderId="22" applyNumberFormat="0" applyFill="0" applyAlignment="0" applyProtection="0">
      <alignment vertical="center"/>
    </xf>
    <xf numFmtId="43" fontId="116" fillId="0" borderId="0" applyFont="0" applyFill="0" applyBorder="0" applyAlignment="0" applyProtection="0"/>
    <xf numFmtId="43" fontId="116" fillId="0" borderId="0" applyFont="0" applyFill="0" applyBorder="0" applyAlignment="0" applyProtection="0">
      <alignment vertical="center"/>
    </xf>
    <xf numFmtId="43" fontId="163" fillId="0" borderId="0" applyFont="0" applyFill="0" applyBorder="0" applyAlignment="0" applyProtection="0"/>
    <xf numFmtId="188" fontId="138" fillId="0" borderId="0" applyFont="0" applyFill="0" applyBorder="0" applyAlignment="0" applyProtection="0">
      <alignment vertical="center"/>
    </xf>
    <xf numFmtId="188" fontId="48" fillId="0" borderId="0" applyFont="0" applyFill="0" applyBorder="0" applyAlignment="0" applyProtection="0"/>
    <xf numFmtId="41" fontId="116" fillId="0" borderId="0" applyFont="0" applyFill="0" applyBorder="0" applyAlignment="0" applyProtection="0"/>
    <xf numFmtId="0" fontId="119" fillId="72" borderId="0" applyNumberFormat="0" applyBorder="0" applyAlignment="0" applyProtection="0">
      <alignment vertical="center"/>
    </xf>
    <xf numFmtId="0" fontId="119" fillId="73" borderId="0" applyNumberFormat="0" applyBorder="0" applyAlignment="0" applyProtection="0">
      <alignment vertical="center"/>
    </xf>
    <xf numFmtId="0" fontId="119" fillId="74" borderId="0" applyNumberFormat="0" applyBorder="0" applyAlignment="0" applyProtection="0">
      <alignment vertical="center"/>
    </xf>
    <xf numFmtId="0" fontId="119" fillId="75" borderId="0" applyNumberFormat="0" applyBorder="0" applyAlignment="0" applyProtection="0">
      <alignment vertical="center"/>
    </xf>
    <xf numFmtId="0" fontId="157" fillId="79" borderId="0" applyNumberFormat="0" applyBorder="0" applyAlignment="0" applyProtection="0">
      <alignment vertical="center"/>
    </xf>
    <xf numFmtId="0" fontId="161" fillId="77" borderId="24" applyNumberFormat="0" applyAlignment="0" applyProtection="0">
      <alignment vertical="center"/>
    </xf>
    <xf numFmtId="0" fontId="153" fillId="63" borderId="15" applyNumberFormat="0" applyAlignment="0" applyProtection="0">
      <alignment vertical="center"/>
    </xf>
    <xf numFmtId="176" fontId="179" fillId="0" borderId="0"/>
    <xf numFmtId="0" fontId="117" fillId="80" borderId="23" applyNumberFormat="0" applyFont="0" applyAlignment="0" applyProtection="0">
      <alignment vertical="center"/>
    </xf>
  </cellStyleXfs>
  <cellXfs count="527">
    <xf numFmtId="0" fontId="0" fillId="0" borderId="0" xfId="0"/>
    <xf numFmtId="0" fontId="1" fillId="0" borderId="0" xfId="0" applyFont="1"/>
    <xf numFmtId="0" fontId="2" fillId="0" borderId="0" xfId="0" applyFont="1"/>
    <xf numFmtId="0" fontId="3" fillId="0" borderId="0" xfId="0" applyFont="1"/>
    <xf numFmtId="4" fontId="3" fillId="0" borderId="0" xfId="0" applyNumberFormat="1" applyFont="1"/>
    <xf numFmtId="4" fontId="0" fillId="0" borderId="0" xfId="0" applyNumberFormat="1"/>
    <xf numFmtId="0" fontId="4" fillId="0" borderId="0" xfId="0" applyFont="1"/>
    <xf numFmtId="0" fontId="5" fillId="0" borderId="0" xfId="0" applyFont="1"/>
    <xf numFmtId="0" fontId="6" fillId="0" borderId="0" xfId="0" applyFont="1"/>
    <xf numFmtId="0" fontId="6" fillId="0" borderId="0" xfId="0" applyFont="1" applyAlignment="1">
      <alignment horizontal="center"/>
    </xf>
    <xf numFmtId="0" fontId="0" fillId="0" borderId="0" xfId="0" applyAlignment="1">
      <alignment horizontal="left"/>
    </xf>
    <xf numFmtId="0" fontId="7" fillId="0" borderId="0" xfId="0" applyFont="1" applyAlignment="1">
      <alignment horizontal="center"/>
    </xf>
    <xf numFmtId="4" fontId="0" fillId="0" borderId="0" xfId="0" applyNumberFormat="1" applyAlignment="1">
      <alignment horizontal="right"/>
    </xf>
    <xf numFmtId="0" fontId="6" fillId="0" borderId="0" xfId="0" applyFont="1" applyAlignment="1">
      <alignment horizontal="left"/>
    </xf>
    <xf numFmtId="4" fontId="6" fillId="0" borderId="0" xfId="0" applyNumberFormat="1" applyFont="1" applyAlignment="1">
      <alignment horizontal="right"/>
    </xf>
    <xf numFmtId="4" fontId="8" fillId="2" borderId="0" xfId="0" applyNumberFormat="1" applyFont="1" applyFill="1" applyAlignment="1">
      <alignment horizontal="right"/>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0" fillId="0" borderId="0" xfId="0" applyAlignment="1">
      <alignment horizontal="center"/>
    </xf>
    <xf numFmtId="0" fontId="20" fillId="3" borderId="0" xfId="0" applyFont="1" applyFill="1"/>
    <xf numFmtId="0" fontId="20" fillId="3" borderId="0" xfId="0" applyFont="1" applyFill="1" applyAlignment="1">
      <alignment horizontal="center"/>
    </xf>
    <xf numFmtId="0" fontId="11" fillId="0" borderId="0" xfId="0" applyFont="1" applyAlignment="1">
      <alignment horizontal="center"/>
    </xf>
    <xf numFmtId="2" fontId="11" fillId="0" borderId="0" xfId="0" applyNumberFormat="1" applyFont="1" applyAlignment="1">
      <alignment horizontal="center"/>
    </xf>
    <xf numFmtId="0" fontId="0" fillId="0" borderId="0" xfId="0" applyAlignment="1">
      <alignment horizontal="left" indent="1"/>
    </xf>
    <xf numFmtId="177" fontId="0" fillId="0" borderId="0" xfId="0" applyNumberFormat="1" applyAlignment="1">
      <alignment horizontal="center"/>
    </xf>
    <xf numFmtId="177" fontId="21" fillId="0" borderId="0" xfId="0" applyNumberFormat="1" applyFont="1" applyAlignment="1">
      <alignment horizontal="center"/>
    </xf>
    <xf numFmtId="189" fontId="0" fillId="0" borderId="0" xfId="0" applyNumberFormat="1" applyAlignment="1">
      <alignment horizontal="center"/>
    </xf>
    <xf numFmtId="10" fontId="0" fillId="0" borderId="0" xfId="0" applyNumberFormat="1" applyAlignment="1">
      <alignment horizontal="center"/>
    </xf>
    <xf numFmtId="190" fontId="0" fillId="0" borderId="0" xfId="0" applyNumberFormat="1" applyAlignment="1">
      <alignment horizontal="center"/>
    </xf>
    <xf numFmtId="191" fontId="0" fillId="0" borderId="0" xfId="0" applyNumberFormat="1" applyAlignment="1">
      <alignment horizontal="center"/>
    </xf>
    <xf numFmtId="192" fontId="0" fillId="0" borderId="0" xfId="0" applyNumberFormat="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77" fontId="0" fillId="0" borderId="0" xfId="3" applyNumberFormat="1" applyFont="1" applyAlignment="1">
      <alignment horizontal="center"/>
    </xf>
    <xf numFmtId="0" fontId="22" fillId="0" borderId="0" xfId="0" applyFont="1"/>
    <xf numFmtId="0" fontId="20" fillId="0" borderId="0" xfId="0" applyFont="1" applyAlignment="1">
      <alignment horizontal="center"/>
    </xf>
    <xf numFmtId="193" fontId="22" fillId="0" borderId="0" xfId="0" applyNumberFormat="1" applyFont="1" applyAlignment="1">
      <alignment horizontal="center"/>
    </xf>
    <xf numFmtId="177" fontId="22" fillId="0" borderId="0" xfId="3" applyNumberFormat="1" applyFont="1" applyAlignment="1">
      <alignment horizontal="center"/>
    </xf>
    <xf numFmtId="0" fontId="11" fillId="0" borderId="1" xfId="0" applyFont="1" applyBorder="1"/>
    <xf numFmtId="3" fontId="23" fillId="0" borderId="1" xfId="0" applyNumberFormat="1" applyFont="1" applyBorder="1" applyAlignment="1">
      <alignment horizontal="center" vertical="center"/>
    </xf>
    <xf numFmtId="0" fontId="24" fillId="0" borderId="0" xfId="0" applyFont="1"/>
    <xf numFmtId="3" fontId="25" fillId="0" borderId="0" xfId="0" applyNumberFormat="1" applyFont="1" applyAlignment="1">
      <alignment horizontal="center"/>
    </xf>
    <xf numFmtId="0" fontId="26" fillId="0" borderId="0" xfId="0" applyFont="1" applyAlignment="1">
      <alignment horizontal="left" indent="1"/>
    </xf>
    <xf numFmtId="177" fontId="26" fillId="0" borderId="0" xfId="0" applyNumberFormat="1" applyFont="1" applyAlignment="1">
      <alignment horizontal="center"/>
    </xf>
    <xf numFmtId="0" fontId="27" fillId="0" borderId="0" xfId="0" applyFont="1" applyAlignment="1">
      <alignment horizontal="left" indent="1"/>
    </xf>
    <xf numFmtId="177" fontId="27" fillId="0" borderId="0" xfId="0" applyNumberFormat="1" applyFont="1" applyAlignment="1">
      <alignment horizontal="center"/>
    </xf>
    <xf numFmtId="177" fontId="28" fillId="0" borderId="0" xfId="0" applyNumberFormat="1" applyFont="1" applyAlignment="1">
      <alignment horizontal="center"/>
    </xf>
    <xf numFmtId="177" fontId="27" fillId="4" borderId="0" xfId="0" applyNumberFormat="1" applyFont="1" applyFill="1" applyAlignment="1">
      <alignment horizontal="center"/>
    </xf>
    <xf numFmtId="0" fontId="0" fillId="0" borderId="0" xfId="0" applyAlignment="1">
      <alignment horizontal="left" indent="2"/>
    </xf>
    <xf numFmtId="192" fontId="11" fillId="0" borderId="0" xfId="0" applyNumberFormat="1" applyFont="1" applyAlignment="1">
      <alignment horizontal="center"/>
    </xf>
    <xf numFmtId="194" fontId="11" fillId="0" borderId="0" xfId="0" applyNumberFormat="1" applyFont="1" applyAlignment="1">
      <alignment horizontal="center"/>
    </xf>
    <xf numFmtId="0" fontId="29" fillId="0" borderId="0" xfId="0" applyFont="1"/>
    <xf numFmtId="192" fontId="29" fillId="0" borderId="0" xfId="0" applyNumberFormat="1" applyFont="1" applyAlignment="1">
      <alignment horizontal="center"/>
    </xf>
    <xf numFmtId="177" fontId="8" fillId="0" borderId="0" xfId="3" applyNumberFormat="1" applyFont="1" applyAlignment="1">
      <alignment horizontal="center"/>
    </xf>
    <xf numFmtId="195" fontId="0" fillId="0" borderId="0" xfId="0" applyNumberFormat="1" applyAlignment="1">
      <alignment horizontal="center"/>
    </xf>
    <xf numFmtId="9" fontId="8" fillId="0" borderId="0" xfId="3" applyFont="1" applyAlignment="1">
      <alignment horizontal="center"/>
    </xf>
    <xf numFmtId="9" fontId="0" fillId="0" borderId="0" xfId="3" applyFont="1" applyAlignment="1">
      <alignment horizontal="center"/>
    </xf>
    <xf numFmtId="177" fontId="11" fillId="0" borderId="0" xfId="3" applyNumberFormat="1" applyFont="1" applyAlignment="1">
      <alignment horizontal="center"/>
    </xf>
    <xf numFmtId="3" fontId="0" fillId="0" borderId="0" xfId="0" applyNumberFormat="1" applyAlignment="1">
      <alignment horizontal="center"/>
    </xf>
    <xf numFmtId="9" fontId="0" fillId="0" borderId="0" xfId="3" applyFont="1" applyFill="1" applyAlignment="1">
      <alignment horizontal="center"/>
    </xf>
    <xf numFmtId="196" fontId="0" fillId="0" borderId="0" xfId="0" applyNumberFormat="1" applyAlignment="1">
      <alignment horizontal="center"/>
    </xf>
    <xf numFmtId="1" fontId="0" fillId="0" borderId="0" xfId="3" applyNumberFormat="1" applyFont="1" applyAlignment="1">
      <alignment horizontal="center"/>
    </xf>
    <xf numFmtId="178" fontId="0" fillId="0" borderId="0" xfId="0" applyNumberFormat="1" applyAlignment="1">
      <alignment horizontal="center"/>
    </xf>
    <xf numFmtId="197" fontId="0" fillId="0" borderId="0" xfId="0" applyNumberFormat="1" applyAlignment="1">
      <alignment horizontal="center"/>
    </xf>
    <xf numFmtId="3" fontId="11" fillId="0" borderId="0" xfId="0" applyNumberFormat="1" applyFont="1" applyAlignment="1">
      <alignment horizontal="center"/>
    </xf>
    <xf numFmtId="1" fontId="11" fillId="0" borderId="0" xfId="0" applyNumberFormat="1" applyFont="1" applyAlignment="1">
      <alignment horizontal="center"/>
    </xf>
    <xf numFmtId="189" fontId="0" fillId="5" borderId="0" xfId="0" applyNumberFormat="1" applyFill="1" applyAlignment="1">
      <alignment horizontal="center"/>
    </xf>
    <xf numFmtId="177" fontId="0" fillId="0" borderId="0" xfId="3" applyNumberFormat="1" applyFont="1" applyFill="1" applyAlignment="1">
      <alignment horizontal="center"/>
    </xf>
    <xf numFmtId="177" fontId="0" fillId="5" borderId="0" xfId="0" applyNumberFormat="1" applyFill="1" applyAlignment="1">
      <alignment horizontal="center"/>
    </xf>
    <xf numFmtId="0" fontId="11" fillId="0" borderId="0" xfId="0" applyFont="1" applyAlignment="1">
      <alignment horizontal="left" indent="1"/>
    </xf>
    <xf numFmtId="177" fontId="11" fillId="0" borderId="0" xfId="0" applyNumberFormat="1" applyFont="1" applyAlignment="1">
      <alignment horizontal="center"/>
    </xf>
    <xf numFmtId="0" fontId="26" fillId="0" borderId="0" xfId="0" applyFont="1" applyAlignment="1">
      <alignment horizontal="center"/>
    </xf>
    <xf numFmtId="189" fontId="26" fillId="0" borderId="0" xfId="0" applyNumberFormat="1" applyFont="1" applyAlignment="1">
      <alignment horizontal="center"/>
    </xf>
    <xf numFmtId="192" fontId="0" fillId="6" borderId="0" xfId="0" applyNumberFormat="1" applyFill="1" applyAlignment="1">
      <alignment horizontal="center"/>
    </xf>
    <xf numFmtId="198" fontId="11" fillId="0" borderId="0" xfId="0" applyNumberFormat="1" applyFont="1" applyAlignment="1">
      <alignment horizontal="center"/>
    </xf>
    <xf numFmtId="0" fontId="11" fillId="0" borderId="2" xfId="0" applyFont="1" applyBorder="1"/>
    <xf numFmtId="192" fontId="11" fillId="0" borderId="2" xfId="0" applyNumberFormat="1" applyFont="1" applyBorder="1" applyAlignment="1">
      <alignment horizontal="center"/>
    </xf>
    <xf numFmtId="194" fontId="11" fillId="0" borderId="2" xfId="0" applyNumberFormat="1" applyFont="1" applyBorder="1" applyAlignment="1">
      <alignment horizontal="center"/>
    </xf>
    <xf numFmtId="177" fontId="0" fillId="6" borderId="0" xfId="0" applyNumberFormat="1" applyFill="1" applyAlignment="1">
      <alignment horizontal="center"/>
    </xf>
    <xf numFmtId="0" fontId="30" fillId="0" borderId="0" xfId="0" applyFont="1"/>
    <xf numFmtId="192" fontId="30" fillId="0" borderId="0" xfId="0" applyNumberFormat="1" applyFont="1" applyAlignment="1">
      <alignment horizontal="center"/>
    </xf>
    <xf numFmtId="1" fontId="30" fillId="0" borderId="0" xfId="0" applyNumberFormat="1" applyFont="1" applyAlignment="1">
      <alignment horizontal="center"/>
    </xf>
    <xf numFmtId="0" fontId="0" fillId="0" borderId="3" xfId="0" applyBorder="1"/>
    <xf numFmtId="192" fontId="0" fillId="0" borderId="3" xfId="0" applyNumberFormat="1" applyBorder="1" applyAlignment="1">
      <alignment horizontal="center"/>
    </xf>
    <xf numFmtId="192" fontId="0" fillId="6" borderId="3" xfId="0" applyNumberFormat="1" applyFill="1" applyBorder="1" applyAlignment="1">
      <alignment horizontal="center"/>
    </xf>
    <xf numFmtId="192" fontId="0" fillId="0" borderId="0" xfId="0" applyNumberFormat="1" applyAlignment="1">
      <alignment horizontal="left"/>
    </xf>
    <xf numFmtId="9" fontId="11" fillId="0" borderId="2" xfId="3" applyFont="1" applyBorder="1" applyAlignment="1">
      <alignment horizontal="center"/>
    </xf>
    <xf numFmtId="192" fontId="0" fillId="4" borderId="0" xfId="0" applyNumberFormat="1" applyFill="1" applyAlignment="1">
      <alignment horizontal="center"/>
    </xf>
    <xf numFmtId="0" fontId="0" fillId="0" borderId="3" xfId="0" applyBorder="1" applyAlignment="1">
      <alignment horizontal="left" indent="1"/>
    </xf>
    <xf numFmtId="177" fontId="0" fillId="0" borderId="3" xfId="0" applyNumberFormat="1" applyBorder="1" applyAlignment="1">
      <alignment horizontal="center"/>
    </xf>
    <xf numFmtId="177" fontId="0" fillId="0" borderId="3" xfId="3" applyNumberFormat="1" applyFont="1" applyFill="1" applyBorder="1" applyAlignment="1">
      <alignment horizontal="center"/>
    </xf>
    <xf numFmtId="177" fontId="0" fillId="6" borderId="3" xfId="3" applyNumberFormat="1" applyFont="1" applyFill="1" applyBorder="1" applyAlignment="1">
      <alignment horizontal="center"/>
    </xf>
    <xf numFmtId="194" fontId="0" fillId="0" borderId="0" xfId="0" applyNumberFormat="1" applyAlignment="1">
      <alignment horizontal="center"/>
    </xf>
    <xf numFmtId="194" fontId="0" fillId="4" borderId="0" xfId="0" applyNumberFormat="1" applyFill="1" applyAlignment="1">
      <alignment horizontal="center"/>
    </xf>
    <xf numFmtId="194" fontId="0" fillId="0" borderId="3" xfId="0" applyNumberFormat="1" applyBorder="1" applyAlignment="1">
      <alignment horizontal="center"/>
    </xf>
    <xf numFmtId="195" fontId="0" fillId="0" borderId="3" xfId="0" applyNumberFormat="1" applyBorder="1" applyAlignment="1">
      <alignment horizontal="center"/>
    </xf>
    <xf numFmtId="194" fontId="0" fillId="4" borderId="3" xfId="0" applyNumberFormat="1" applyFill="1" applyBorder="1" applyAlignment="1">
      <alignment horizontal="center"/>
    </xf>
    <xf numFmtId="0" fontId="11" fillId="0" borderId="3" xfId="0" applyFont="1" applyBorder="1"/>
    <xf numFmtId="192" fontId="11" fillId="0" borderId="3" xfId="0" applyNumberFormat="1" applyFont="1" applyBorder="1" applyAlignment="1">
      <alignment horizontal="center"/>
    </xf>
    <xf numFmtId="194" fontId="11" fillId="0" borderId="3" xfId="0" applyNumberFormat="1" applyFont="1" applyBorder="1" applyAlignment="1">
      <alignment horizontal="center"/>
    </xf>
    <xf numFmtId="0" fontId="0" fillId="0" borderId="2" xfId="0" applyBorder="1"/>
    <xf numFmtId="2" fontId="0" fillId="0" borderId="2" xfId="0" applyNumberFormat="1" applyBorder="1" applyAlignment="1">
      <alignment horizontal="center"/>
    </xf>
    <xf numFmtId="193" fontId="0" fillId="0" borderId="0" xfId="0" applyNumberFormat="1" applyAlignment="1">
      <alignment horizontal="center"/>
    </xf>
    <xf numFmtId="178" fontId="11" fillId="0" borderId="0" xfId="0" applyNumberFormat="1" applyFont="1" applyAlignment="1">
      <alignment horizontal="center"/>
    </xf>
    <xf numFmtId="4" fontId="11" fillId="0" borderId="0" xfId="0" applyNumberFormat="1" applyFont="1" applyAlignment="1">
      <alignment horizontal="center"/>
    </xf>
    <xf numFmtId="2" fontId="11" fillId="6" borderId="0" xfId="0" applyNumberFormat="1" applyFont="1" applyFill="1" applyAlignment="1">
      <alignment horizontal="center"/>
    </xf>
    <xf numFmtId="192" fontId="0" fillId="5" borderId="0" xfId="0" applyNumberFormat="1" applyFill="1" applyAlignment="1">
      <alignment horizontal="center"/>
    </xf>
    <xf numFmtId="0" fontId="31" fillId="0" borderId="0" xfId="0" applyFont="1"/>
    <xf numFmtId="0" fontId="13" fillId="0" borderId="0" xfId="0" applyFont="1" applyAlignment="1">
      <alignment horizontal="center"/>
    </xf>
    <xf numFmtId="177" fontId="13" fillId="0" borderId="0" xfId="0" applyNumberFormat="1" applyFont="1" applyAlignment="1">
      <alignment horizontal="center"/>
    </xf>
    <xf numFmtId="0" fontId="13" fillId="0" borderId="0" xfId="0" applyFont="1" applyAlignment="1">
      <alignment horizontal="left" indent="1"/>
    </xf>
    <xf numFmtId="177" fontId="13" fillId="6" borderId="0" xfId="0" applyNumberFormat="1" applyFont="1" applyFill="1" applyAlignment="1">
      <alignment horizontal="center"/>
    </xf>
    <xf numFmtId="199" fontId="13" fillId="0" borderId="0" xfId="0" applyNumberFormat="1" applyFont="1" applyAlignment="1">
      <alignment horizontal="center"/>
    </xf>
    <xf numFmtId="0" fontId="14" fillId="0" borderId="0" xfId="0" applyFont="1" applyAlignment="1">
      <alignment horizontal="center"/>
    </xf>
    <xf numFmtId="192" fontId="14" fillId="0" borderId="0" xfId="0" applyNumberFormat="1" applyFont="1" applyAlignment="1">
      <alignment horizontal="center"/>
    </xf>
    <xf numFmtId="192" fontId="13" fillId="0" borderId="0" xfId="0" applyNumberFormat="1" applyFont="1" applyAlignment="1">
      <alignment horizontal="center"/>
    </xf>
    <xf numFmtId="177" fontId="13" fillId="7" borderId="0" xfId="0" applyNumberFormat="1" applyFont="1" applyFill="1" applyAlignment="1">
      <alignment horizontal="center"/>
    </xf>
    <xf numFmtId="177" fontId="14" fillId="0" borderId="0" xfId="0" applyNumberFormat="1" applyFont="1" applyAlignment="1">
      <alignment horizontal="center"/>
    </xf>
    <xf numFmtId="0" fontId="14" fillId="0" borderId="0" xfId="0" applyFont="1" applyAlignment="1">
      <alignment horizontal="left" indent="1"/>
    </xf>
    <xf numFmtId="177" fontId="13" fillId="0" borderId="0" xfId="3" applyNumberFormat="1" applyFont="1" applyAlignment="1">
      <alignment horizontal="center"/>
    </xf>
    <xf numFmtId="177" fontId="23" fillId="0" borderId="0" xfId="0" applyNumberFormat="1" applyFont="1" applyAlignment="1">
      <alignment horizontal="center"/>
    </xf>
    <xf numFmtId="177" fontId="32" fillId="0" borderId="0" xfId="0" applyNumberFormat="1" applyFont="1" applyAlignment="1">
      <alignment horizontal="center"/>
    </xf>
    <xf numFmtId="0" fontId="33" fillId="0" borderId="0" xfId="0" applyFont="1"/>
    <xf numFmtId="0" fontId="34" fillId="0" borderId="0" xfId="0" applyFont="1"/>
    <xf numFmtId="177" fontId="32" fillId="4" borderId="0" xfId="0" applyNumberFormat="1" applyFont="1" applyFill="1" applyAlignment="1">
      <alignment horizontal="center"/>
    </xf>
    <xf numFmtId="1" fontId="23" fillId="4" borderId="0" xfId="0" applyNumberFormat="1" applyFont="1" applyFill="1" applyAlignment="1">
      <alignment horizontal="center"/>
    </xf>
    <xf numFmtId="1" fontId="23" fillId="0" borderId="0" xfId="0" applyNumberFormat="1" applyFont="1" applyAlignment="1">
      <alignment horizontal="center"/>
    </xf>
    <xf numFmtId="177" fontId="23" fillId="0" borderId="0" xfId="3" applyNumberFormat="1" applyFont="1" applyFill="1" applyAlignment="1">
      <alignment horizontal="center"/>
    </xf>
    <xf numFmtId="177" fontId="35" fillId="0" borderId="0" xfId="0" applyNumberFormat="1" applyFont="1" applyAlignment="1">
      <alignment horizontal="center"/>
    </xf>
    <xf numFmtId="9" fontId="36" fillId="0" borderId="0" xfId="3" applyFont="1" applyAlignment="1">
      <alignment horizontal="center"/>
    </xf>
    <xf numFmtId="3" fontId="24" fillId="0" borderId="0" xfId="0" applyNumberFormat="1" applyFont="1" applyAlignment="1">
      <alignment horizontal="center"/>
    </xf>
    <xf numFmtId="177" fontId="26" fillId="6" borderId="0" xfId="0" applyNumberFormat="1" applyFont="1" applyFill="1" applyAlignment="1">
      <alignment horizontal="center"/>
    </xf>
    <xf numFmtId="177" fontId="0" fillId="4" borderId="0" xfId="0" applyNumberFormat="1" applyFill="1" applyAlignment="1">
      <alignment horizontal="center"/>
    </xf>
    <xf numFmtId="177" fontId="0" fillId="8" borderId="0" xfId="0" applyNumberFormat="1" applyFill="1" applyAlignment="1">
      <alignment horizontal="center"/>
    </xf>
    <xf numFmtId="9" fontId="0" fillId="0" borderId="0" xfId="0" applyNumberFormat="1" applyAlignment="1">
      <alignment horizontal="center"/>
    </xf>
    <xf numFmtId="177" fontId="11" fillId="0" borderId="0" xfId="3" applyNumberFormat="1" applyFont="1" applyFill="1" applyAlignment="1">
      <alignment horizontal="center"/>
    </xf>
    <xf numFmtId="189" fontId="0" fillId="6" borderId="0" xfId="0" applyNumberFormat="1" applyFill="1" applyAlignment="1">
      <alignment horizontal="center"/>
    </xf>
    <xf numFmtId="37" fontId="0" fillId="0" borderId="0" xfId="0" applyNumberFormat="1" applyAlignment="1">
      <alignment horizontal="center"/>
    </xf>
    <xf numFmtId="0" fontId="37" fillId="0" borderId="0" xfId="0" applyFont="1"/>
    <xf numFmtId="0" fontId="38" fillId="0" borderId="0" xfId="0" applyFont="1" applyAlignment="1">
      <alignment horizontal="center"/>
    </xf>
    <xf numFmtId="0" fontId="38" fillId="0" borderId="0" xfId="0" applyFont="1"/>
    <xf numFmtId="177" fontId="38" fillId="0" borderId="0" xfId="0" applyNumberFormat="1" applyFont="1" applyAlignment="1">
      <alignment horizontal="center"/>
    </xf>
    <xf numFmtId="177" fontId="0" fillId="9" borderId="0" xfId="0" applyNumberFormat="1" applyFill="1" applyAlignment="1">
      <alignment horizontal="center"/>
    </xf>
    <xf numFmtId="0" fontId="38" fillId="0" borderId="0" xfId="0" applyFont="1" applyAlignment="1">
      <alignment horizontal="left" indent="1"/>
    </xf>
    <xf numFmtId="177" fontId="38" fillId="6" borderId="0" xfId="0" applyNumberFormat="1" applyFont="1" applyFill="1" applyAlignment="1">
      <alignment horizontal="center"/>
    </xf>
    <xf numFmtId="196" fontId="38" fillId="0" borderId="0" xfId="0" applyNumberFormat="1" applyFont="1" applyAlignment="1">
      <alignment horizontal="center"/>
    </xf>
    <xf numFmtId="196" fontId="0" fillId="9" borderId="0" xfId="0" applyNumberFormat="1" applyFill="1" applyAlignment="1">
      <alignment horizontal="center"/>
    </xf>
    <xf numFmtId="0" fontId="39" fillId="0" borderId="0" xfId="0" applyFont="1"/>
    <xf numFmtId="0" fontId="39" fillId="0" borderId="0" xfId="0" applyFont="1" applyAlignment="1">
      <alignment horizontal="center"/>
    </xf>
    <xf numFmtId="192" fontId="39" fillId="0" borderId="0" xfId="0" applyNumberFormat="1" applyFont="1" applyAlignment="1">
      <alignment horizontal="center"/>
    </xf>
    <xf numFmtId="192" fontId="11" fillId="9" borderId="0" xfId="0" applyNumberFormat="1" applyFont="1" applyFill="1" applyAlignment="1">
      <alignment horizontal="center"/>
    </xf>
    <xf numFmtId="192" fontId="38" fillId="0" borderId="0" xfId="0" applyNumberFormat="1" applyFont="1" applyAlignment="1">
      <alignment horizontal="center"/>
    </xf>
    <xf numFmtId="192" fontId="0" fillId="9" borderId="0" xfId="0" applyNumberFormat="1" applyFill="1" applyAlignment="1">
      <alignment horizontal="center"/>
    </xf>
    <xf numFmtId="0" fontId="0" fillId="9" borderId="0" xfId="0" applyFill="1" applyAlignment="1">
      <alignment horizontal="center"/>
    </xf>
    <xf numFmtId="177" fontId="38" fillId="7" borderId="0" xfId="0" applyNumberFormat="1" applyFont="1" applyFill="1" applyAlignment="1">
      <alignment horizontal="center"/>
    </xf>
    <xf numFmtId="177" fontId="39" fillId="0" borderId="0" xfId="0" applyNumberFormat="1" applyFont="1" applyAlignment="1">
      <alignment horizontal="center"/>
    </xf>
    <xf numFmtId="0" fontId="39" fillId="0" borderId="0" xfId="0" applyFont="1" applyAlignment="1">
      <alignment horizontal="left" indent="1"/>
    </xf>
    <xf numFmtId="177" fontId="38" fillId="0" borderId="0" xfId="3" applyNumberFormat="1" applyFont="1" applyFill="1" applyAlignment="1">
      <alignment horizontal="center"/>
    </xf>
    <xf numFmtId="177" fontId="38" fillId="0" borderId="0" xfId="3" applyNumberFormat="1" applyFont="1" applyAlignment="1">
      <alignment horizontal="center"/>
    </xf>
    <xf numFmtId="43" fontId="0" fillId="0" borderId="0" xfId="1" applyFont="1" applyFill="1" applyAlignment="1">
      <alignment horizontal="center"/>
    </xf>
    <xf numFmtId="0" fontId="40" fillId="0" borderId="0" xfId="0" applyFont="1"/>
    <xf numFmtId="0" fontId="15" fillId="0" borderId="0" xfId="0" applyFont="1" applyAlignment="1">
      <alignment horizontal="center"/>
    </xf>
    <xf numFmtId="177" fontId="15" fillId="0" borderId="0" xfId="0" applyNumberFormat="1" applyFont="1" applyAlignment="1">
      <alignment horizontal="center"/>
    </xf>
    <xf numFmtId="0" fontId="15" fillId="0" borderId="0" xfId="0" applyFont="1" applyAlignment="1">
      <alignment horizontal="left" indent="1"/>
    </xf>
    <xf numFmtId="177" fontId="15" fillId="6" borderId="0" xfId="0" applyNumberFormat="1" applyFont="1" applyFill="1" applyAlignment="1">
      <alignment horizontal="center"/>
    </xf>
    <xf numFmtId="195" fontId="15" fillId="0" borderId="0" xfId="0" applyNumberFormat="1" applyFont="1" applyAlignment="1">
      <alignment horizontal="center"/>
    </xf>
    <xf numFmtId="199" fontId="15" fillId="0" borderId="0" xfId="0" applyNumberFormat="1" applyFont="1" applyAlignment="1">
      <alignment horizontal="center"/>
    </xf>
    <xf numFmtId="0" fontId="16" fillId="0" borderId="0" xfId="0" applyFont="1" applyAlignment="1">
      <alignment horizontal="center"/>
    </xf>
    <xf numFmtId="192" fontId="16" fillId="0" borderId="0" xfId="0" applyNumberFormat="1" applyFont="1" applyAlignment="1">
      <alignment horizontal="center"/>
    </xf>
    <xf numFmtId="192" fontId="15" fillId="0" borderId="0" xfId="0" applyNumberFormat="1" applyFont="1" applyAlignment="1">
      <alignment horizontal="center"/>
    </xf>
    <xf numFmtId="177" fontId="15" fillId="7" borderId="0" xfId="0" applyNumberFormat="1" applyFont="1" applyFill="1" applyAlignment="1">
      <alignment horizontal="center"/>
    </xf>
    <xf numFmtId="0" fontId="16" fillId="0" borderId="0" xfId="0" applyFont="1" applyAlignment="1">
      <alignment horizontal="left" indent="1"/>
    </xf>
    <xf numFmtId="177" fontId="35" fillId="9" borderId="0" xfId="0" applyNumberFormat="1" applyFont="1" applyFill="1" applyAlignment="1">
      <alignment horizontal="center"/>
    </xf>
    <xf numFmtId="177" fontId="24" fillId="0" borderId="0" xfId="3" applyNumberFormat="1" applyFont="1" applyFill="1" applyAlignment="1">
      <alignment horizontal="center"/>
    </xf>
    <xf numFmtId="0" fontId="41" fillId="0" borderId="0" xfId="0" applyFont="1"/>
    <xf numFmtId="0" fontId="17" fillId="0" borderId="0" xfId="0" applyFont="1" applyAlignment="1">
      <alignment horizontal="center"/>
    </xf>
    <xf numFmtId="177" fontId="17" fillId="0" borderId="0" xfId="0" applyNumberFormat="1" applyFont="1" applyAlignment="1">
      <alignment horizontal="center"/>
    </xf>
    <xf numFmtId="177" fontId="17" fillId="4" borderId="0" xfId="0" applyNumberFormat="1" applyFont="1" applyFill="1" applyAlignment="1">
      <alignment horizontal="center"/>
    </xf>
    <xf numFmtId="0" fontId="17" fillId="0" borderId="0" xfId="0" applyFont="1" applyAlignment="1">
      <alignment horizontal="left" indent="1"/>
    </xf>
    <xf numFmtId="177" fontId="17" fillId="6" borderId="0" xfId="0" applyNumberFormat="1" applyFont="1" applyFill="1" applyAlignment="1">
      <alignment horizontal="center"/>
    </xf>
    <xf numFmtId="199" fontId="17" fillId="0" borderId="0" xfId="0" applyNumberFormat="1" applyFont="1" applyAlignment="1">
      <alignment horizontal="center"/>
    </xf>
    <xf numFmtId="0" fontId="18" fillId="0" borderId="0" xfId="0" applyFont="1" applyAlignment="1">
      <alignment horizontal="center"/>
    </xf>
    <xf numFmtId="192" fontId="18" fillId="0" borderId="0" xfId="0" applyNumberFormat="1" applyFont="1" applyAlignment="1">
      <alignment horizontal="center"/>
    </xf>
    <xf numFmtId="192" fontId="17" fillId="0" borderId="0" xfId="0" applyNumberFormat="1" applyFont="1" applyAlignment="1">
      <alignment horizontal="center"/>
    </xf>
    <xf numFmtId="177" fontId="18" fillId="0" borderId="0" xfId="0" applyNumberFormat="1" applyFont="1" applyAlignment="1">
      <alignment horizontal="center"/>
    </xf>
    <xf numFmtId="0" fontId="18" fillId="0" borderId="0" xfId="0" applyFont="1" applyAlignment="1">
      <alignment horizontal="left" indent="1"/>
    </xf>
    <xf numFmtId="0" fontId="20" fillId="10" borderId="0" xfId="0" applyFont="1" applyFill="1"/>
    <xf numFmtId="0" fontId="20" fillId="10" borderId="0" xfId="0" applyFont="1" applyFill="1" applyAlignment="1">
      <alignment horizontal="center"/>
    </xf>
    <xf numFmtId="192" fontId="11" fillId="11" borderId="0" xfId="0" applyNumberFormat="1" applyFont="1" applyFill="1" applyAlignment="1">
      <alignment horizontal="center"/>
    </xf>
    <xf numFmtId="3" fontId="24" fillId="11" borderId="0" xfId="0" applyNumberFormat="1" applyFont="1" applyFill="1" applyAlignment="1">
      <alignment horizontal="center"/>
    </xf>
    <xf numFmtId="177" fontId="0" fillId="11" borderId="0" xfId="0" applyNumberFormat="1" applyFill="1" applyAlignment="1">
      <alignment horizontal="center"/>
    </xf>
    <xf numFmtId="177" fontId="26" fillId="11" borderId="0" xfId="0" applyNumberFormat="1" applyFont="1" applyFill="1" applyAlignment="1">
      <alignment horizontal="center"/>
    </xf>
    <xf numFmtId="192" fontId="0" fillId="11" borderId="0" xfId="0" applyNumberFormat="1" applyFill="1" applyAlignment="1">
      <alignment horizontal="center"/>
    </xf>
    <xf numFmtId="9" fontId="0" fillId="11" borderId="0" xfId="0" applyNumberFormat="1" applyFill="1" applyAlignment="1">
      <alignment horizontal="center"/>
    </xf>
    <xf numFmtId="3" fontId="11" fillId="11" borderId="0" xfId="0" applyNumberFormat="1" applyFont="1" applyFill="1" applyAlignment="1">
      <alignment horizontal="center"/>
    </xf>
    <xf numFmtId="189" fontId="0" fillId="11" borderId="0" xfId="0" applyNumberFormat="1" applyFill="1" applyAlignment="1">
      <alignment horizontal="center"/>
    </xf>
    <xf numFmtId="3" fontId="0" fillId="11" borderId="0" xfId="0" applyNumberFormat="1" applyFill="1" applyAlignment="1">
      <alignment horizontal="center"/>
    </xf>
    <xf numFmtId="177" fontId="8" fillId="0" borderId="0" xfId="3" applyNumberFormat="1" applyFont="1" applyFill="1" applyAlignment="1">
      <alignment horizontal="center"/>
    </xf>
    <xf numFmtId="177" fontId="8" fillId="6" borderId="0" xfId="3" applyNumberFormat="1" applyFont="1" applyFill="1" applyAlignment="1">
      <alignment horizontal="center"/>
    </xf>
    <xf numFmtId="0" fontId="42" fillId="0" borderId="0" xfId="0" applyFont="1" applyAlignment="1">
      <alignment horizontal="left"/>
    </xf>
    <xf numFmtId="177" fontId="26" fillId="0" borderId="0" xfId="3" applyNumberFormat="1" applyFont="1" applyAlignment="1">
      <alignment horizontal="center"/>
    </xf>
    <xf numFmtId="177" fontId="26" fillId="0" borderId="0" xfId="3" applyNumberFormat="1" applyFont="1" applyFill="1" applyAlignment="1">
      <alignment horizontal="center"/>
    </xf>
    <xf numFmtId="0" fontId="11" fillId="0" borderId="0" xfId="0" applyFont="1" applyAlignment="1">
      <alignment horizontal="left"/>
    </xf>
    <xf numFmtId="0" fontId="21" fillId="0" borderId="0" xfId="0" applyFont="1"/>
    <xf numFmtId="0" fontId="43" fillId="0" borderId="0" xfId="0" applyFont="1" applyAlignment="1">
      <alignment horizontal="left" indent="2"/>
    </xf>
    <xf numFmtId="1" fontId="43" fillId="0" borderId="0" xfId="0" applyNumberFormat="1" applyFont="1" applyAlignment="1">
      <alignment horizontal="left" indent="2"/>
    </xf>
    <xf numFmtId="0" fontId="31" fillId="0" borderId="0" xfId="0" applyFont="1" applyAlignment="1">
      <alignment horizontal="left"/>
    </xf>
    <xf numFmtId="0" fontId="13" fillId="0" borderId="0" xfId="0" applyFont="1" applyAlignment="1">
      <alignment horizontal="left" indent="2"/>
    </xf>
    <xf numFmtId="0" fontId="44" fillId="0" borderId="0" xfId="0" applyFont="1"/>
    <xf numFmtId="3" fontId="44" fillId="0" borderId="0" xfId="0" applyNumberFormat="1" applyFont="1" applyAlignment="1">
      <alignment horizontal="center"/>
    </xf>
    <xf numFmtId="177" fontId="44" fillId="0" borderId="0" xfId="0" applyNumberFormat="1" applyFont="1" applyAlignment="1">
      <alignment horizontal="center"/>
    </xf>
    <xf numFmtId="177" fontId="14" fillId="0" borderId="0" xfId="3" applyNumberFormat="1" applyFont="1" applyFill="1" applyAlignment="1">
      <alignment horizontal="center"/>
    </xf>
    <xf numFmtId="177" fontId="13" fillId="0" borderId="0" xfId="3" applyNumberFormat="1" applyFont="1" applyFill="1" applyAlignment="1">
      <alignment horizontal="center"/>
    </xf>
    <xf numFmtId="10" fontId="14" fillId="0" borderId="0" xfId="0" applyNumberFormat="1" applyFont="1" applyAlignment="1">
      <alignment horizontal="center"/>
    </xf>
    <xf numFmtId="9" fontId="13" fillId="0" borderId="0" xfId="3" applyFont="1" applyFill="1" applyAlignment="1">
      <alignment horizontal="center"/>
    </xf>
    <xf numFmtId="9" fontId="14" fillId="0" borderId="0" xfId="3" applyFont="1" applyFill="1" applyAlignment="1">
      <alignment horizontal="center"/>
    </xf>
    <xf numFmtId="9" fontId="14" fillId="0" borderId="0" xfId="0" applyNumberFormat="1" applyFont="1" applyAlignment="1">
      <alignment horizontal="center"/>
    </xf>
    <xf numFmtId="0" fontId="20" fillId="3" borderId="0" xfId="0" applyFont="1" applyFill="1" applyAlignment="1">
      <alignment horizontal="right" vertical="center"/>
    </xf>
    <xf numFmtId="0" fontId="45" fillId="0" borderId="0" xfId="0" applyFont="1"/>
    <xf numFmtId="0" fontId="10" fillId="0" borderId="0" xfId="0" applyFont="1" applyAlignment="1">
      <alignment horizontal="center"/>
    </xf>
    <xf numFmtId="192" fontId="10" fillId="0" borderId="0" xfId="0" applyNumberFormat="1" applyFont="1" applyAlignment="1">
      <alignment horizontal="center"/>
    </xf>
    <xf numFmtId="190" fontId="11" fillId="0" borderId="0" xfId="0" applyNumberFormat="1" applyFont="1" applyAlignment="1">
      <alignment horizontal="center"/>
    </xf>
    <xf numFmtId="200" fontId="0" fillId="0" borderId="0" xfId="0" applyNumberFormat="1" applyAlignment="1">
      <alignment horizontal="center"/>
    </xf>
    <xf numFmtId="0" fontId="21" fillId="0" borderId="0" xfId="0" applyFont="1" applyAlignment="1">
      <alignment horizontal="left" indent="1"/>
    </xf>
    <xf numFmtId="192" fontId="21" fillId="0" borderId="0" xfId="0" applyNumberFormat="1" applyFont="1" applyAlignment="1">
      <alignment horizontal="center"/>
    </xf>
    <xf numFmtId="177" fontId="21" fillId="6" borderId="0" xfId="0" applyNumberFormat="1" applyFont="1" applyFill="1" applyAlignment="1">
      <alignment horizontal="center"/>
    </xf>
    <xf numFmtId="0" fontId="26" fillId="0" borderId="0" xfId="0" applyFont="1"/>
    <xf numFmtId="192" fontId="26" fillId="0" borderId="0" xfId="0" applyNumberFormat="1" applyFont="1" applyAlignment="1">
      <alignment horizontal="center"/>
    </xf>
    <xf numFmtId="194" fontId="26" fillId="0" borderId="0" xfId="0" applyNumberFormat="1" applyFont="1" applyAlignment="1">
      <alignment horizontal="center"/>
    </xf>
    <xf numFmtId="194" fontId="10" fillId="0" borderId="0" xfId="0" applyNumberFormat="1" applyFont="1" applyAlignment="1">
      <alignment horizontal="center"/>
    </xf>
    <xf numFmtId="201" fontId="10" fillId="0" borderId="0" xfId="0" applyNumberFormat="1" applyFont="1" applyAlignment="1">
      <alignment horizontal="center"/>
    </xf>
    <xf numFmtId="177" fontId="0" fillId="4" borderId="0" xfId="3" applyNumberFormat="1" applyFont="1" applyFill="1" applyAlignment="1">
      <alignment horizontal="center"/>
    </xf>
    <xf numFmtId="198" fontId="0" fillId="0" borderId="0" xfId="0" applyNumberFormat="1" applyAlignment="1">
      <alignment horizontal="center"/>
    </xf>
    <xf numFmtId="193" fontId="46" fillId="0" borderId="0" xfId="0" applyNumberFormat="1" applyFont="1" applyAlignment="1">
      <alignment horizontal="center"/>
    </xf>
    <xf numFmtId="194" fontId="46" fillId="0" borderId="0" xfId="0" applyNumberFormat="1" applyFont="1" applyAlignment="1">
      <alignment horizontal="center"/>
    </xf>
    <xf numFmtId="202" fontId="0" fillId="0" borderId="0" xfId="0" applyNumberFormat="1" applyAlignment="1">
      <alignment horizontal="center"/>
    </xf>
    <xf numFmtId="0" fontId="47" fillId="0" borderId="0" xfId="0" applyFont="1"/>
    <xf numFmtId="0" fontId="48" fillId="0" borderId="0" xfId="0" applyFont="1"/>
    <xf numFmtId="0" fontId="0" fillId="12" borderId="0" xfId="0" applyFill="1"/>
    <xf numFmtId="0" fontId="20" fillId="13" borderId="0" xfId="0" applyFont="1" applyFill="1"/>
    <xf numFmtId="0" fontId="20" fillId="13" borderId="0" xfId="0" applyFont="1" applyFill="1" applyAlignment="1">
      <alignment horizontal="center"/>
    </xf>
    <xf numFmtId="0" fontId="49" fillId="0" borderId="0" xfId="0" applyFont="1"/>
    <xf numFmtId="3" fontId="49" fillId="0" borderId="0" xfId="0" applyNumberFormat="1" applyFont="1" applyAlignment="1">
      <alignment horizontal="center" vertical="center"/>
    </xf>
    <xf numFmtId="10" fontId="49" fillId="0" borderId="0" xfId="3" applyNumberFormat="1" applyFont="1" applyBorder="1" applyAlignment="1">
      <alignment horizontal="center" vertical="center"/>
    </xf>
    <xf numFmtId="192" fontId="50" fillId="0" borderId="0" xfId="0" applyNumberFormat="1" applyFont="1" applyAlignment="1">
      <alignment horizontal="center"/>
    </xf>
    <xf numFmtId="10" fontId="49" fillId="14" borderId="0" xfId="3" applyNumberFormat="1" applyFont="1" applyFill="1" applyBorder="1" applyAlignment="1">
      <alignment horizontal="center" vertical="center"/>
    </xf>
    <xf numFmtId="10" fontId="0" fillId="0" borderId="0" xfId="3" applyNumberFormat="1" applyFont="1" applyAlignment="1">
      <alignment horizontal="center"/>
    </xf>
    <xf numFmtId="0" fontId="3" fillId="0" borderId="0" xfId="0" applyFont="1" applyAlignment="1">
      <alignment horizontal="left"/>
    </xf>
    <xf numFmtId="192" fontId="3" fillId="0" borderId="0" xfId="0" applyNumberFormat="1" applyFont="1" applyAlignment="1">
      <alignment horizontal="center"/>
    </xf>
    <xf numFmtId="3" fontId="11" fillId="0" borderId="1" xfId="0" applyNumberFormat="1" applyFont="1" applyBorder="1" applyAlignment="1">
      <alignment horizontal="center"/>
    </xf>
    <xf numFmtId="0" fontId="48" fillId="0" borderId="0" xfId="0" applyFont="1" applyAlignment="1">
      <alignment horizontal="left" indent="1"/>
    </xf>
    <xf numFmtId="10" fontId="0" fillId="14" borderId="0" xfId="3" applyNumberFormat="1" applyFont="1" applyFill="1" applyAlignment="1">
      <alignment horizontal="center"/>
    </xf>
    <xf numFmtId="177" fontId="0" fillId="14" borderId="0" xfId="0" applyNumberFormat="1" applyFill="1" applyAlignment="1">
      <alignment horizontal="center"/>
    </xf>
    <xf numFmtId="3" fontId="0" fillId="0" borderId="0" xfId="3" applyNumberFormat="1" applyFont="1" applyAlignment="1">
      <alignment horizontal="center"/>
    </xf>
    <xf numFmtId="9" fontId="11" fillId="0" borderId="0" xfId="3" applyFont="1" applyAlignment="1">
      <alignment horizontal="center"/>
    </xf>
    <xf numFmtId="9" fontId="11" fillId="14" borderId="0" xfId="3" applyFont="1" applyFill="1" applyAlignment="1">
      <alignment horizontal="center"/>
    </xf>
    <xf numFmtId="192" fontId="48" fillId="0" borderId="0" xfId="0" applyNumberFormat="1" applyFont="1" applyAlignment="1">
      <alignment horizontal="center"/>
    </xf>
    <xf numFmtId="192" fontId="48" fillId="14" borderId="0" xfId="0" applyNumberFormat="1" applyFont="1" applyFill="1" applyAlignment="1">
      <alignment horizontal="center"/>
    </xf>
    <xf numFmtId="0" fontId="3" fillId="0" borderId="1" xfId="0" applyFont="1" applyBorder="1"/>
    <xf numFmtId="3" fontId="3" fillId="0" borderId="1" xfId="0" applyNumberFormat="1" applyFont="1" applyBorder="1" applyAlignment="1">
      <alignment horizontal="center"/>
    </xf>
    <xf numFmtId="3" fontId="3" fillId="0" borderId="0" xfId="0" applyNumberFormat="1" applyFont="1" applyAlignment="1">
      <alignment horizontal="center"/>
    </xf>
    <xf numFmtId="0" fontId="47" fillId="0" borderId="0" xfId="0" applyFont="1" applyAlignment="1">
      <alignment horizontal="left" indent="1"/>
    </xf>
    <xf numFmtId="177" fontId="47" fillId="0" borderId="0" xfId="0" applyNumberFormat="1" applyFont="1" applyAlignment="1">
      <alignment horizontal="center"/>
    </xf>
    <xf numFmtId="192" fontId="3" fillId="14" borderId="0" xfId="0" applyNumberFormat="1" applyFont="1" applyFill="1" applyAlignment="1">
      <alignment horizontal="center"/>
    </xf>
    <xf numFmtId="192" fontId="11" fillId="0" borderId="1" xfId="0" applyNumberFormat="1" applyFont="1" applyBorder="1" applyAlignment="1">
      <alignment horizontal="center"/>
    </xf>
    <xf numFmtId="192" fontId="0" fillId="14" borderId="0" xfId="0" applyNumberFormat="1" applyFill="1" applyAlignment="1">
      <alignment horizontal="center"/>
    </xf>
    <xf numFmtId="10" fontId="0" fillId="0" borderId="0" xfId="3" applyNumberFormat="1" applyFont="1" applyBorder="1" applyAlignment="1">
      <alignment horizontal="center"/>
    </xf>
    <xf numFmtId="194" fontId="11" fillId="14" borderId="0" xfId="0" applyNumberFormat="1" applyFont="1" applyFill="1" applyAlignment="1">
      <alignment horizontal="center"/>
    </xf>
    <xf numFmtId="0" fontId="0" fillId="0" borderId="0" xfId="3" applyNumberFormat="1" applyFont="1" applyAlignment="1">
      <alignment horizontal="center"/>
    </xf>
    <xf numFmtId="0" fontId="8" fillId="0" borderId="0" xfId="0" applyFont="1" applyAlignment="1">
      <alignment horizontal="left" indent="1"/>
    </xf>
    <xf numFmtId="2" fontId="48" fillId="0" borderId="0" xfId="0" applyNumberFormat="1" applyFont="1" applyAlignment="1">
      <alignment horizontal="center"/>
    </xf>
    <xf numFmtId="177" fontId="48" fillId="0" borderId="0" xfId="0" applyNumberFormat="1" applyFont="1" applyAlignment="1">
      <alignment horizontal="center"/>
    </xf>
    <xf numFmtId="0" fontId="48" fillId="0" borderId="3" xfId="0" applyFont="1" applyBorder="1"/>
    <xf numFmtId="177" fontId="48" fillId="0" borderId="3" xfId="0" applyNumberFormat="1" applyFont="1" applyBorder="1" applyAlignment="1">
      <alignment horizontal="center"/>
    </xf>
    <xf numFmtId="2" fontId="3" fillId="0" borderId="4" xfId="0" applyNumberFormat="1" applyFont="1" applyBorder="1" applyAlignment="1">
      <alignment horizontal="center"/>
    </xf>
    <xf numFmtId="0" fontId="8" fillId="0" borderId="0" xfId="0" applyFont="1"/>
    <xf numFmtId="193" fontId="0" fillId="14" borderId="0" xfId="0" applyNumberFormat="1" applyFill="1" applyAlignment="1">
      <alignment horizontal="center"/>
    </xf>
    <xf numFmtId="177" fontId="0" fillId="15" borderId="0" xfId="0" applyNumberFormat="1" applyFill="1" applyAlignment="1">
      <alignment horizontal="center"/>
    </xf>
    <xf numFmtId="9" fontId="0" fillId="16" borderId="0" xfId="3" applyFont="1" applyFill="1" applyAlignment="1">
      <alignment horizontal="center"/>
    </xf>
    <xf numFmtId="177" fontId="21" fillId="14" borderId="0" xfId="0" applyNumberFormat="1" applyFont="1" applyFill="1" applyAlignment="1">
      <alignment horizontal="center"/>
    </xf>
    <xf numFmtId="39" fontId="0" fillId="0" borderId="0" xfId="0" applyNumberFormat="1" applyAlignment="1">
      <alignment horizontal="center"/>
    </xf>
    <xf numFmtId="177" fontId="0" fillId="14" borderId="0" xfId="3" applyNumberFormat="1" applyFont="1" applyFill="1" applyAlignment="1">
      <alignment horizontal="center"/>
    </xf>
    <xf numFmtId="0" fontId="8" fillId="12" borderId="0" xfId="0" applyFont="1" applyFill="1"/>
    <xf numFmtId="192" fontId="0" fillId="12" borderId="0" xfId="0" applyNumberFormat="1" applyFill="1" applyAlignment="1">
      <alignment horizontal="center"/>
    </xf>
    <xf numFmtId="0" fontId="11" fillId="12" borderId="0" xfId="0" applyFont="1" applyFill="1"/>
    <xf numFmtId="192" fontId="11" fillId="12" borderId="0" xfId="0" applyNumberFormat="1" applyFont="1" applyFill="1" applyAlignment="1">
      <alignment horizontal="center"/>
    </xf>
    <xf numFmtId="192" fontId="11" fillId="14" borderId="0" xfId="0" applyNumberFormat="1" applyFont="1" applyFill="1" applyAlignment="1">
      <alignment horizontal="center"/>
    </xf>
    <xf numFmtId="192" fontId="8" fillId="0" borderId="0" xfId="0" applyNumberFormat="1" applyFont="1" applyAlignment="1">
      <alignment horizontal="center"/>
    </xf>
    <xf numFmtId="0" fontId="51" fillId="17" borderId="0" xfId="219" applyFont="1" applyFill="1" applyAlignment="1">
      <alignment horizontal="right" vertical="center"/>
    </xf>
    <xf numFmtId="0" fontId="52" fillId="18" borderId="0" xfId="219" applyFont="1" applyFill="1" applyAlignment="1">
      <alignment horizontal="right" vertical="center"/>
    </xf>
    <xf numFmtId="0" fontId="52" fillId="12" borderId="5" xfId="219" applyFont="1" applyFill="1" applyBorder="1" applyAlignment="1">
      <alignment vertical="center"/>
    </xf>
    <xf numFmtId="0" fontId="53" fillId="12" borderId="0" xfId="219" applyFont="1" applyFill="1" applyAlignment="1">
      <alignment vertical="center"/>
    </xf>
    <xf numFmtId="9" fontId="52" fillId="12" borderId="0" xfId="190" applyFont="1" applyFill="1" applyBorder="1" applyAlignment="1">
      <alignment vertical="center"/>
    </xf>
    <xf numFmtId="9" fontId="53" fillId="12" borderId="0" xfId="190" applyFont="1" applyFill="1" applyBorder="1" applyAlignment="1">
      <alignment vertical="center"/>
    </xf>
    <xf numFmtId="203" fontId="52" fillId="12" borderId="0" xfId="219" applyNumberFormat="1" applyFont="1" applyFill="1" applyAlignment="1">
      <alignment vertical="center"/>
    </xf>
    <xf numFmtId="0" fontId="52" fillId="12" borderId="0" xfId="219" applyFont="1" applyFill="1" applyAlignment="1">
      <alignment horizontal="right" vertical="center"/>
    </xf>
    <xf numFmtId="0" fontId="52" fillId="0" borderId="0" xfId="219" applyFont="1" applyAlignment="1">
      <alignment vertical="center"/>
    </xf>
    <xf numFmtId="0" fontId="52" fillId="19" borderId="0" xfId="219" applyFont="1" applyFill="1" applyAlignment="1">
      <alignment vertical="center"/>
    </xf>
    <xf numFmtId="0" fontId="53" fillId="19" borderId="0" xfId="219" applyFont="1" applyFill="1" applyAlignment="1">
      <alignment vertical="center"/>
    </xf>
    <xf numFmtId="0" fontId="52" fillId="12" borderId="0" xfId="219" applyFont="1" applyFill="1" applyAlignment="1">
      <alignment vertical="center"/>
    </xf>
    <xf numFmtId="0" fontId="54" fillId="12" borderId="0" xfId="219" applyFont="1" applyFill="1" applyAlignment="1">
      <alignment vertical="center"/>
    </xf>
    <xf numFmtId="204" fontId="52" fillId="12" borderId="0" xfId="219" applyNumberFormat="1" applyFont="1" applyFill="1" applyAlignment="1">
      <alignment horizontal="right" vertical="center"/>
    </xf>
    <xf numFmtId="205" fontId="52" fillId="12" borderId="0" xfId="219" applyNumberFormat="1" applyFont="1" applyFill="1" applyAlignment="1">
      <alignment horizontal="right" vertical="center"/>
    </xf>
    <xf numFmtId="0" fontId="55" fillId="12" borderId="0" xfId="219" applyFont="1" applyFill="1" applyAlignment="1">
      <alignment vertical="center"/>
    </xf>
    <xf numFmtId="43" fontId="52" fillId="12" borderId="0" xfId="1" applyFont="1" applyFill="1" applyAlignment="1">
      <alignment horizontal="right" vertical="center"/>
    </xf>
    <xf numFmtId="0" fontId="56" fillId="17" borderId="0" xfId="219" applyFont="1" applyFill="1" applyAlignment="1">
      <alignment horizontal="left" vertical="center"/>
    </xf>
    <xf numFmtId="0" fontId="56" fillId="17" borderId="0" xfId="219" applyFont="1" applyFill="1" applyAlignment="1">
      <alignment horizontal="right" vertical="center"/>
    </xf>
    <xf numFmtId="0" fontId="53" fillId="18" borderId="0" xfId="219" applyFont="1" applyFill="1" applyAlignment="1">
      <alignment horizontal="left" vertical="center"/>
    </xf>
    <xf numFmtId="206" fontId="52" fillId="18" borderId="0" xfId="219" applyNumberFormat="1" applyFont="1" applyFill="1" applyAlignment="1">
      <alignment horizontal="right" vertical="center"/>
    </xf>
    <xf numFmtId="37" fontId="52" fillId="18" borderId="0" xfId="219" applyNumberFormat="1" applyFont="1" applyFill="1" applyAlignment="1">
      <alignment horizontal="right" vertical="center"/>
    </xf>
    <xf numFmtId="0" fontId="53" fillId="12" borderId="5" xfId="219" applyFont="1" applyFill="1" applyBorder="1" applyAlignment="1">
      <alignment vertical="center"/>
    </xf>
    <xf numFmtId="37" fontId="53" fillId="12" borderId="5" xfId="219" applyNumberFormat="1" applyFont="1" applyFill="1" applyBorder="1" applyAlignment="1">
      <alignment horizontal="right" vertical="center"/>
    </xf>
    <xf numFmtId="37" fontId="53" fillId="12" borderId="0" xfId="219" applyNumberFormat="1" applyFont="1" applyFill="1" applyAlignment="1">
      <alignment horizontal="right" vertical="center"/>
    </xf>
    <xf numFmtId="10" fontId="53" fillId="12" borderId="0" xfId="3" applyNumberFormat="1" applyFont="1" applyFill="1" applyBorder="1" applyAlignment="1">
      <alignment horizontal="right" vertical="center"/>
    </xf>
    <xf numFmtId="37" fontId="52" fillId="12" borderId="4" xfId="219" applyNumberFormat="1" applyFont="1" applyFill="1" applyBorder="1" applyAlignment="1">
      <alignment vertical="center"/>
    </xf>
    <xf numFmtId="37" fontId="52" fillId="12" borderId="0" xfId="219" applyNumberFormat="1" applyFont="1" applyFill="1" applyAlignment="1">
      <alignment horizontal="right" vertical="center"/>
    </xf>
    <xf numFmtId="0" fontId="52" fillId="12" borderId="4" xfId="219" applyFont="1" applyFill="1" applyBorder="1" applyAlignment="1">
      <alignment vertical="center"/>
    </xf>
    <xf numFmtId="37" fontId="52" fillId="12" borderId="1" xfId="219" applyNumberFormat="1" applyFont="1" applyFill="1" applyBorder="1" applyAlignment="1">
      <alignment vertical="center"/>
    </xf>
    <xf numFmtId="0" fontId="53" fillId="12" borderId="1" xfId="219" applyFont="1" applyFill="1" applyBorder="1" applyAlignment="1">
      <alignment vertical="center"/>
    </xf>
    <xf numFmtId="37" fontId="53" fillId="12" borderId="1" xfId="219" applyNumberFormat="1" applyFont="1" applyFill="1" applyBorder="1" applyAlignment="1">
      <alignment vertical="center"/>
    </xf>
    <xf numFmtId="37" fontId="53" fillId="12" borderId="1" xfId="219" applyNumberFormat="1" applyFont="1" applyFill="1" applyBorder="1" applyAlignment="1">
      <alignment horizontal="right" vertical="center"/>
    </xf>
    <xf numFmtId="177" fontId="52" fillId="12" borderId="0" xfId="190" applyNumberFormat="1" applyFont="1" applyFill="1" applyBorder="1" applyAlignment="1">
      <alignment horizontal="right" vertical="center"/>
    </xf>
    <xf numFmtId="177" fontId="53" fillId="12" borderId="0" xfId="190" applyNumberFormat="1" applyFont="1" applyFill="1" applyBorder="1" applyAlignment="1">
      <alignment horizontal="right" vertical="center"/>
    </xf>
    <xf numFmtId="207" fontId="53" fillId="12" borderId="0" xfId="1" applyNumberFormat="1" applyFont="1" applyFill="1" applyBorder="1" applyAlignment="1">
      <alignment horizontal="right" vertical="center"/>
    </xf>
    <xf numFmtId="0" fontId="57" fillId="12" borderId="0" xfId="219" applyFont="1" applyFill="1" applyAlignment="1">
      <alignment vertical="center"/>
    </xf>
    <xf numFmtId="10" fontId="58" fillId="12" borderId="0" xfId="3" applyNumberFormat="1" applyFont="1" applyFill="1" applyBorder="1" applyAlignment="1">
      <alignment horizontal="right" vertical="center"/>
    </xf>
    <xf numFmtId="207" fontId="52" fillId="12" borderId="0" xfId="1" applyNumberFormat="1" applyFont="1" applyFill="1" applyBorder="1" applyAlignment="1">
      <alignment horizontal="right" vertical="center"/>
    </xf>
    <xf numFmtId="37" fontId="52" fillId="12" borderId="0" xfId="219" applyNumberFormat="1" applyFont="1" applyFill="1" applyAlignment="1">
      <alignment vertical="center"/>
    </xf>
    <xf numFmtId="4" fontId="52" fillId="12" borderId="0" xfId="219" applyNumberFormat="1" applyFont="1" applyFill="1" applyAlignment="1">
      <alignment vertical="center"/>
    </xf>
    <xf numFmtId="37" fontId="52" fillId="12" borderId="5" xfId="219" applyNumberFormat="1" applyFont="1" applyFill="1" applyBorder="1" applyAlignment="1">
      <alignment vertical="center"/>
    </xf>
    <xf numFmtId="37" fontId="53" fillId="12" borderId="5" xfId="219" applyNumberFormat="1" applyFont="1" applyFill="1" applyBorder="1" applyAlignment="1">
      <alignment vertical="center"/>
    </xf>
    <xf numFmtId="0" fontId="52" fillId="12" borderId="0" xfId="190" applyNumberFormat="1" applyFont="1" applyFill="1" applyBorder="1" applyAlignment="1">
      <alignment vertical="center"/>
    </xf>
    <xf numFmtId="9" fontId="59" fillId="12" borderId="0" xfId="190" applyFont="1" applyFill="1" applyBorder="1" applyAlignment="1">
      <alignment vertical="center"/>
    </xf>
    <xf numFmtId="37" fontId="53" fillId="12" borderId="0" xfId="219" applyNumberFormat="1" applyFont="1" applyFill="1" applyAlignment="1">
      <alignment vertical="center"/>
    </xf>
    <xf numFmtId="0" fontId="60" fillId="20" borderId="0" xfId="133" applyBorder="1"/>
    <xf numFmtId="0" fontId="61" fillId="20" borderId="0" xfId="134" applyBorder="1"/>
    <xf numFmtId="43" fontId="52" fillId="12" borderId="0" xfId="1" applyFont="1" applyFill="1" applyBorder="1" applyAlignment="1">
      <alignment horizontal="right" vertical="center"/>
    </xf>
    <xf numFmtId="9" fontId="52" fillId="12" borderId="0" xfId="190" applyFont="1" applyFill="1" applyBorder="1" applyAlignment="1">
      <alignment horizontal="right" vertical="center"/>
    </xf>
    <xf numFmtId="9" fontId="62" fillId="12" borderId="0" xfId="190" applyFont="1" applyFill="1" applyBorder="1" applyAlignment="1">
      <alignment horizontal="right" vertical="center"/>
    </xf>
    <xf numFmtId="10" fontId="53" fillId="12" borderId="0" xfId="3" applyNumberFormat="1" applyFont="1" applyFill="1" applyAlignment="1">
      <alignment horizontal="right" vertical="center"/>
    </xf>
    <xf numFmtId="207" fontId="53" fillId="12" borderId="0" xfId="1" applyNumberFormat="1" applyFont="1" applyFill="1" applyAlignment="1">
      <alignment horizontal="right" vertical="center"/>
    </xf>
    <xf numFmtId="177" fontId="52" fillId="12" borderId="0" xfId="190" applyNumberFormat="1" applyFont="1" applyFill="1" applyBorder="1" applyAlignment="1">
      <alignment vertical="center"/>
    </xf>
    <xf numFmtId="0" fontId="52" fillId="12" borderId="0" xfId="219" applyFont="1" applyFill="1" applyAlignment="1">
      <alignment horizontal="left" vertical="center"/>
    </xf>
    <xf numFmtId="9" fontId="52" fillId="12" borderId="0" xfId="219" applyNumberFormat="1" applyFont="1" applyFill="1" applyAlignment="1">
      <alignment horizontal="right" vertical="center"/>
    </xf>
    <xf numFmtId="208" fontId="53" fillId="12" borderId="0" xfId="219" applyNumberFormat="1" applyFont="1" applyFill="1" applyAlignment="1">
      <alignment horizontal="right" vertical="center"/>
    </xf>
    <xf numFmtId="203" fontId="53" fillId="12" borderId="0" xfId="219" applyNumberFormat="1" applyFont="1" applyFill="1" applyAlignment="1">
      <alignment horizontal="left" vertical="center"/>
    </xf>
    <xf numFmtId="203" fontId="53" fillId="12" borderId="0" xfId="219" applyNumberFormat="1" applyFont="1" applyFill="1" applyAlignment="1">
      <alignment horizontal="right" vertical="center"/>
    </xf>
    <xf numFmtId="203" fontId="53" fillId="12" borderId="0" xfId="1" applyNumberFormat="1" applyFont="1" applyFill="1" applyAlignment="1">
      <alignment horizontal="right" vertical="center"/>
    </xf>
    <xf numFmtId="0" fontId="53" fillId="12" borderId="0" xfId="219" applyFont="1" applyFill="1" applyAlignment="1">
      <alignment horizontal="left" vertical="center"/>
    </xf>
    <xf numFmtId="209" fontId="52" fillId="12" borderId="0" xfId="219" applyNumberFormat="1" applyFont="1" applyFill="1" applyAlignment="1">
      <alignment horizontal="right" vertical="center"/>
    </xf>
    <xf numFmtId="198" fontId="52" fillId="12" borderId="0" xfId="219" applyNumberFormat="1" applyFont="1" applyFill="1" applyAlignment="1">
      <alignment horizontal="right" vertical="center"/>
    </xf>
    <xf numFmtId="37" fontId="52" fillId="0" borderId="0" xfId="219" applyNumberFormat="1" applyFont="1" applyAlignment="1">
      <alignment horizontal="right" vertical="center"/>
    </xf>
    <xf numFmtId="37" fontId="62" fillId="12" borderId="0" xfId="219" applyNumberFormat="1" applyFont="1" applyFill="1" applyAlignment="1">
      <alignment horizontal="right" vertical="center"/>
    </xf>
    <xf numFmtId="37" fontId="62" fillId="0" borderId="0" xfId="219" applyNumberFormat="1" applyFont="1" applyAlignment="1">
      <alignment horizontal="right" vertical="center"/>
    </xf>
    <xf numFmtId="0" fontId="63" fillId="12" borderId="0" xfId="219" applyFont="1" applyFill="1" applyAlignment="1">
      <alignment vertical="center"/>
    </xf>
    <xf numFmtId="210" fontId="52" fillId="12" borderId="0" xfId="219" applyNumberFormat="1" applyFont="1" applyFill="1" applyAlignment="1">
      <alignment horizontal="right" vertical="center"/>
    </xf>
    <xf numFmtId="37" fontId="52" fillId="12" borderId="0" xfId="190" applyNumberFormat="1" applyFont="1" applyFill="1" applyBorder="1" applyAlignment="1">
      <alignment horizontal="right" vertical="center"/>
    </xf>
    <xf numFmtId="1" fontId="52" fillId="12" borderId="0" xfId="219" applyNumberFormat="1" applyFont="1" applyFill="1" applyAlignment="1">
      <alignment horizontal="right" vertical="center"/>
    </xf>
    <xf numFmtId="206" fontId="52" fillId="12" borderId="0" xfId="219" applyNumberFormat="1" applyFont="1" applyFill="1" applyAlignment="1">
      <alignment horizontal="right" vertical="center"/>
    </xf>
    <xf numFmtId="204" fontId="53" fillId="12" borderId="0" xfId="219" applyNumberFormat="1" applyFont="1" applyFill="1" applyAlignment="1">
      <alignment horizontal="right" vertical="center"/>
    </xf>
    <xf numFmtId="204" fontId="53" fillId="21" borderId="0" xfId="219" applyNumberFormat="1" applyFont="1" applyFill="1" applyAlignment="1">
      <alignment horizontal="right" vertical="center"/>
    </xf>
    <xf numFmtId="0" fontId="53" fillId="12" borderId="0" xfId="219" applyFont="1" applyFill="1" applyAlignment="1">
      <alignment horizontal="right" vertical="center"/>
    </xf>
    <xf numFmtId="41" fontId="52" fillId="12" borderId="0" xfId="242" applyFont="1" applyFill="1" applyBorder="1" applyAlignment="1">
      <alignment horizontal="right" vertical="center"/>
    </xf>
    <xf numFmtId="0" fontId="53" fillId="0" borderId="0" xfId="219" applyFont="1" applyAlignment="1">
      <alignment vertical="center"/>
    </xf>
    <xf numFmtId="37" fontId="64" fillId="12" borderId="0" xfId="219" applyNumberFormat="1" applyFont="1" applyFill="1" applyAlignment="1">
      <alignment horizontal="right" vertical="center"/>
    </xf>
    <xf numFmtId="37" fontId="53" fillId="19" borderId="0" xfId="219" applyNumberFormat="1" applyFont="1" applyFill="1" applyAlignment="1">
      <alignment horizontal="right" vertical="center"/>
    </xf>
    <xf numFmtId="37" fontId="62" fillId="12" borderId="0" xfId="242" applyNumberFormat="1" applyFont="1" applyFill="1" applyBorder="1" applyAlignment="1">
      <alignment horizontal="right" vertical="center"/>
    </xf>
    <xf numFmtId="211" fontId="52" fillId="12" borderId="0" xfId="219" applyNumberFormat="1" applyFont="1" applyFill="1" applyAlignment="1">
      <alignment vertical="center"/>
    </xf>
    <xf numFmtId="9" fontId="52" fillId="12" borderId="0" xfId="3" applyFont="1" applyFill="1" applyAlignment="1">
      <alignment horizontal="right" vertical="center"/>
    </xf>
    <xf numFmtId="43" fontId="53" fillId="12" borderId="0" xfId="1" applyFont="1" applyFill="1" applyAlignment="1">
      <alignment horizontal="right" vertical="center"/>
    </xf>
    <xf numFmtId="39" fontId="52" fillId="0" borderId="0" xfId="219" applyNumberFormat="1" applyFont="1" applyAlignment="1">
      <alignment horizontal="right" vertical="center"/>
    </xf>
    <xf numFmtId="39" fontId="52" fillId="12" borderId="0" xfId="219" applyNumberFormat="1" applyFont="1" applyFill="1" applyAlignment="1">
      <alignment horizontal="right" vertical="center"/>
    </xf>
    <xf numFmtId="37" fontId="52" fillId="19" borderId="0" xfId="219" applyNumberFormat="1" applyFont="1" applyFill="1" applyAlignment="1">
      <alignment horizontal="right" vertical="center"/>
    </xf>
    <xf numFmtId="37" fontId="52" fillId="19" borderId="0" xfId="219" applyNumberFormat="1" applyFont="1" applyFill="1" applyAlignment="1">
      <alignment vertical="center"/>
    </xf>
    <xf numFmtId="212" fontId="52" fillId="12" borderId="0" xfId="219" applyNumberFormat="1" applyFont="1" applyFill="1" applyAlignment="1">
      <alignment horizontal="right" vertical="center"/>
    </xf>
    <xf numFmtId="213" fontId="52" fillId="12" borderId="0" xfId="219" applyNumberFormat="1" applyFont="1" applyFill="1" applyAlignment="1">
      <alignment horizontal="left" vertical="center"/>
    </xf>
    <xf numFmtId="0" fontId="2" fillId="10" borderId="0" xfId="218" applyFill="1">
      <alignment vertical="center"/>
    </xf>
    <xf numFmtId="0" fontId="65" fillId="10" borderId="0" xfId="218" applyFont="1" applyFill="1">
      <alignment vertical="center"/>
    </xf>
    <xf numFmtId="0" fontId="66" fillId="10" borderId="0" xfId="217" applyFont="1" applyFill="1">
      <alignment vertical="center"/>
    </xf>
    <xf numFmtId="0" fontId="67" fillId="10" borderId="0" xfId="217" applyFont="1" applyFill="1">
      <alignment vertical="center"/>
    </xf>
    <xf numFmtId="0" fontId="66" fillId="10" borderId="0" xfId="217" applyFont="1" applyFill="1" applyAlignment="1">
      <alignment horizontal="center" vertical="center"/>
    </xf>
    <xf numFmtId="0" fontId="68" fillId="13" borderId="0" xfId="218" applyFont="1" applyFill="1" applyAlignment="1">
      <alignment horizontal="left"/>
    </xf>
    <xf numFmtId="0" fontId="68" fillId="13" borderId="0" xfId="218" applyFont="1" applyFill="1" applyAlignment="1">
      <alignment horizontal="center"/>
    </xf>
    <xf numFmtId="0" fontId="69" fillId="13" borderId="0" xfId="218" applyFont="1" applyFill="1" applyAlignment="1">
      <alignment horizontal="center"/>
    </xf>
    <xf numFmtId="0" fontId="70" fillId="0" borderId="0" xfId="217" applyFont="1">
      <alignment vertical="center"/>
    </xf>
    <xf numFmtId="0" fontId="71" fillId="0" borderId="0" xfId="217" applyFont="1">
      <alignment vertical="center"/>
    </xf>
    <xf numFmtId="0" fontId="71" fillId="0" borderId="0" xfId="217" applyFont="1" applyAlignment="1">
      <alignment horizontal="center" vertical="center"/>
    </xf>
    <xf numFmtId="0" fontId="66" fillId="0" borderId="0" xfId="217" applyFont="1" applyAlignment="1">
      <alignment horizontal="center" vertical="center"/>
    </xf>
    <xf numFmtId="0" fontId="65" fillId="0" borderId="0" xfId="218" applyFont="1">
      <alignment vertical="center"/>
    </xf>
    <xf numFmtId="0" fontId="72" fillId="13" borderId="0" xfId="218" applyFont="1" applyFill="1" applyAlignment="1">
      <alignment horizontal="left" vertical="center"/>
    </xf>
    <xf numFmtId="0" fontId="72" fillId="13" borderId="0" xfId="218" applyFont="1" applyFill="1" applyAlignment="1">
      <alignment horizontal="center" vertical="center"/>
    </xf>
    <xf numFmtId="0" fontId="72" fillId="13" borderId="0" xfId="218" applyFont="1" applyFill="1" applyAlignment="1">
      <alignment horizontal="right" vertical="center"/>
    </xf>
    <xf numFmtId="0" fontId="71" fillId="20" borderId="0" xfId="217" applyFont="1" applyFill="1">
      <alignment vertical="center"/>
    </xf>
    <xf numFmtId="0" fontId="73" fillId="20" borderId="0" xfId="217" applyFont="1" applyFill="1">
      <alignment vertical="center"/>
    </xf>
    <xf numFmtId="214" fontId="73" fillId="20" borderId="0" xfId="217" applyNumberFormat="1" applyFont="1" applyFill="1" applyAlignment="1">
      <alignment horizontal="center" vertical="center"/>
    </xf>
    <xf numFmtId="215" fontId="74" fillId="20" borderId="0" xfId="193" applyNumberFormat="1" applyFont="1" applyFill="1" applyBorder="1" applyAlignment="1">
      <alignment horizontal="center" vertical="center"/>
    </xf>
    <xf numFmtId="215" fontId="74" fillId="20" borderId="0" xfId="195" applyNumberFormat="1" applyFont="1" applyFill="1" applyBorder="1" applyAlignment="1">
      <alignment horizontal="center" vertical="center"/>
    </xf>
    <xf numFmtId="0" fontId="73" fillId="20" borderId="0" xfId="217" applyFont="1" applyFill="1" applyAlignment="1">
      <alignment horizontal="right" vertical="center"/>
    </xf>
    <xf numFmtId="0" fontId="75" fillId="20" borderId="0" xfId="217" applyFont="1" applyFill="1" applyAlignment="1">
      <alignment horizontal="right" vertical="center"/>
    </xf>
    <xf numFmtId="0" fontId="71" fillId="18" borderId="0" xfId="217" applyFont="1" applyFill="1">
      <alignment vertical="center"/>
    </xf>
    <xf numFmtId="0" fontId="75" fillId="18" borderId="0" xfId="217" applyFont="1" applyFill="1">
      <alignment vertical="center"/>
    </xf>
    <xf numFmtId="214" fontId="75" fillId="18" borderId="0" xfId="217" applyNumberFormat="1" applyFont="1" applyFill="1" applyAlignment="1">
      <alignment horizontal="center" vertical="center"/>
    </xf>
    <xf numFmtId="0" fontId="76" fillId="10" borderId="0" xfId="217" applyFont="1" applyFill="1">
      <alignment vertical="center"/>
    </xf>
    <xf numFmtId="0" fontId="75" fillId="13" borderId="0" xfId="218" applyFont="1" applyFill="1" applyAlignment="1">
      <alignment horizontal="center" vertical="center"/>
    </xf>
    <xf numFmtId="0" fontId="77" fillId="13" borderId="0" xfId="218" applyFont="1" applyFill="1" applyAlignment="1">
      <alignment horizontal="center" vertical="center"/>
    </xf>
    <xf numFmtId="0" fontId="78" fillId="13" borderId="0" xfId="218" applyFont="1" applyFill="1" applyAlignment="1">
      <alignment horizontal="center" vertical="center"/>
    </xf>
    <xf numFmtId="204" fontId="73" fillId="20" borderId="0" xfId="217" applyNumberFormat="1" applyFont="1" applyFill="1" applyAlignment="1">
      <alignment horizontal="right" vertical="center"/>
    </xf>
    <xf numFmtId="216" fontId="73" fillId="20" borderId="0" xfId="217" applyNumberFormat="1" applyFont="1" applyFill="1" applyAlignment="1">
      <alignment horizontal="center" vertical="center"/>
    </xf>
    <xf numFmtId="0" fontId="73" fillId="20" borderId="0" xfId="217" applyFont="1" applyFill="1" applyAlignment="1">
      <alignment horizontal="center" vertical="center"/>
    </xf>
    <xf numFmtId="0" fontId="73" fillId="20" borderId="0" xfId="217" applyFont="1" applyFill="1" applyAlignment="1">
      <alignment horizontal="left" vertical="center"/>
    </xf>
    <xf numFmtId="0" fontId="79" fillId="0" borderId="0" xfId="0" applyFont="1" applyAlignment="1">
      <alignment vertical="center"/>
    </xf>
    <xf numFmtId="177" fontId="73" fillId="20" borderId="0" xfId="195" applyNumberFormat="1" applyFont="1" applyFill="1" applyBorder="1" applyAlignment="1">
      <alignment horizontal="right" vertical="center"/>
    </xf>
    <xf numFmtId="0" fontId="73" fillId="12" borderId="0" xfId="217" applyFont="1" applyFill="1" applyAlignment="1">
      <alignment horizontal="center" vertical="center"/>
    </xf>
    <xf numFmtId="0" fontId="80" fillId="0" borderId="0" xfId="218" applyFont="1">
      <alignment vertical="center"/>
    </xf>
    <xf numFmtId="177" fontId="73" fillId="0" borderId="0" xfId="195" applyNumberFormat="1" applyFont="1" applyFill="1" applyBorder="1" applyAlignment="1">
      <alignment horizontal="right" vertical="center"/>
    </xf>
    <xf numFmtId="203" fontId="73" fillId="20" borderId="0" xfId="217" applyNumberFormat="1" applyFont="1" applyFill="1" applyAlignment="1">
      <alignment horizontal="right" vertical="center"/>
    </xf>
    <xf numFmtId="9" fontId="73" fillId="20" borderId="0" xfId="193" applyFont="1" applyFill="1" applyBorder="1" applyAlignment="1">
      <alignment horizontal="center" vertical="center"/>
    </xf>
    <xf numFmtId="177" fontId="73" fillId="12" borderId="0" xfId="195" applyNumberFormat="1" applyFont="1" applyFill="1" applyBorder="1" applyAlignment="1">
      <alignment horizontal="right" vertical="center"/>
    </xf>
    <xf numFmtId="204" fontId="73" fillId="0" borderId="0" xfId="217" applyNumberFormat="1" applyFont="1" applyAlignment="1">
      <alignment horizontal="right" vertical="center"/>
    </xf>
    <xf numFmtId="0" fontId="73" fillId="12" borderId="0" xfId="217" applyFont="1" applyFill="1">
      <alignment vertical="center"/>
    </xf>
    <xf numFmtId="0" fontId="73" fillId="20" borderId="0" xfId="217" applyFont="1" applyFill="1" applyAlignment="1">
      <alignment horizontal="left" vertical="center" wrapText="1"/>
    </xf>
    <xf numFmtId="0" fontId="66" fillId="20" borderId="0" xfId="217" applyFont="1" applyFill="1">
      <alignment vertical="center"/>
    </xf>
    <xf numFmtId="0" fontId="66" fillId="20" borderId="0" xfId="217" applyFont="1" applyFill="1" applyAlignment="1">
      <alignment horizontal="center" vertical="center"/>
    </xf>
    <xf numFmtId="0" fontId="66" fillId="20" borderId="0" xfId="217" applyFont="1" applyFill="1" applyAlignment="1">
      <alignment horizontal="left" vertical="center"/>
    </xf>
    <xf numFmtId="0" fontId="66" fillId="12" borderId="0" xfId="217" applyFont="1" applyFill="1" applyAlignment="1">
      <alignment horizontal="right" vertical="center"/>
    </xf>
    <xf numFmtId="0" fontId="76" fillId="0" borderId="0" xfId="217" applyFont="1">
      <alignment vertical="center"/>
    </xf>
    <xf numFmtId="0" fontId="69" fillId="13" borderId="0" xfId="218" applyFont="1" applyFill="1" applyAlignment="1">
      <alignment horizontal="left"/>
    </xf>
    <xf numFmtId="0" fontId="66" fillId="12" borderId="0" xfId="217" applyFont="1" applyFill="1">
      <alignment vertical="center"/>
    </xf>
    <xf numFmtId="177" fontId="66" fillId="20" borderId="0" xfId="3" applyNumberFormat="1" applyFont="1" applyFill="1" applyBorder="1" applyAlignment="1">
      <alignment horizontal="center" vertical="center"/>
    </xf>
    <xf numFmtId="0" fontId="66" fillId="20" borderId="0" xfId="217" applyFont="1" applyFill="1" applyAlignment="1">
      <alignment horizontal="center" vertical="center" wrapText="1"/>
    </xf>
    <xf numFmtId="39" fontId="71" fillId="20" borderId="0" xfId="217" applyNumberFormat="1" applyFont="1" applyFill="1" applyAlignment="1">
      <alignment horizontal="center" vertical="center"/>
    </xf>
    <xf numFmtId="0" fontId="66" fillId="0" borderId="0" xfId="217" applyFont="1">
      <alignment vertical="center"/>
    </xf>
    <xf numFmtId="0" fontId="67" fillId="0" borderId="0" xfId="217" applyFont="1">
      <alignment vertical="center"/>
    </xf>
    <xf numFmtId="177" fontId="67" fillId="20" borderId="0" xfId="3" applyNumberFormat="1" applyFont="1" applyFill="1" applyBorder="1" applyAlignment="1">
      <alignment horizontal="center" vertical="center"/>
    </xf>
    <xf numFmtId="39" fontId="70" fillId="20" borderId="0" xfId="217" applyNumberFormat="1" applyFont="1" applyFill="1" applyAlignment="1">
      <alignment horizontal="center" vertical="center"/>
    </xf>
    <xf numFmtId="177" fontId="66" fillId="20" borderId="0" xfId="217" applyNumberFormat="1" applyFont="1" applyFill="1" applyAlignment="1">
      <alignment horizontal="center" vertical="center"/>
    </xf>
    <xf numFmtId="177" fontId="66" fillId="20" borderId="0" xfId="194" applyNumberFormat="1" applyFont="1" applyFill="1" applyBorder="1" applyAlignment="1">
      <alignment horizontal="center" vertical="center"/>
    </xf>
    <xf numFmtId="177" fontId="67" fillId="20" borderId="0" xfId="194" applyNumberFormat="1" applyFont="1" applyFill="1" applyBorder="1" applyAlignment="1">
      <alignment horizontal="center" vertical="center"/>
    </xf>
    <xf numFmtId="0" fontId="2" fillId="0" borderId="0" xfId="218">
      <alignment vertical="center"/>
    </xf>
    <xf numFmtId="0" fontId="2" fillId="22" borderId="0" xfId="218" applyFill="1">
      <alignment vertical="center"/>
    </xf>
    <xf numFmtId="187" fontId="81" fillId="0" borderId="0" xfId="210" applyFont="1" applyAlignment="1">
      <alignment vertical="center"/>
    </xf>
    <xf numFmtId="187" fontId="82" fillId="0" borderId="0" xfId="210" applyFont="1" applyAlignment="1">
      <alignment vertical="center"/>
    </xf>
    <xf numFmtId="187" fontId="81" fillId="0" borderId="0" xfId="210" applyFont="1" applyAlignment="1">
      <alignment horizontal="right" vertical="center"/>
    </xf>
    <xf numFmtId="187" fontId="81" fillId="12" borderId="0" xfId="210" applyFont="1" applyFill="1" applyAlignment="1">
      <alignment vertical="center"/>
    </xf>
    <xf numFmtId="0" fontId="83" fillId="23" borderId="0" xfId="218" applyFont="1" applyFill="1" applyAlignment="1">
      <alignment horizontal="left" vertical="center"/>
    </xf>
    <xf numFmtId="187" fontId="84" fillId="0" borderId="0" xfId="210" applyFont="1" applyAlignment="1">
      <alignment vertical="center"/>
    </xf>
    <xf numFmtId="0" fontId="85" fillId="23" borderId="0" xfId="218" applyFont="1" applyFill="1" applyAlignment="1">
      <alignment horizontal="left" vertical="center"/>
    </xf>
    <xf numFmtId="187" fontId="86" fillId="12" borderId="0" xfId="210" applyFont="1" applyFill="1" applyAlignment="1">
      <alignment vertical="center"/>
    </xf>
    <xf numFmtId="217" fontId="84" fillId="0" borderId="0" xfId="210" applyNumberFormat="1" applyFont="1" applyAlignment="1">
      <alignment horizontal="left" vertical="center"/>
    </xf>
    <xf numFmtId="207" fontId="84" fillId="0" borderId="0" xfId="237" applyNumberFormat="1" applyFont="1" applyAlignment="1">
      <alignment horizontal="right" vertical="center"/>
    </xf>
    <xf numFmtId="217" fontId="87" fillId="0" borderId="0" xfId="210" applyNumberFormat="1" applyFont="1" applyAlignment="1">
      <alignment vertical="center"/>
    </xf>
    <xf numFmtId="207" fontId="87" fillId="0" borderId="0" xfId="237" applyNumberFormat="1" applyFont="1" applyAlignment="1">
      <alignment horizontal="right" vertical="center"/>
    </xf>
    <xf numFmtId="218" fontId="81" fillId="0" borderId="0" xfId="210" applyNumberFormat="1" applyFont="1" applyAlignment="1">
      <alignment vertical="center"/>
    </xf>
    <xf numFmtId="217" fontId="81" fillId="0" borderId="0" xfId="210" applyNumberFormat="1" applyFont="1" applyAlignment="1">
      <alignment horizontal="left" vertical="center"/>
    </xf>
    <xf numFmtId="207" fontId="81" fillId="0" borderId="0" xfId="237" applyNumberFormat="1" applyFont="1" applyAlignment="1">
      <alignment horizontal="right" vertical="center"/>
    </xf>
    <xf numFmtId="218" fontId="81" fillId="12" borderId="0" xfId="210" applyNumberFormat="1" applyFont="1" applyFill="1" applyAlignment="1">
      <alignment vertical="center"/>
    </xf>
    <xf numFmtId="217" fontId="88" fillId="0" borderId="0" xfId="210" applyNumberFormat="1" applyFont="1" applyAlignment="1">
      <alignment vertical="center"/>
    </xf>
    <xf numFmtId="207" fontId="88" fillId="0" borderId="0" xfId="237" applyNumberFormat="1" applyFont="1" applyAlignment="1">
      <alignment horizontal="right" vertical="center"/>
    </xf>
    <xf numFmtId="218" fontId="84" fillId="0" borderId="0" xfId="210" applyNumberFormat="1" applyFont="1" applyAlignment="1">
      <alignment vertical="center"/>
    </xf>
    <xf numFmtId="217" fontId="87" fillId="0" borderId="0" xfId="210" applyNumberFormat="1" applyFont="1" applyAlignment="1">
      <alignment horizontal="left" vertical="center"/>
    </xf>
    <xf numFmtId="217" fontId="88" fillId="0" borderId="0" xfId="210" applyNumberFormat="1" applyFont="1" applyAlignment="1">
      <alignment horizontal="left" vertical="center"/>
    </xf>
    <xf numFmtId="217" fontId="84" fillId="0" borderId="0" xfId="210" applyNumberFormat="1" applyFont="1" applyAlignment="1">
      <alignment vertical="center"/>
    </xf>
    <xf numFmtId="217" fontId="81" fillId="0" borderId="0" xfId="210" applyNumberFormat="1" applyFont="1" applyAlignment="1">
      <alignment vertical="center"/>
    </xf>
    <xf numFmtId="207" fontId="81" fillId="0" borderId="0" xfId="237" applyNumberFormat="1" applyFont="1" applyFill="1" applyAlignment="1">
      <alignment horizontal="right" vertical="center"/>
    </xf>
    <xf numFmtId="207" fontId="84" fillId="0" borderId="0" xfId="237" applyNumberFormat="1" applyFont="1" applyFill="1" applyAlignment="1">
      <alignment horizontal="right" vertical="center"/>
    </xf>
    <xf numFmtId="187" fontId="84" fillId="0" borderId="0" xfId="210" applyFont="1" applyAlignment="1">
      <alignment horizontal="right" vertical="center"/>
    </xf>
    <xf numFmtId="10" fontId="81" fillId="0" borderId="0" xfId="3" applyNumberFormat="1" applyFont="1" applyAlignment="1">
      <alignment horizontal="right" vertical="center"/>
    </xf>
    <xf numFmtId="9" fontId="84" fillId="0" borderId="0" xfId="194" applyFont="1" applyAlignment="1">
      <alignment horizontal="right" vertical="center"/>
    </xf>
    <xf numFmtId="10" fontId="84" fillId="0" borderId="0" xfId="194" applyNumberFormat="1" applyFont="1" applyAlignment="1">
      <alignment horizontal="right" vertical="center"/>
    </xf>
    <xf numFmtId="9" fontId="81" fillId="0" borderId="0" xfId="194" applyFont="1" applyAlignment="1">
      <alignment horizontal="right" vertical="center"/>
    </xf>
    <xf numFmtId="43" fontId="84" fillId="0" borderId="0" xfId="1" applyFont="1" applyAlignment="1">
      <alignment horizontal="right" vertical="center"/>
    </xf>
    <xf numFmtId="9" fontId="81" fillId="0" borderId="0" xfId="3" applyFont="1" applyAlignment="1">
      <alignment horizontal="right" vertical="center"/>
    </xf>
    <xf numFmtId="187" fontId="88" fillId="0" borderId="0" xfId="210" applyFont="1" applyAlignment="1">
      <alignment vertical="center"/>
    </xf>
    <xf numFmtId="187" fontId="88" fillId="0" borderId="0" xfId="210" applyFont="1" applyAlignment="1">
      <alignment horizontal="right" vertical="center"/>
    </xf>
    <xf numFmtId="0" fontId="81" fillId="0" borderId="0" xfId="210" applyNumberFormat="1" applyFont="1" applyAlignment="1">
      <alignment vertical="center"/>
    </xf>
    <xf numFmtId="218" fontId="84" fillId="0" borderId="0" xfId="210" applyNumberFormat="1" applyFont="1" applyAlignment="1">
      <alignment horizontal="right" vertical="center"/>
    </xf>
    <xf numFmtId="2" fontId="84" fillId="0" borderId="0" xfId="210" applyNumberFormat="1" applyFont="1" applyAlignment="1">
      <alignment horizontal="right" vertical="center"/>
    </xf>
    <xf numFmtId="2" fontId="81" fillId="0" borderId="0" xfId="210" applyNumberFormat="1" applyFont="1" applyAlignment="1">
      <alignment horizontal="right" vertical="center"/>
    </xf>
    <xf numFmtId="178" fontId="81" fillId="0" borderId="0" xfId="210" applyNumberFormat="1" applyFont="1" applyAlignment="1">
      <alignment horizontal="right" vertical="center"/>
    </xf>
    <xf numFmtId="2" fontId="81" fillId="21" borderId="0" xfId="210" applyNumberFormat="1" applyFont="1" applyFill="1" applyAlignment="1">
      <alignment horizontal="right" vertical="center"/>
    </xf>
    <xf numFmtId="2" fontId="89" fillId="0" borderId="0" xfId="210" applyNumberFormat="1" applyFont="1" applyAlignment="1">
      <alignment horizontal="right" vertical="center"/>
    </xf>
    <xf numFmtId="203" fontId="84" fillId="0" borderId="0" xfId="210" applyNumberFormat="1" applyFont="1" applyAlignment="1">
      <alignment vertical="center"/>
    </xf>
    <xf numFmtId="203" fontId="81" fillId="0" borderId="0" xfId="210" applyNumberFormat="1" applyFont="1" applyAlignment="1">
      <alignment vertical="center"/>
    </xf>
    <xf numFmtId="203" fontId="87" fillId="0" borderId="0" xfId="210" applyNumberFormat="1" applyFont="1" applyAlignment="1">
      <alignment vertical="center"/>
    </xf>
    <xf numFmtId="203" fontId="88" fillId="0" borderId="0" xfId="210" applyNumberFormat="1" applyFont="1" applyAlignment="1">
      <alignment vertical="center"/>
    </xf>
    <xf numFmtId="0" fontId="81" fillId="0" borderId="0" xfId="210" applyNumberFormat="1" applyFont="1" applyAlignment="1">
      <alignment horizontal="right" vertical="center"/>
    </xf>
    <xf numFmtId="0" fontId="90" fillId="0" borderId="0" xfId="209" applyFont="1" applyAlignment="1" applyProtection="1">
      <alignment vertical="center"/>
      <protection locked="0"/>
    </xf>
    <xf numFmtId="0" fontId="91" fillId="0" borderId="0" xfId="0" applyFont="1" applyAlignment="1" applyProtection="1">
      <alignment vertical="center" wrapText="1"/>
      <protection locked="0"/>
    </xf>
    <xf numFmtId="49" fontId="90" fillId="0" borderId="0" xfId="0" applyNumberFormat="1" applyFont="1" applyAlignment="1" applyProtection="1">
      <alignment horizontal="right" vertical="center"/>
      <protection locked="0"/>
    </xf>
    <xf numFmtId="0" fontId="92" fillId="21" borderId="0" xfId="0" applyFont="1" applyFill="1" applyAlignment="1" applyProtection="1">
      <alignment horizontal="left" vertical="center" indent="1"/>
      <protection locked="0"/>
    </xf>
    <xf numFmtId="0" fontId="92" fillId="21" borderId="0" xfId="0" applyFont="1" applyFill="1" applyAlignment="1" applyProtection="1">
      <alignment horizontal="left" vertical="center"/>
      <protection locked="0"/>
    </xf>
    <xf numFmtId="0" fontId="90" fillId="0" borderId="0" xfId="0" applyFont="1" applyAlignment="1" applyProtection="1">
      <alignment vertical="center"/>
      <protection locked="0"/>
    </xf>
    <xf numFmtId="219" fontId="90" fillId="0" borderId="0" xfId="0" applyNumberFormat="1" applyFont="1" applyAlignment="1" applyProtection="1">
      <alignment vertical="center"/>
      <protection locked="0"/>
    </xf>
    <xf numFmtId="0" fontId="91" fillId="0" borderId="0" xfId="0" applyFont="1" applyAlignment="1" applyProtection="1">
      <alignment horizontal="center" vertical="center" wrapText="1"/>
      <protection locked="0"/>
    </xf>
    <xf numFmtId="0" fontId="93" fillId="0" borderId="0" xfId="0" applyFont="1" applyAlignment="1" applyProtection="1">
      <alignment horizontal="right" vertical="center"/>
      <protection locked="0"/>
    </xf>
    <xf numFmtId="0" fontId="94" fillId="0" borderId="0" xfId="0" applyFont="1" applyAlignment="1" applyProtection="1">
      <alignment horizontal="right" vertical="center"/>
      <protection locked="0"/>
    </xf>
    <xf numFmtId="0" fontId="91" fillId="24" borderId="0" xfId="0" applyFont="1" applyFill="1" applyAlignment="1">
      <alignment horizontal="center" vertical="center" wrapText="1"/>
    </xf>
    <xf numFmtId="0" fontId="91" fillId="25" borderId="0" xfId="0" applyFont="1" applyFill="1" applyAlignment="1">
      <alignment horizontal="right" vertical="center" wrapText="1"/>
    </xf>
    <xf numFmtId="3" fontId="90" fillId="0" borderId="0" xfId="209" applyNumberFormat="1" applyFont="1" applyAlignment="1" applyProtection="1">
      <alignment vertical="center"/>
      <protection locked="0"/>
    </xf>
    <xf numFmtId="0" fontId="95" fillId="0" borderId="0" xfId="0" applyFont="1" applyAlignment="1" applyProtection="1">
      <alignment vertical="center" wrapText="1"/>
      <protection locked="0"/>
    </xf>
    <xf numFmtId="9" fontId="90" fillId="0" borderId="0" xfId="209" applyNumberFormat="1" applyFont="1" applyAlignment="1" applyProtection="1">
      <alignment vertical="center"/>
      <protection locked="0"/>
    </xf>
    <xf numFmtId="0" fontId="96" fillId="26" borderId="0" xfId="0" applyFont="1" applyFill="1" applyAlignment="1">
      <alignment horizontal="center" vertical="center" wrapText="1"/>
    </xf>
    <xf numFmtId="3" fontId="90" fillId="0" borderId="0" xfId="0" applyNumberFormat="1" applyFont="1" applyAlignment="1" applyProtection="1">
      <alignment horizontal="right" vertical="center"/>
      <protection locked="0"/>
    </xf>
    <xf numFmtId="10" fontId="90" fillId="0" borderId="0" xfId="192" applyNumberFormat="1" applyFont="1" applyAlignment="1" applyProtection="1">
      <alignment vertical="center"/>
      <protection locked="0"/>
    </xf>
    <xf numFmtId="10" fontId="90" fillId="0" borderId="0" xfId="3" applyNumberFormat="1" applyFont="1" applyAlignment="1" applyProtection="1">
      <alignment horizontal="right" vertical="center"/>
      <protection locked="0"/>
    </xf>
    <xf numFmtId="9" fontId="90" fillId="0" borderId="0" xfId="0" applyNumberFormat="1" applyFont="1" applyAlignment="1" applyProtection="1">
      <alignment horizontal="right" vertical="center"/>
      <protection locked="0"/>
    </xf>
    <xf numFmtId="177" fontId="90" fillId="0" borderId="0" xfId="192" applyNumberFormat="1" applyFont="1" applyAlignment="1" applyProtection="1">
      <alignment vertical="center"/>
      <protection locked="0"/>
    </xf>
    <xf numFmtId="10" fontId="90" fillId="0" borderId="0" xfId="209" applyNumberFormat="1" applyFont="1" applyAlignment="1" applyProtection="1">
      <alignment vertical="center"/>
      <protection locked="0"/>
    </xf>
    <xf numFmtId="220" fontId="90" fillId="0" borderId="0" xfId="0" applyNumberFormat="1" applyFont="1" applyAlignment="1" applyProtection="1">
      <alignment horizontal="right" vertical="center"/>
      <protection locked="0"/>
    </xf>
    <xf numFmtId="177" fontId="90" fillId="0" borderId="0" xfId="0" applyNumberFormat="1" applyFont="1" applyAlignment="1" applyProtection="1">
      <alignment horizontal="right" vertical="center"/>
      <protection locked="0"/>
    </xf>
    <xf numFmtId="0" fontId="91" fillId="24" borderId="0" xfId="0" applyFont="1" applyFill="1" applyAlignment="1" applyProtection="1">
      <alignment horizontal="center" vertical="center" wrapText="1"/>
      <protection locked="0"/>
    </xf>
    <xf numFmtId="3" fontId="90" fillId="0" borderId="0" xfId="1" applyNumberFormat="1" applyFont="1" applyAlignment="1" applyProtection="1">
      <alignment horizontal="right" vertical="center"/>
      <protection locked="0"/>
    </xf>
    <xf numFmtId="9" fontId="90" fillId="0" borderId="0" xfId="192" applyFont="1" applyAlignment="1" applyProtection="1">
      <alignment vertical="center"/>
      <protection locked="0"/>
    </xf>
    <xf numFmtId="3" fontId="90" fillId="0" borderId="0" xfId="240" applyNumberFormat="1" applyFont="1" applyAlignment="1" applyProtection="1">
      <alignment horizontal="right" vertical="center"/>
      <protection locked="0"/>
    </xf>
    <xf numFmtId="2" fontId="90" fillId="0" borderId="0" xfId="209" applyNumberFormat="1" applyFont="1" applyAlignment="1" applyProtection="1">
      <alignment vertical="center"/>
      <protection locked="0"/>
    </xf>
    <xf numFmtId="1" fontId="90" fillId="0" borderId="0" xfId="209" applyNumberFormat="1" applyFont="1" applyAlignment="1" applyProtection="1">
      <alignment vertical="center"/>
      <protection locked="0"/>
    </xf>
    <xf numFmtId="0" fontId="90" fillId="0" borderId="0" xfId="209" applyFont="1" applyAlignment="1" applyProtection="1">
      <alignment horizontal="right" vertical="center"/>
      <protection locked="0"/>
    </xf>
    <xf numFmtId="0" fontId="90" fillId="21" borderId="0" xfId="209" applyFont="1" applyFill="1" applyAlignment="1" applyProtection="1">
      <alignment vertical="center"/>
      <protection locked="0"/>
    </xf>
    <xf numFmtId="0" fontId="53" fillId="12" borderId="0" xfId="219" applyFont="1" applyFill="1" applyAlignment="1" quotePrefix="1">
      <alignment vertical="center"/>
    </xf>
    <xf numFmtId="0" fontId="11" fillId="0" borderId="0" xfId="0" applyFont="1" quotePrefix="1"/>
    <xf numFmtId="0" fontId="0" fillId="0" borderId="0" xfId="0" applyAlignment="1" quotePrefix="1">
      <alignment horizontal="left" indent="1"/>
    </xf>
    <xf numFmtId="0" fontId="48" fillId="0" borderId="0" xfId="0" applyFont="1" applyAlignment="1" quotePrefix="1">
      <alignment horizontal="left" indent="1"/>
    </xf>
    <xf numFmtId="0" fontId="3" fillId="0" borderId="0" xfId="0" applyFont="1" quotePrefix="1"/>
    <xf numFmtId="0" fontId="48" fillId="0" borderId="0" xfId="0" applyFont="1" quotePrefix="1"/>
    <xf numFmtId="0" fontId="47" fillId="0" borderId="0" xfId="0" applyFont="1" applyAlignment="1" quotePrefix="1">
      <alignment horizontal="left" indent="1"/>
    </xf>
    <xf numFmtId="0" fontId="8" fillId="0" borderId="0" xfId="0" applyFont="1" applyAlignment="1" quotePrefix="1">
      <alignment horizontal="left" indent="1"/>
    </xf>
    <xf numFmtId="0" fontId="48" fillId="0" borderId="3" xfId="0" applyFont="1" applyBorder="1" quotePrefix="1"/>
    <xf numFmtId="0" fontId="0" fillId="0" borderId="0" xfId="0" quotePrefix="1"/>
    <xf numFmtId="0" fontId="42" fillId="0" borderId="0" xfId="0" applyFont="1" applyAlignment="1" quotePrefix="1">
      <alignment horizontal="left"/>
    </xf>
    <xf numFmtId="0" fontId="26" fillId="0" borderId="0" xfId="0" applyFont="1" applyAlignment="1" quotePrefix="1">
      <alignment horizontal="left" indent="1"/>
    </xf>
    <xf numFmtId="0" fontId="21" fillId="0" borderId="0" xfId="0" applyFont="1" applyAlignment="1" quotePrefix="1">
      <alignment horizontal="left" indent="1"/>
    </xf>
    <xf numFmtId="0" fontId="24" fillId="0" borderId="0" xfId="0" applyFont="1" quotePrefix="1"/>
    <xf numFmtId="0" fontId="27" fillId="0" borderId="0" xfId="0" applyFont="1" applyAlignment="1" quotePrefix="1">
      <alignment horizontal="left" indent="1"/>
    </xf>
    <xf numFmtId="0" fontId="11" fillId="0" borderId="0" xfId="0" applyFont="1" applyAlignment="1" quotePrefix="1">
      <alignment horizontal="left" indent="1"/>
    </xf>
    <xf numFmtId="0" fontId="0" fillId="0" borderId="3" xfId="0" applyBorder="1" applyAlignment="1" quotePrefix="1">
      <alignment horizontal="left" indent="1"/>
    </xf>
    <xf numFmtId="0" fontId="0" fillId="0" borderId="3" xfId="0" applyBorder="1" quotePrefix="1"/>
    <xf numFmtId="0" fontId="13" fillId="0" borderId="0" xfId="0" applyFont="1" quotePrefix="1"/>
    <xf numFmtId="0" fontId="13" fillId="0" borderId="0" xfId="0" applyFont="1" applyAlignment="1" quotePrefix="1">
      <alignment horizontal="left" indent="1"/>
    </xf>
    <xf numFmtId="0" fontId="38" fillId="0" borderId="0" xfId="0" applyFont="1" quotePrefix="1"/>
    <xf numFmtId="0" fontId="38" fillId="0" borderId="0" xfId="0" applyFont="1" applyAlignment="1" quotePrefix="1">
      <alignment horizontal="left" indent="1"/>
    </xf>
    <xf numFmtId="0" fontId="15" fillId="0" borderId="0" xfId="0" applyFont="1" quotePrefix="1"/>
    <xf numFmtId="0" fontId="15" fillId="0" borderId="0" xfId="0" applyFont="1" applyAlignment="1" quotePrefix="1">
      <alignment horizontal="left" indent="1"/>
    </xf>
    <xf numFmtId="0" fontId="17" fillId="0" borderId="0" xfId="0" applyFont="1" quotePrefix="1"/>
    <xf numFmtId="0" fontId="17" fillId="0" borderId="0" xfId="0" applyFont="1" applyAlignment="1" quotePrefix="1">
      <alignment horizontal="left" indent="1"/>
    </xf>
    <xf numFmtId="0" fontId="31" fillId="0" borderId="0" xfId="0" applyFont="1" applyAlignment="1" quotePrefix="1">
      <alignment horizontal="left"/>
    </xf>
    <xf numFmtId="0" fontId="44" fillId="0" borderId="0" xfId="0" applyFont="1" quotePrefix="1"/>
    <xf numFmtId="0" fontId="14" fillId="0" borderId="0" xfId="0" applyFont="1" applyAlignment="1" quotePrefix="1">
      <alignment horizontal="left" indent="1"/>
    </xf>
  </cellXfs>
  <cellStyles count="2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x005f_x000a_386grabber=M" xfId="49"/>
    <cellStyle name="20% - Accent1 2" xfId="50"/>
    <cellStyle name="20% - Accent1 2 9" xfId="51"/>
    <cellStyle name="20% - Accent2 2" xfId="52"/>
    <cellStyle name="20% - Accent2 2 9" xfId="53"/>
    <cellStyle name="20% - Accent3 2" xfId="54"/>
    <cellStyle name="20% - Accent3 2 9" xfId="55"/>
    <cellStyle name="20% - Accent4 2" xfId="56"/>
    <cellStyle name="20% - Accent4 2 9" xfId="57"/>
    <cellStyle name="20% - Accent5 2" xfId="58"/>
    <cellStyle name="20% - Accent5 2 9" xfId="59"/>
    <cellStyle name="20% - Accent6 2" xfId="60"/>
    <cellStyle name="20% - Accent6 2 9" xfId="61"/>
    <cellStyle name="20% - 强调文字颜色 1 2" xfId="62"/>
    <cellStyle name="20% - 强调文字颜色 2 2" xfId="63"/>
    <cellStyle name="20% - 强调文字颜色 3 2" xfId="64"/>
    <cellStyle name="20% - 强调文字颜色 4 2" xfId="65"/>
    <cellStyle name="20% - 强调文字颜色 5 2" xfId="66"/>
    <cellStyle name="20% - 强调文字颜色 6 2" xfId="67"/>
    <cellStyle name="40% - Accent1 2" xfId="68"/>
    <cellStyle name="40% - Accent1 2 9" xfId="69"/>
    <cellStyle name="40% - Accent2 2" xfId="70"/>
    <cellStyle name="40% - Accent2 2 9" xfId="71"/>
    <cellStyle name="40% - Accent3 2" xfId="72"/>
    <cellStyle name="40% - Accent3 2 9" xfId="73"/>
    <cellStyle name="40% - Accent6 2" xfId="74"/>
    <cellStyle name="40% - Accent6 2 9" xfId="75"/>
    <cellStyle name="40% - 强调文字颜色 1 2" xfId="76"/>
    <cellStyle name="40% - 强调文字颜色 2 2" xfId="77"/>
    <cellStyle name="40% - 强调文字颜色 3 2" xfId="78"/>
    <cellStyle name="40% - 强调文字颜色 6 2" xfId="79"/>
    <cellStyle name="60% - Accent1 2" xfId="80"/>
    <cellStyle name="60% - Accent1 2 9" xfId="81"/>
    <cellStyle name="60% - Accent2 2" xfId="82"/>
    <cellStyle name="60% - Accent2 2 9" xfId="83"/>
    <cellStyle name="60% - Accent3 2" xfId="84"/>
    <cellStyle name="60% - Accent3 2 9" xfId="85"/>
    <cellStyle name="60% - Accent4 2" xfId="86"/>
    <cellStyle name="60% - Accent4 2 9" xfId="87"/>
    <cellStyle name="60% - Accent5 2" xfId="88"/>
    <cellStyle name="60% - Accent5 2 9" xfId="89"/>
    <cellStyle name="60% - Accent6 2" xfId="90"/>
    <cellStyle name="60% - Accent6 2 9" xfId="91"/>
    <cellStyle name="60% - 强调文字颜色 1 2" xfId="92"/>
    <cellStyle name="60% - 强调文字颜色 2 2" xfId="93"/>
    <cellStyle name="60% - 强调文字颜色 3 2" xfId="94"/>
    <cellStyle name="60% - 强调文字颜色 4 2" xfId="95"/>
    <cellStyle name="60% - 强调文字颜色 5 2" xfId="96"/>
    <cellStyle name="60% - 强调文字颜色 6 2" xfId="97"/>
    <cellStyle name="Accent1 2" xfId="98"/>
    <cellStyle name="Accent1 2 9" xfId="99"/>
    <cellStyle name="Accent2 2" xfId="100"/>
    <cellStyle name="Accent2 2 9" xfId="101"/>
    <cellStyle name="Accent3 2" xfId="102"/>
    <cellStyle name="Accent3 2 9" xfId="103"/>
    <cellStyle name="Accent6 2" xfId="104"/>
    <cellStyle name="Accent6 2 9" xfId="105"/>
    <cellStyle name="Bad 2" xfId="106"/>
    <cellStyle name="Bad 2 9" xfId="107"/>
    <cellStyle name="blp_column_header" xfId="108"/>
    <cellStyle name="C01_Main head" xfId="109"/>
    <cellStyle name="C02_Column heads" xfId="110"/>
    <cellStyle name="C03_Sub head bold" xfId="111"/>
    <cellStyle name="C03a_Sub head" xfId="112"/>
    <cellStyle name="C04_Total text white bold" xfId="113"/>
    <cellStyle name="C04a_Total text black with rule" xfId="114"/>
    <cellStyle name="C05_Main text" xfId="115"/>
    <cellStyle name="C06_Figs" xfId="116"/>
    <cellStyle name="C07_Figs 1 dec percent" xfId="117"/>
    <cellStyle name="C08_Figs 1 decimal" xfId="118"/>
    <cellStyle name="C09_Notes" xfId="119"/>
    <cellStyle name="Calculation 2" xfId="120"/>
    <cellStyle name="Calculation 2 10" xfId="121"/>
    <cellStyle name="Check Cell 2" xfId="122"/>
    <cellStyle name="Check Cell 2 9" xfId="123"/>
    <cellStyle name="Comma [0] 2" xfId="124"/>
    <cellStyle name="Comma 2" xfId="125"/>
    <cellStyle name="Comma 3 2" xfId="126"/>
    <cellStyle name="Comma 5" xfId="127"/>
    <cellStyle name="Date" xfId="128"/>
    <cellStyle name="DateTime" xfId="129"/>
    <cellStyle name="Explanatory Text 2" xfId="130"/>
    <cellStyle name="Explanatory Text 2 9" xfId="131"/>
    <cellStyle name="fa_column_header_bottom" xfId="132"/>
    <cellStyle name="fa_row_header_italic" xfId="133"/>
    <cellStyle name="fa_row_header_standard 2" xfId="134"/>
    <cellStyle name="Fixed" xfId="135"/>
    <cellStyle name="Good 2" xfId="136"/>
    <cellStyle name="Good 2 9" xfId="137"/>
    <cellStyle name="Heading 1 2" xfId="138"/>
    <cellStyle name="Heading 1 2 9" xfId="139"/>
    <cellStyle name="Heading 2 2" xfId="140"/>
    <cellStyle name="Heading 2 2 9" xfId="141"/>
    <cellStyle name="Heading 3 2" xfId="142"/>
    <cellStyle name="Heading 3 2 9" xfId="143"/>
    <cellStyle name="Heading 4 2" xfId="144"/>
    <cellStyle name="Heading 4 2 9" xfId="145"/>
    <cellStyle name="Heading1" xfId="146"/>
    <cellStyle name="Hyperlink 2" xfId="147"/>
    <cellStyle name="Hyperlink 3" xfId="148"/>
    <cellStyle name="Input 2" xfId="149"/>
    <cellStyle name="Input 2 10" xfId="150"/>
    <cellStyle name="Linked Cell 2" xfId="151"/>
    <cellStyle name="Linked Cell 2 9" xfId="152"/>
    <cellStyle name="Neutral 2" xfId="153"/>
    <cellStyle name="Neutral 2 9" xfId="154"/>
    <cellStyle name="Normal 11" xfId="155"/>
    <cellStyle name="Normal 18" xfId="156"/>
    <cellStyle name="Normal 2 10" xfId="157"/>
    <cellStyle name="Normal 2 11" xfId="158"/>
    <cellStyle name="Normal 2 2" xfId="159"/>
    <cellStyle name="Normal 2_板块涨跌幅" xfId="160"/>
    <cellStyle name="Normal 33" xfId="161"/>
    <cellStyle name="Note 2" xfId="162"/>
    <cellStyle name="Note 2 10" xfId="163"/>
    <cellStyle name="Output 2" xfId="164"/>
    <cellStyle name="Output 2 10" xfId="165"/>
    <cellStyle name="Percent 2" xfId="166"/>
    <cellStyle name="Percent 2 10" xfId="167"/>
    <cellStyle name="Percent 5" xfId="168"/>
    <cellStyle name="Style 21" xfId="169"/>
    <cellStyle name="Style 22" xfId="170"/>
    <cellStyle name="Style 23" xfId="171"/>
    <cellStyle name="Style 24" xfId="172"/>
    <cellStyle name="Style 25" xfId="173"/>
    <cellStyle name="Style 26" xfId="174"/>
    <cellStyle name="Style 27" xfId="175"/>
    <cellStyle name="Style 28" xfId="176"/>
    <cellStyle name="Style 29" xfId="177"/>
    <cellStyle name="Style 31" xfId="178"/>
    <cellStyle name="Style 32" xfId="179"/>
    <cellStyle name="Style 33" xfId="180"/>
    <cellStyle name="Style 34" xfId="181"/>
    <cellStyle name="Style 35" xfId="182"/>
    <cellStyle name="Title 2" xfId="183"/>
    <cellStyle name="Title 2 9" xfId="184"/>
    <cellStyle name="Total 2" xfId="185"/>
    <cellStyle name="Total 2 10" xfId="186"/>
    <cellStyle name="Total 9" xfId="187"/>
    <cellStyle name="Warning Text 2" xfId="188"/>
    <cellStyle name="Warning Text 2 9" xfId="189"/>
    <cellStyle name="百分比 13" xfId="190"/>
    <cellStyle name="百分比 16" xfId="191"/>
    <cellStyle name="百分比 18" xfId="192"/>
    <cellStyle name="百分比 19" xfId="193"/>
    <cellStyle name="百分比 2" xfId="194"/>
    <cellStyle name="百分比 2 2 2 2 2 2" xfId="195"/>
    <cellStyle name="百分比 21" xfId="196"/>
    <cellStyle name="百分比 3" xfId="197"/>
    <cellStyle name="标题 1 2" xfId="198"/>
    <cellStyle name="标题 10" xfId="199"/>
    <cellStyle name="标题 2 2" xfId="200"/>
    <cellStyle name="标题 3 2" xfId="201"/>
    <cellStyle name="标题 4 2" xfId="202"/>
    <cellStyle name="差 2" xfId="203"/>
    <cellStyle name="常规 10" xfId="204"/>
    <cellStyle name="常规 10 2 2 2 2 2 2" xfId="205"/>
    <cellStyle name="常规 104" xfId="206"/>
    <cellStyle name="常规 11 2 2 2 5" xfId="207"/>
    <cellStyle name="常规 18 2 5" xfId="208"/>
    <cellStyle name="常规 194" xfId="209"/>
    <cellStyle name="常规 2" xfId="210"/>
    <cellStyle name="常规 2 2 2" xfId="211"/>
    <cellStyle name="常规 2 4" xfId="212"/>
    <cellStyle name="常规 21 2 5" xfId="213"/>
    <cellStyle name="常规 24" xfId="214"/>
    <cellStyle name="常规 29 2 2 2" xfId="215"/>
    <cellStyle name="常规 3" xfId="216"/>
    <cellStyle name="常规 3 2 9" xfId="217"/>
    <cellStyle name="常规 427" xfId="218"/>
    <cellStyle name="常规 428" xfId="219"/>
    <cellStyle name="常规 430" xfId="220"/>
    <cellStyle name="超链接 10" xfId="221"/>
    <cellStyle name="超链接 11" xfId="222"/>
    <cellStyle name="超链接 12" xfId="223"/>
    <cellStyle name="超链接 2" xfId="224"/>
    <cellStyle name="超链接 2 10" xfId="225"/>
    <cellStyle name="超链接 2 2" xfId="226"/>
    <cellStyle name="超链接 3 2 2 2 2" xfId="227"/>
    <cellStyle name="超链接 4 2 2 2" xfId="228"/>
    <cellStyle name="超链接 9" xfId="229"/>
    <cellStyle name="好 2" xfId="230"/>
    <cellStyle name="汇总 2 2" xfId="231"/>
    <cellStyle name="计算 2" xfId="232"/>
    <cellStyle name="检查单元格 2" xfId="233"/>
    <cellStyle name="解释性文本 2" xfId="234"/>
    <cellStyle name="警告文本 2" xfId="235"/>
    <cellStyle name="链接单元格 2" xfId="236"/>
    <cellStyle name="千位分隔 2" xfId="237"/>
    <cellStyle name="千位分隔 2 2" xfId="238"/>
    <cellStyle name="千位分隔 3" xfId="239"/>
    <cellStyle name="千位分隔 6" xfId="240"/>
    <cellStyle name="千位分隔 7" xfId="241"/>
    <cellStyle name="千位分隔[0] 2" xfId="242"/>
    <cellStyle name="强调文字颜色 1 2" xfId="243"/>
    <cellStyle name="强调文字颜色 2 2" xfId="244"/>
    <cellStyle name="强调文字颜色 3 2" xfId="245"/>
    <cellStyle name="强调文字颜色 6 2" xfId="246"/>
    <cellStyle name="适中 2" xfId="247"/>
    <cellStyle name="输出 2" xfId="248"/>
    <cellStyle name="输入 2" xfId="249"/>
    <cellStyle name="样式 1" xfId="250"/>
    <cellStyle name="注释 2" xfId="251"/>
  </cellStyles>
  <dxfs count="2">
    <dxf>
      <font>
        <b val="1"/>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A785237A-98C1-43BF-B429-F3D55CCBD263}">
      <tableStyleElement type="wholeTable" dxfId="1"/>
      <tableStyleElement type="headerRow" dxfId="0"/>
    </tableStyle>
  </tableStyles>
  <colors>
    <mruColors>
      <color rgb="00FFC0BF"/>
      <color rgb="00FF8080"/>
      <color rgb="00EE7778"/>
      <color rgb="00C92E0E"/>
      <color rgb="00084F6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8" Type="http://schemas.openxmlformats.org/officeDocument/2006/relationships/styles" Target="styles.xml"/><Relationship Id="rId67" Type="http://schemas.openxmlformats.org/officeDocument/2006/relationships/sharedStrings" Target="sharedStrings.xml"/><Relationship Id="rId66" Type="http://schemas.openxmlformats.org/officeDocument/2006/relationships/theme" Target="theme/theme1.xml"/><Relationship Id="rId65" Type="http://schemas.openxmlformats.org/officeDocument/2006/relationships/externalLink" Target="externalLinks/externalLink56.xml"/><Relationship Id="rId64" Type="http://schemas.openxmlformats.org/officeDocument/2006/relationships/externalLink" Target="externalLinks/externalLink55.xml"/><Relationship Id="rId63" Type="http://schemas.openxmlformats.org/officeDocument/2006/relationships/externalLink" Target="externalLinks/externalLink54.xml"/><Relationship Id="rId62" Type="http://schemas.openxmlformats.org/officeDocument/2006/relationships/externalLink" Target="externalLinks/externalLink53.xml"/><Relationship Id="rId61" Type="http://schemas.openxmlformats.org/officeDocument/2006/relationships/externalLink" Target="externalLinks/externalLink52.xml"/><Relationship Id="rId60" Type="http://schemas.openxmlformats.org/officeDocument/2006/relationships/externalLink" Target="externalLinks/externalLink51.xml"/><Relationship Id="rId6" Type="http://schemas.openxmlformats.org/officeDocument/2006/relationships/worksheet" Target="worksheets/sheet6.xml"/><Relationship Id="rId59" Type="http://schemas.openxmlformats.org/officeDocument/2006/relationships/externalLink" Target="externalLinks/externalLink50.xml"/><Relationship Id="rId58" Type="http://schemas.openxmlformats.org/officeDocument/2006/relationships/externalLink" Target="externalLinks/externalLink49.xml"/><Relationship Id="rId57" Type="http://schemas.openxmlformats.org/officeDocument/2006/relationships/externalLink" Target="externalLinks/externalLink48.xml"/><Relationship Id="rId56" Type="http://schemas.openxmlformats.org/officeDocument/2006/relationships/externalLink" Target="externalLinks/externalLink47.xml"/><Relationship Id="rId55" Type="http://schemas.openxmlformats.org/officeDocument/2006/relationships/externalLink" Target="externalLinks/externalLink46.xml"/><Relationship Id="rId54" Type="http://schemas.openxmlformats.org/officeDocument/2006/relationships/externalLink" Target="externalLinks/externalLink45.xml"/><Relationship Id="rId53" Type="http://schemas.openxmlformats.org/officeDocument/2006/relationships/externalLink" Target="externalLinks/externalLink44.xml"/><Relationship Id="rId52" Type="http://schemas.openxmlformats.org/officeDocument/2006/relationships/externalLink" Target="externalLinks/externalLink43.xml"/><Relationship Id="rId51" Type="http://schemas.openxmlformats.org/officeDocument/2006/relationships/externalLink" Target="externalLinks/externalLink42.xml"/><Relationship Id="rId50" Type="http://schemas.openxmlformats.org/officeDocument/2006/relationships/externalLink" Target="externalLinks/externalLink41.xml"/><Relationship Id="rId5" Type="http://schemas.openxmlformats.org/officeDocument/2006/relationships/worksheet" Target="worksheets/sheet5.xml"/><Relationship Id="rId49" Type="http://schemas.openxmlformats.org/officeDocument/2006/relationships/externalLink" Target="externalLinks/externalLink40.xml"/><Relationship Id="rId48" Type="http://schemas.openxmlformats.org/officeDocument/2006/relationships/externalLink" Target="externalLinks/externalLink39.xml"/><Relationship Id="rId47" Type="http://schemas.openxmlformats.org/officeDocument/2006/relationships/externalLink" Target="externalLinks/externalLink38.xml"/><Relationship Id="rId46" Type="http://schemas.openxmlformats.org/officeDocument/2006/relationships/externalLink" Target="externalLinks/externalLink37.xml"/><Relationship Id="rId45" Type="http://schemas.openxmlformats.org/officeDocument/2006/relationships/externalLink" Target="externalLinks/externalLink36.xml"/><Relationship Id="rId44" Type="http://schemas.openxmlformats.org/officeDocument/2006/relationships/externalLink" Target="externalLinks/externalLink35.xml"/><Relationship Id="rId43" Type="http://schemas.openxmlformats.org/officeDocument/2006/relationships/externalLink" Target="externalLinks/externalLink34.xml"/><Relationship Id="rId42" Type="http://schemas.openxmlformats.org/officeDocument/2006/relationships/externalLink" Target="externalLinks/externalLink33.xml"/><Relationship Id="rId41" Type="http://schemas.openxmlformats.org/officeDocument/2006/relationships/externalLink" Target="externalLinks/externalLink32.xml"/><Relationship Id="rId40" Type="http://schemas.openxmlformats.org/officeDocument/2006/relationships/externalLink" Target="externalLinks/externalLink31.xml"/><Relationship Id="rId4" Type="http://schemas.openxmlformats.org/officeDocument/2006/relationships/worksheet" Target="worksheets/sheet4.xml"/><Relationship Id="rId39" Type="http://schemas.openxmlformats.org/officeDocument/2006/relationships/externalLink" Target="externalLinks/externalLink30.xml"/><Relationship Id="rId38" Type="http://schemas.openxmlformats.org/officeDocument/2006/relationships/externalLink" Target="externalLinks/externalLink29.xml"/><Relationship Id="rId37" Type="http://schemas.openxmlformats.org/officeDocument/2006/relationships/externalLink" Target="externalLinks/externalLink28.xml"/><Relationship Id="rId36" Type="http://schemas.openxmlformats.org/officeDocument/2006/relationships/externalLink" Target="externalLinks/externalLink27.xml"/><Relationship Id="rId35" Type="http://schemas.openxmlformats.org/officeDocument/2006/relationships/externalLink" Target="externalLinks/externalLink26.xml"/><Relationship Id="rId34" Type="http://schemas.openxmlformats.org/officeDocument/2006/relationships/externalLink" Target="externalLinks/externalLink25.xml"/><Relationship Id="rId33" Type="http://schemas.openxmlformats.org/officeDocument/2006/relationships/externalLink" Target="externalLinks/externalLink24.xml"/><Relationship Id="rId32" Type="http://schemas.openxmlformats.org/officeDocument/2006/relationships/externalLink" Target="externalLinks/externalLink23.xml"/><Relationship Id="rId31" Type="http://schemas.openxmlformats.org/officeDocument/2006/relationships/externalLink" Target="externalLinks/externalLink22.xml"/><Relationship Id="rId30" Type="http://schemas.openxmlformats.org/officeDocument/2006/relationships/externalLink" Target="externalLinks/externalLink21.xml"/><Relationship Id="rId3" Type="http://schemas.openxmlformats.org/officeDocument/2006/relationships/worksheet" Target="worksheets/sheet3.xml"/><Relationship Id="rId29" Type="http://schemas.openxmlformats.org/officeDocument/2006/relationships/externalLink" Target="externalLinks/externalLink20.xml"/><Relationship Id="rId28" Type="http://schemas.openxmlformats.org/officeDocument/2006/relationships/externalLink" Target="externalLinks/externalLink19.xml"/><Relationship Id="rId27" Type="http://schemas.openxmlformats.org/officeDocument/2006/relationships/externalLink" Target="externalLinks/externalLink18.xml"/><Relationship Id="rId26" Type="http://schemas.openxmlformats.org/officeDocument/2006/relationships/externalLink" Target="externalLinks/externalLink17.xml"/><Relationship Id="rId25" Type="http://schemas.openxmlformats.org/officeDocument/2006/relationships/externalLink" Target="externalLinks/externalLink16.xml"/><Relationship Id="rId24" Type="http://schemas.openxmlformats.org/officeDocument/2006/relationships/externalLink" Target="externalLinks/externalLink15.xml"/><Relationship Id="rId23" Type="http://schemas.openxmlformats.org/officeDocument/2006/relationships/externalLink" Target="externalLinks/externalLink14.xml"/><Relationship Id="rId22" Type="http://schemas.openxmlformats.org/officeDocument/2006/relationships/externalLink" Target="externalLinks/externalLink13.xml"/><Relationship Id="rId21" Type="http://schemas.openxmlformats.org/officeDocument/2006/relationships/externalLink" Target="externalLinks/externalLink12.xml"/><Relationship Id="rId20" Type="http://schemas.openxmlformats.org/officeDocument/2006/relationships/externalLink" Target="externalLinks/externalLink11.xml"/><Relationship Id="rId2" Type="http://schemas.openxmlformats.org/officeDocument/2006/relationships/worksheet" Target="worksheets/sheet2.xml"/><Relationship Id="rId19" Type="http://schemas.openxmlformats.org/officeDocument/2006/relationships/externalLink" Target="externalLinks/externalLink10.xml"/><Relationship Id="rId18" Type="http://schemas.openxmlformats.org/officeDocument/2006/relationships/externalLink" Target="externalLinks/externalLink9.xml"/><Relationship Id="rId17" Type="http://schemas.openxmlformats.org/officeDocument/2006/relationships/externalLink" Target="externalLinks/externalLink8.xml"/><Relationship Id="rId16" Type="http://schemas.openxmlformats.org/officeDocument/2006/relationships/externalLink" Target="externalLinks/externalLink7.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308427</xdr:colOff>
      <xdr:row>61</xdr:row>
      <xdr:rowOff>136071</xdr:rowOff>
    </xdr:from>
    <xdr:to>
      <xdr:col>32</xdr:col>
      <xdr:colOff>320220</xdr:colOff>
      <xdr:row>124</xdr:row>
      <xdr:rowOff>66221</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1475085" y="11725910"/>
          <a:ext cx="9316085" cy="1193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114300</xdr:colOff>
      <xdr:row>0</xdr:row>
      <xdr:rowOff>0</xdr:rowOff>
    </xdr:from>
    <xdr:to>
      <xdr:col>13</xdr:col>
      <xdr:colOff>298450</xdr:colOff>
      <xdr:row>46</xdr:row>
      <xdr:rowOff>101600</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14300" y="0"/>
          <a:ext cx="8208010" cy="8163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B-SHG-01\VOL1\MATERIAL\STEEL\MAGANG\MAGANG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connecthkuhk-my.sharepoint.com\IB-SHG-01\VOL1\MATERIAL\STEEL\MAGANG\MAGANG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yangge\Downloads\7ABA691C\BANKSTA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yangge\Downloads\4CD810F1\itcd%20mod29%202Q01E-o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doug\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yangge\Downloads\65A31BD0\ECHOSTAR%20COMMUNIC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yangge\Downloads\5C2EA162\GF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Denise\Steven\Work\Ubanization\MS_Urbanization%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yangge\Downloads\5247E6BC\FB%20Citi%20model_new.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TERNET\MODELS\MM_mode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TECH\INTERNET\MODELS\MM_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mycuhk-my.sharepoint.com\Users\sunrongyu\Library\Group%20Containers\UBF8T346G9.Office\User%20Content.localized\Startup.localized\Excel\Denise\Qing%20Wang\China\broad%20background\China%20Summit08053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ers\yangge\Library\Containers\com.kingsoft.wpsoffice.mac\Data\Library\Application%20Support\Kingsoft\WPS%20Cloud%20Files\userdata\qing\filecache\.382557298\cachedata\BC7F9BAC10BF4EA593AB0D861028E474\L:\MODELS\SEN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yangge\Downloads\7F06FFEA\&#29992;&#21451;&#36719;&#20214;-6005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yangge\Downloads\A3A12D6C\BaoGang-Researc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yangge\Downloads\19532C98\TWX%20Model%209.28.9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connecthkuhk-my.sharepoint.com\Mac\Home\Users\shen\Desktop\WindEvaluator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yangge\Downloads\4D8546D3\PCS%20Equity%20Model%201017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yangge\Downloads\F06BC068\DAZHON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yangge\Downloads\91809920\DH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yangge\Downloads\7ABA691C\MACR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yangge\Downloads\E6A3FFFB\Lisa%20coverag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Z:\Documents%20and%20Settings\Administrator\&#26700;&#38754;\Lisa%20coverag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yangge\Downloads\01BDFF52\SIVERSIO.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Jihe WestCashEarning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B-SHG-01\VOL1\PROPERTY\SZCOMP\SHUM-YIP\ROB.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connecthkuhk-my.sharepoint.com\Users\admin\Nutstore\1\&#20256;&#23186;&#20849;&#20139;\GYX\&#20809;&#32447;&#20256;&#23186;\&#35199;&#37096;&#25253;&#21578;\&#20809;&#32447;&#20256;&#23186;&#20272;&#20540;&#27169;&#22411;-20220107.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yangge\Downloads\230A2570\Huawei%20Model%2011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yangge\Downloads\6CB6A454\Marketing%20material.x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SPARC1"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c1"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yangge\Downloads\49FAC9B4\cable%20comps%200127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yangge\Downloads\8C9FD569\AETH.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yangge\Downloads\D42238CB\DCF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yangge\Downloads\63B99620\1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NY_PDC\rsearch\Telecom\Itcd\itcd%20mod1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connecthkuhk-my.sharepoint.com\Mac\Home\&#20272;&#20540;\&#31454;&#20105;&#23545;&#25163;&#20272;&#20540;&#27169;&#22411;\Wind&#20272;&#20540;&#27169;&#2241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yangge\Downloads\1E5C9BEC\MS_YELP.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ILOTTI\Cable\Cablevision%20Systems\CVC\cvc_ny.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yangge\Downloads\523303A5\CellularComp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yangge\Downloads\FF3F4505\Assumption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yangge\Downloads\42926FC2\template_growth.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yangge\Downloads\A584152E\NERDCHRT.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Jihe WestInt_Paid"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yangge\Downloads\AAB88775\KONKA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Users\yangge\Library\Containers\com.kingsoft.wpsoffice.mac\Data\Library\Application%20Support\Kingsoft\WPS%20Cloud%20Files\userdata\qing\filecache\.382557298\cachedata\BC7F9BAC10BF4EA593AB0D861028E474\A:\IDC%20forecast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yangge\Downloads\637398E6\Price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yangge\Downloads\55565908\Millennial%20Media%20Model_Citi%20Curren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connecthkuhk-my.sharepoint.com\Mac\Home\Users\shen\Desktop\Beta&#35745;&#31639;&#2212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yangge\Downloads\D4DB36A5\Standard_wacc.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yangge\Downloads\38ADA514\CableSubs-ByDM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yangge\Downloads\BAD32702\SECTO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IB-SHG-01\VOL1\PROPERTY\SZCOMP\VANKE\twopag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ers\rosiehou\Library\Containers\com.tencent.xinWeChat\Data\Library\Application%20Support\com.tencent.xinWeChat\2.0b4.0.9\7368e0029f4a9e887e6aed81098f0be5\Message\MessageTemp\9e20f478899dc29eb19741386f9343c8\File\https:\connecthkuhk-my.sharepoint.com\Mac\Home\&#20272;&#20540;\&#31454;&#20105;&#23545;&#25163;&#20272;&#20540;&#27169;&#22411;\&#30331;&#28023;&#31181;&#19994;&#65288;002041&#65289;Valuation%20Model-v1-20100224.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yangge\Downloads\37162E3B\HEC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liuxinyu\Library\Containers\com.tencent.xinWeChat\Data\Documents\xwechat_files\wxid_4vus4wvi4nry12_9d63\msg\file\2026-03\model.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
      <sheetName val="#REF"/>
      <sheetName val="全国"/>
      <sheetName val="销售收入"/>
      <sheetName val="环卫机械"/>
      <sheetName val="NAV-Proj."/>
      <sheetName val="工程施工"/>
      <sheetName val="Interface"/>
      <sheetName val="Check Sums"/>
      <sheetName val="Collected data"/>
      <sheetName val="Page Details"/>
      <sheetName val="Page Sizes"/>
      <sheetName val="Sample Layout"/>
      <sheetName val="BRIEF"/>
      <sheetName val="price"/>
      <sheetName val="NAV Pro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PS"/>
      <sheetName val="AEPS"/>
      <sheetName val="DPS"/>
      <sheetName val="NBV"/>
      <sheetName val="BV"/>
      <sheetName val="CostIncome Ratio"/>
      <sheetName val="Interest Income total Income"/>
      <sheetName val="Other Income Total Income"/>
      <sheetName val="Loan to deposit"/>
      <sheetName val="Loan to deposit (bonds)"/>
      <sheetName val="Liquidity ratio"/>
      <sheetName val="Loan Growth Rate"/>
      <sheetName val="Deposit Growth Rate"/>
      <sheetName val="ROA"/>
      <sheetName val="ROE"/>
      <sheetName val="SROE"/>
      <sheetName val="ROIEA"/>
      <sheetName val="CIBL"/>
      <sheetName val="Interest Spread"/>
      <sheetName val="Net Int Margin(tot)"/>
      <sheetName val="Net Interest Margin (earning)"/>
      <sheetName val="General Provision"/>
      <sheetName val="Specific Provision"/>
      <sheetName val="NPL"/>
      <sheetName val="Spec Provisions to NPL"/>
      <sheetName val="Tot Provisions to NPL"/>
      <sheetName val="Adj Tier I "/>
      <sheetName val="Tier I"/>
      <sheetName val="CAR"/>
      <sheetName val="Adj. CAR"/>
      <sheetName val="Standardized CAR"/>
      <sheetName val="Specific Cover"/>
      <sheetName val="Total Cover"/>
      <sheetName val="Master for values"/>
      <sheetName val="Master"/>
      <sheetName val="NAV"/>
      <sheetName val="BANKST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N"/>
      <sheetName val="P&amp;L"/>
      <sheetName val="Graphs"/>
      <sheetName val="KBRO"/>
      <sheetName val="1Q01"/>
      <sheetName val="DCF"/>
      <sheetName val="BS"/>
      <sheetName val="STAT"/>
      <sheetName val="Metrics"/>
      <sheetName val="4Q00"/>
      <sheetName val="3Q00"/>
      <sheetName val="2Q00"/>
      <sheetName val="Guidance"/>
      <sheetName val="4Q99"/>
      <sheetName val="3Q99"/>
      <sheetName val="2Q99"/>
      <sheetName val="1Q99"/>
      <sheetName val="4Q98"/>
      <sheetName val="3Q98"/>
      <sheetName val="Chart1"/>
      <sheetName val="Sheet2"/>
      <sheetName val="2Q00 CC"/>
      <sheetName val="db Sheet"/>
      <sheetName val="Sheet1"/>
      <sheetName val="STATS"/>
      <sheetName val="Statistics"/>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refreshError="1"/>
      <sheetData sheetId="27"/>
      <sheetData sheetId="28" refreshError="1"/>
      <sheetData sheetId="29" refreshError="1"/>
      <sheetData sheetId="30"/>
      <sheetData sheetId="31" refreshError="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US"/>
      <sheetName val="IBES"/>
      <sheetName val="Model"/>
      <sheetName val="Value-A"/>
      <sheetName val="DL"/>
      <sheetName val="Scenarios"/>
      <sheetName val="A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EHMAN BROTHERS DISCLAIMER"/>
      <sheetName val="Contents"/>
      <sheetName val="Operating Model"/>
      <sheetName val="Financials"/>
      <sheetName val="Valuation"/>
      <sheetName val="Ownership"/>
      <sheetName val="Returns &amp; Multiples"/>
      <sheetName val="Local Markets"/>
    </sheetNames>
    <sheetDataSet>
      <sheetData sheetId="0"/>
      <sheetData sheetId="1"/>
      <sheetData sheetId="2"/>
      <sheetData sheetId="3" refreshError="1"/>
      <sheetData sheetId="4"/>
      <sheetData sheetId="5"/>
      <sheetData sheetId="6"/>
      <sheetData sheetId="7"/>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preads"/>
      <sheetName val="Schedules"/>
      <sheetName val="Sp2"/>
      <sheetName val="Sched2"/>
      <sheetName val="Curtrans"/>
      <sheetName val="__FDSCACHE__"/>
      <sheetName val="DCF"/>
      <sheetName val="WACC"/>
      <sheetName val="historicalGR"/>
      <sheetName val="FutureGR"/>
      <sheetName val="Trans Graph"/>
      <sheetName val="EPS"/>
      <sheetName val="Graphs"/>
      <sheetName val="Acq. Matrix"/>
      <sheetName val="Reven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stimation"/>
      <sheetName val="Industrialization"/>
      <sheetName val="International"/>
      <sheetName val="Benchmark"/>
      <sheetName val="urbanization-overall"/>
      <sheetName val="Urbanization--by province"/>
      <sheetName val="Liews"/>
      <sheetName val="Cities"/>
      <sheetName val="GDP"/>
      <sheetName val="Service"/>
      <sheetName val="Secondary"/>
      <sheetName val="GCF"/>
      <sheetName val="Highway"/>
      <sheetName val="Railway"/>
      <sheetName val="Cement"/>
      <sheetName val="Steel"/>
      <sheetName val="Wage"/>
      <sheetName val="Sheet2"/>
      <sheetName val="Details"/>
      <sheetName val="Consumption"/>
      <sheetName val="Consumption (2)"/>
      <sheetName val="Investment"/>
      <sheetName val="Driv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Questions &amp; To Dos"/>
      <sheetName val="MODEL"/>
      <sheetName val="QUICK CALC"/>
      <sheetName val="OldvsNew"/>
      <sheetName val="Charts"/>
      <sheetName val="TAM"/>
      <sheetName val="Exhibits"/>
      <sheetName val="Valuation"/>
      <sheetName val="SOP"/>
      <sheetName val="UpDownCase"/>
      <sheetName val="Shares"/>
      <sheetName val="Disclaime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 val="Gen_Assumptions"/>
      <sheetName val="Curtrans"/>
      <sheetName val="复杂FCFF"/>
      <sheetName val="公司说明"/>
      <sheetName val="Sheet1"/>
      <sheetName val="REQUEST_TABLE"/>
      <sheetName val="Sheet4"/>
      <sheetName val="Sheet2"/>
      <sheetName val="China"/>
      <sheetName val="Inputs"/>
      <sheetName val="AcqIS"/>
      <sheetName val="AcqBSCF"/>
      <sheetName val="price chart"/>
      <sheetName val="EPS + PE"/>
      <sheetName val="Five_Drivers"/>
      <sheetName val="Three_Drivers"/>
      <sheetName val="Four_Drivers"/>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Consolidated Financi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Financial market"/>
      <sheetName val="Agri"/>
      <sheetName val="Shoes,Steel"/>
      <sheetName val="Chart1"/>
      <sheetName val="Chart3"/>
      <sheetName val="Chart4"/>
      <sheetName val="Chart4a"/>
      <sheetName val="Chart5"/>
      <sheetName val="Auto"/>
      <sheetName val="GDP"/>
      <sheetName val="Sheet2"/>
      <sheetName val="Sheet3"/>
      <sheetName val="urban"/>
      <sheetName val="Sheet4"/>
    </sheetNames>
    <sheetDataSet>
      <sheetData sheetId="0"/>
      <sheetData sheetId="1"/>
      <sheetData sheetId="2"/>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rice"/>
      <sheetName val="PriceSyn"/>
    </sheetNames>
    <sheetDataSet>
      <sheetData sheetId="0" refreshError="1"/>
      <sheetData sheetId="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dex"/>
      <sheetName val="output"/>
      <sheetName val="Segment Analysis"/>
      <sheetName val="Valuation"/>
      <sheetName val="Front table"/>
      <sheetName val="Factsheet"/>
      <sheetName val="Summary"/>
      <sheetName val="charts"/>
      <sheetName val="Consolidated Financials"/>
      <sheetName val="CICC universe"/>
      <sheetName val="Module1"/>
      <sheetName val="Module2"/>
      <sheetName val="Module3"/>
      <sheetName val="Module4"/>
      <sheetName val="Module5"/>
      <sheetName val="Module7"/>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Val"/>
      <sheetName val="Summary"/>
      <sheetName val="DCF_Matrix"/>
      <sheetName val="生产物流图"/>
      <sheetName val="Basic_Assum"/>
      <sheetName val="PP&amp;E"/>
      <sheetName val="Price_Assum"/>
      <sheetName val="P&amp;L_Model"/>
      <sheetName val="B sht"/>
      <sheetName val="Prod_Vol"/>
      <sheetName val="Sales(2)"/>
      <sheetName val="CAPEX&amp;WC"/>
      <sheetName val="CF"/>
      <sheetName val="Prod_line"/>
      <sheetName val="WACC"/>
      <sheetName val="Charts"/>
      <sheetName val="sheet"/>
      <sheetName val="Comp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Revised Model 3.2.00"/>
      <sheetName val="Internet Summary"/>
      <sheetName val="old Model"/>
      <sheetName val="Headlines"/>
      <sheetName val="Module1"/>
      <sheetName val="Module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投资"/>
      <sheetName val="筹资"/>
      <sheetName val="绝对估值"/>
      <sheetName val="首页"/>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Disclaimer"/>
      <sheetName val="Val Sum-03-10 "/>
      <sheetName val="Model"/>
      <sheetName val="S&amp;U"/>
      <sheetName val="Shares"/>
      <sheetName val="Voting Analysis"/>
      <sheetName val="Cable Partners"/>
      <sheetName val="Historical Share $"/>
      <sheetName val="DCF Flexer"/>
      <sheetName val="Euro Comps"/>
      <sheetName val="Data Switch"/>
      <sheetName val="Sprint Group Growth '02"/>
      <sheetName val="Subs,GA,NA"/>
      <sheetName val="REV,EBITDA,NI,FCF"/>
      <sheetName val="Summary"/>
      <sheetName val="Summary Short"/>
      <sheetName val="Aff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P&amp;L"/>
      <sheetName val="Layout"/>
    </sheetNames>
    <sheetDataSet>
      <sheetData sheetId="0"/>
      <sheetData sheetId="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 &amp; L"/>
      <sheetName val="Balance Sheet"/>
      <sheetName val="NPL"/>
      <sheetName val="CAR"/>
      <sheetName val="Off BS"/>
      <sheetName val="Book"/>
      <sheetName val="Shares"/>
      <sheetName val="Cashflow"/>
      <sheetName val="Interim"/>
      <sheetName val="Historical"/>
      <sheetName val="Tables"/>
      <sheetName val="Charts"/>
      <sheetName val=" FLASH"/>
      <sheetName val="Flash 2"/>
      <sheetName val="Page 1"/>
      <sheetName val="Page 2"/>
      <sheetName val="Page 3"/>
      <sheetName val="Page 4"/>
      <sheetName val="Template"/>
      <sheetName val="NERD"/>
      <sheetName val="NERD2"/>
      <sheetName val="Grabber"/>
      <sheetName val="OTB"/>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HK rates"/>
      <sheetName val="Int'l rates"/>
      <sheetName val="Summary"/>
      <sheetName val="NPL"/>
      <sheetName val="LDR"/>
      <sheetName val="Margin"/>
      <sheetName val="Sheet9"/>
      <sheetName val="Sheet10"/>
      <sheetName val="Sheet11"/>
      <sheetName val="Sheet12"/>
      <sheetName val="Sheet13"/>
      <sheetName val="Sheet14"/>
      <sheetName val="Sheet15"/>
      <sheetName val="Sheet16"/>
      <sheetName val="loans"/>
      <sheetName val="Trade Finance"/>
      <sheetName val="Credit Card"/>
      <sheetName val="loan breakdown"/>
      <sheetName val="Mrates"/>
      <sheetName val="deposits"/>
      <sheetName val="property"/>
      <sheetName val="Foreign Banks"/>
      <sheetName val="Mortgage NPL"/>
      <sheetName val="Page 1"/>
      <sheetName val="LD ratio"/>
      <sheetName val="MACRO"/>
      <sheetName val="Office"/>
      <sheetName val="#REF"/>
      <sheetName val="Unemployment"/>
      <sheetName val="Ch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 val="TCL_A"/>
      <sheetName val="kejian"/>
      <sheetName val="Bird"/>
      <sheetName val="BYD"/>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Sheet1"/>
      <sheetName val="TCL_A"/>
      <sheetName val="kejian"/>
      <sheetName val="Bird"/>
      <sheetName val="BYD"/>
      <sheetName val="data"/>
      <sheetName val="HK rates"/>
      <sheetName val="old Model"/>
      <sheetName val="Model"/>
      <sheetName val="P&amp;L"/>
      <sheetName val="Layout"/>
      <sheetName val="industry output"/>
      <sheetName val="B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refreshError="1"/>
      <sheetData sheetId="1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__FDSCACHE__"/>
      <sheetName val="Summary"/>
      <sheetName val="Matrix"/>
      <sheetName val="EPS"/>
      <sheetName val="LTM facts"/>
      <sheetName val="Owners"/>
      <sheetName val="Val2"/>
      <sheetName val="Valuation"/>
      <sheetName val="DCF"/>
      <sheetName val="ISBS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Jihe WestCashEarnings"/>
      <sheetName val="SMR"/>
      <sheetName val="钢材价格"/>
      <sheetName val="P&amp;L"/>
      <sheetName val="Layout"/>
      <sheetName val="耀皮B股"/>
      <sheetName val="DCF Inputs"/>
      <sheetName val="Supply monthly"/>
      <sheetName val="Revenues"/>
      <sheetName val="Balance Sheet"/>
      <sheetName val="Costs"/>
      <sheetName val="Capex and Depreciation"/>
      <sheetName val="PNL"/>
      <sheetName val="复杂FCFF"/>
      <sheetName val="公司说明"/>
      <sheetName val="NERD"/>
      <sheetName val="HK rates"/>
      <sheetName val="price vs. volume"/>
      <sheetName val="ISBSCF"/>
      <sheetName val="调整分录汇总本年"/>
      <sheetName val="PL"/>
      <sheetName val="SOC"/>
      <sheetName val="Fin position"/>
      <sheetName val="SOCsupp"/>
      <sheetName val="Model"/>
      <sheetName val="Jihe_WestCashEarnings"/>
      <sheetName val="上海"/>
      <sheetName val="纯碱价格(月)"/>
      <sheetName val="股价"/>
      <sheetName val="煤炭周价格 "/>
      <sheetName val="批发价格"/>
      <sheetName val="US Total"/>
      <sheetName val="BS"/>
      <sheetName val="Gen_Assumptions"/>
      <sheetName val="Summary"/>
      <sheetName val="Depreciation"/>
      <sheetName val="TSS"/>
      <sheetName val="Cash Flow"/>
      <sheetName val="Infrastructure &amp; Other"/>
      <sheetName val="FXRATES"/>
      <sheetName val="上报资产负债表"/>
      <sheetName val="SETUP"/>
      <sheetName val="DCF"/>
      <sheetName val="FormerEB monthly prod"/>
      <sheetName val="Data"/>
      <sheetName val="Parameter"/>
      <sheetName val="Price"/>
      <sheetName val="DB"/>
      <sheetName val="DATA INPUT"/>
      <sheetName val="Dev Sum"/>
      <sheetName val="VOCs行业新闻更新"/>
      <sheetName val="FDI"/>
      <sheetName val="old Model"/>
      <sheetName val="DCX HP"/>
      <sheetName val="平板玻璃产量"/>
      <sheetName val="5MM浮白价格"/>
      <sheetName val="供给-玻璃信息"/>
      <sheetName val="纯碱重油日价格"/>
      <sheetName val="城镇固投"/>
      <sheetName val="粉磨开工率"/>
      <sheetName val="全国固投"/>
      <sheetName val="区域交通运输固投"/>
      <sheetName val="全国房地产"/>
      <sheetName val="熟料价格"/>
      <sheetName val="熟料库存"/>
      <sheetName val="水泥产量"/>
      <sheetName val="水泥库存"/>
      <sheetName val="熟料产量"/>
      <sheetName val="Calculations"/>
      <sheetName val="price chart"/>
      <sheetName val="SOTP"/>
      <sheetName val="EXTERNAL"/>
      <sheetName val="TABLE"/>
      <sheetName val="CHARTS"/>
      <sheetName val="INTERIMS"/>
      <sheetName val="VALUATION"/>
      <sheetName val="COST ASSUMPTIONS"/>
      <sheetName val="USDEAL"/>
      <sheetName val="PROFIT &amp; LOSS"/>
      <sheetName val="ROIC"/>
      <sheetName val="GROWTH ASSUMPTIONS"/>
      <sheetName val="GEMiner"/>
      <sheetName val="Dial cash  flow"/>
      <sheetName val="Dial P&amp;L"/>
      <sheetName val="Calc"/>
      <sheetName val="Vendor Data"/>
      <sheetName val="Link"/>
      <sheetName val="Global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BS"/>
      <sheetName val="PL"/>
      <sheetName val="Shares"/>
      <sheetName val="P&amp;L"/>
      <sheetName val="Layout"/>
      <sheetName val="Jihe WestCashEarnings"/>
      <sheetName val="SM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目录"/>
      <sheetName val="年度数据重构"/>
      <sheetName val="会计科目代码"/>
      <sheetName val="操作指南"/>
      <sheetName val="假设"/>
      <sheetName val="home"/>
      <sheetName val="输出"/>
      <sheetName val="历史数据"/>
      <sheetName val="历史数据（简化）"/>
      <sheetName val="年度数据 (函数)"/>
      <sheetName val="年度数据"/>
      <sheetName val="收入成本预测"/>
      <sheetName val="报告期历史数据"/>
      <sheetName val="季度利润表预测"/>
      <sheetName val="资本投资"/>
      <sheetName val="债务"/>
      <sheetName val="利润表"/>
      <sheetName val="资产负债"/>
      <sheetName val="现金流量"/>
      <sheetName val="营运资本"/>
      <sheetName val="财务分析"/>
      <sheetName val="可比公司估值"/>
      <sheetName val="估值"/>
      <sheetName val="Cache"/>
      <sheetName val="预测合理性检验"/>
      <sheetName val="相对估值"/>
      <sheetName val="绝对估值"/>
      <sheetName val="单产品敏感性分析"/>
      <sheetName val="情景表"/>
      <sheetName val="绝对估值敏感性分析"/>
      <sheetName val="单公司Beta"/>
      <sheetName val="季度数据"/>
      <sheetName val="季度财务分析"/>
      <sheetName val="GraphData"/>
      <sheetName val="季度分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Cover"/>
      <sheetName val="Summary"/>
      <sheetName val="Assumptions"/>
      <sheetName val="Market"/>
      <sheetName val="Total_Revenue"/>
      <sheetName val="Total_Revenue_rolling"/>
      <sheetName val="Domestic_Revenue"/>
      <sheetName val="Dome_Rev_rolling"/>
      <sheetName val="Inter_Revenue"/>
      <sheetName val="BS"/>
      <sheetName val="P&amp;L"/>
      <sheetName val="CF"/>
      <sheetName val="DCF"/>
      <sheetName val="COGS"/>
      <sheetName val="S&amp;M"/>
      <sheetName val="R&amp;D"/>
      <sheetName val="Capex"/>
      <sheetName val="long-term"/>
      <sheetName val="long-term within 1 yr"/>
      <sheetName val="short-term"/>
      <sheetName val="EBIT_Fixed"/>
      <sheetName val="EBIT_Optical"/>
      <sheetName val="EBIT_Wireless"/>
      <sheetName val="EBIT_Software"/>
      <sheetName val="Cases_Domestic_Market"/>
      <sheetName val="Cases_Operating"/>
      <sheetName val="Output"/>
      <sheetName val="Template"/>
      <sheetName val="Customer_Service"/>
      <sheetName val="Output_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GDP FAI"/>
      <sheetName val="地价"/>
      <sheetName val="全国住宅建设情况c9"/>
      <sheetName val="可支配收入C3 11&amp;12"/>
      <sheetName val="Beijing"/>
      <sheetName val="Shanghai"/>
      <sheetName val="Investment"/>
      <sheetName val="Shenzhen"/>
      <sheetName val="3Q"/>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SPARC"/>
      <sheetName val="Data"/>
      <sheetName val="FlowChart"/>
      <sheetName val="Dev Sum"/>
      <sheetName val="环卫机械"/>
      <sheetName val="Investment"/>
      <sheetName val="Sheet1"/>
      <sheetName val="DDETABLE "/>
      <sheetName val="BS"/>
      <sheetName val="下游家电行业数据"/>
      <sheetName val="Assumptions"/>
      <sheetName val="Cover"/>
      <sheetName val="HK rates"/>
      <sheetName val="ISBSCF"/>
      <sheetName val="Inputs"/>
      <sheetName val="Summary"/>
      <sheetName val="KeyMultInputs"/>
      <sheetName val="产业在线"/>
      <sheetName val="零售总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c1"/>
      <sheetName val="Sheet1"/>
      <sheetName val="Scenario"/>
      <sheetName val="GWP-WLine"/>
      <sheetName val="Cover"/>
      <sheetName val="ImportantDisclosures"/>
      <sheetName val="IndexInformation"/>
      <sheetName val="Income"/>
      <sheetName val="GWP"/>
      <sheetName val="Euro vs. PM"/>
      <sheetName val="Ruble"/>
      <sheetName val="Income Statement"/>
      <sheetName val="Margins"/>
      <sheetName val="MS_IRI_Methodology"/>
      <sheetName val="MARKET_SHARE ($)_RAW_DATA"/>
      <sheetName val="NEXXUS_RAW_DATA"/>
      <sheetName val="HAIR_CARE_MARKET SHARE ROLL-UP"/>
      <sheetName val="TOTAL_ACV_DOLLAR_SALES"/>
      <sheetName val="Comps"/>
      <sheetName val="Switches"/>
      <sheetName val="SSB Nielsen Sales"/>
      <sheetName val="TimeSeries"/>
      <sheetName val="Valuation Analyzer"/>
      <sheetName val="EBITDA"/>
      <sheetName val="TS_Stnd_Dev_Band"/>
      <sheetName val="Print "/>
      <sheetName val="Lookup"/>
      <sheetName val="Input"/>
      <sheetName val="99 cons YTD"/>
      <sheetName val="KPN"/>
      <sheetName val="B"/>
      <sheetName val="Ratios"/>
      <sheetName val="C"/>
      <sheetName val="Data"/>
      <sheetName val="summary"/>
      <sheetName val="Realizations vs Average"/>
      <sheetName val="Oil Consumption – barrels"/>
      <sheetName val="rev change analysis"/>
      <sheetName val="SOP"/>
      <sheetName val="BBG"/>
      <sheetName val="Data2"/>
      <sheetName val="Val"/>
      <sheetName val="Mom"/>
      <sheetName val="Prod"/>
      <sheetName val="Prof"/>
      <sheetName val="O1000"/>
      <sheetName val="Global penetration"/>
      <sheetName val="penetration province"/>
      <sheetName val="graphy"/>
      <sheetName val="Private Auto"/>
      <sheetName val="sector"/>
      <sheetName val="value driver"/>
      <sheetName val="收益率曲线"/>
      <sheetName val="海外市场"/>
      <sheetName val="公开市场"/>
      <sheetName val="货币市场"/>
      <sheetName val="DCF Analysis"/>
      <sheetName val="HK rates"/>
      <sheetName val="Assumptions"/>
      <sheetName val="Dev Sum"/>
      <sheetName val="Investment"/>
      <sheetName val="Customer Name"/>
      <sheetName val="FMV 05"/>
      <sheetName val="DIRECTV US"/>
      <sheetName val="FCF"/>
      <sheetName val="DIRECTV US FCF"/>
      <sheetName val="Rev and OCF"/>
      <sheetName val="Scorecard"/>
      <sheetName val="FMV 06"/>
      <sheetName val="TCL_A"/>
      <sheetName val="kejian"/>
      <sheetName val="Bird"/>
      <sheetName val="BYD"/>
      <sheetName val="Database"/>
      <sheetName val="AFRICA"/>
      <sheetName val="LAMERICA"/>
      <sheetName val="EUROPE"/>
      <sheetName val="RUSSIA_CASPIAN"/>
      <sheetName val="产业在线电视"/>
      <sheetName val="冰箱"/>
      <sheetName val="家空行业"/>
      <sheetName val="冰行业"/>
      <sheetName val="洗行业"/>
      <sheetName val="家用空调"/>
      <sheetName val="电视机"/>
      <sheetName val="洗衣机"/>
      <sheetName val="家电下乡"/>
      <sheetName val="PZN DCF"/>
      <sheetName val="Model"/>
      <sheetName val="Prices"/>
      <sheetName val="R3000"/>
      <sheetName val="Manager"/>
      <sheetName val="E&amp;P Reuters"/>
      <sheetName val="perf charts 4"/>
      <sheetName val="Title"/>
      <sheetName val="Raw Data"/>
      <sheetName val="ISBSCF"/>
      <sheetName val="OpMrgn(net)"/>
      <sheetName val="1经营"/>
      <sheetName val="3损益"/>
      <sheetName val="Sheet5"/>
      <sheetName val="Dem-HH"/>
      <sheetName val="BigRED Downloader"/>
      <sheetName val="BigRED Downloader (Banks)"/>
      <sheetName val="Backpage Template (Banks)"/>
      <sheetName val="query results"/>
      <sheetName val="GEMiner"/>
      <sheetName val="NERD"/>
      <sheetName val="Jihe WestCashEarnings"/>
      <sheetName val="PE-Band(港股)"/>
      <sheetName val="首页"/>
      <sheetName val="Loan_Q"/>
      <sheetName val="user"/>
      <sheetName val="Inputs_NonTimeBa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Instructions"/>
      <sheetName val="Graphs_Equity Summary"/>
      <sheetName val="Graphs_Credit Summary"/>
      <sheetName val="Equity Summary"/>
      <sheetName val="Credit Summary"/>
      <sheetName val="Investments"/>
      <sheetName val="ADLAC"/>
      <sheetName val="CVC"/>
      <sheetName val="CHTR"/>
      <sheetName val="CLSC"/>
      <sheetName val="cmcsk"/>
      <sheetName val="CMCSKA"/>
      <sheetName val="COX"/>
      <sheetName val="Cox Sprint PCS"/>
      <sheetName val="COX &amp; AT&amp;T"/>
      <sheetName val="ICCI"/>
      <sheetName val="MCCC"/>
      <sheetName val="Prices"/>
      <sheetName val="Deal Lis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Index"/>
      <sheetName val="Consolidated Financials"/>
      <sheetName val="segment"/>
      <sheetName val="Segment Analysis"/>
      <sheetName val="Valuation"/>
      <sheetName val="hist performance"/>
      <sheetName val="Factsheet"/>
      <sheetName val="Summary"/>
      <sheetName val="financial performance"/>
      <sheetName val="Module1"/>
      <sheetName val="Module2"/>
      <sheetName val="Module3"/>
      <sheetName val="Module4"/>
      <sheetName val="Module5"/>
      <sheetName val="Module7"/>
    </sheetNames>
    <sheetDataSet>
      <sheetData sheetId="0"/>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BS ComSize"/>
      <sheetName val="SU ComSize"/>
      <sheetName val="Proj Growth"/>
      <sheetName val="Credit Stats"/>
      <sheetName val="Returns"/>
      <sheetName val="FFO DCF"/>
      <sheetName val="ServCo A DCF"/>
      <sheetName val="ServCo B DCF"/>
      <sheetName val="PZN DCF"/>
      <sheetName val="OpCo DCF"/>
      <sheetName val="Sheet1"/>
      <sheetName val="Interest Calc 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Sheet1 (2)"/>
      <sheetName val="Sheet1"/>
    </sheetNames>
    <sheetDataSet>
      <sheetData sheetId="0"/>
      <sheetData sheetId="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P&amp;L"/>
      <sheetName val="DCF"/>
      <sheetName val="BS"/>
      <sheetName val="Summary"/>
      <sheetName val="KBRO"/>
      <sheetName val="BS Data"/>
      <sheetName val="Access Lines"/>
      <sheetName val="Metrics"/>
      <sheetName val="2Q99"/>
      <sheetName val="1Q99"/>
      <sheetName val="4Q98"/>
      <sheetName val="3Q98"/>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首页"/>
    </sheetNames>
    <sheetDataSet>
      <sheetData sheetId="0"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Valuation"/>
      <sheetName val="Model"/>
      <sheetName val="Revenue drivers"/>
      <sheetName val="Expense drivers"/>
      <sheetName val="DCF"/>
      <sheetName val="IndexInformation"/>
      <sheetName val="ModPubIndex"/>
      <sheetName val="MW-Cach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Funding"/>
      <sheetName val="CVC NY GAAP Fin. Statements"/>
      <sheetName val="Cash Flow"/>
      <sheetName val="Rev &amp; OCF - NY"/>
      <sheetName val="Rev &amp; OCF - total co"/>
      <sheetName val="Tax Analysis"/>
      <sheetName val="FMV 2002 - RMG &amp; CVC"/>
      <sheetName val="FMV 2002"/>
      <sheetName val="FMV 2003"/>
      <sheetName val="Northcoast"/>
      <sheetName val="ROI"/>
      <sheetName val="Capex"/>
      <sheetName val="MSG &amp; NY Sports"/>
      <sheetName val="News 12 &amp; Metro Channels"/>
      <sheetName val="Theaters"/>
      <sheetName val="Wiz"/>
      <sheetName val="Modeling Assumptions"/>
      <sheetName val="CVC CATV"/>
      <sheetName val="OptimumTV"/>
      <sheetName val="DVC"/>
      <sheetName val="@Home Aff"/>
      <sheetName val="Lightpath"/>
      <sheetName val="Wireline Tel Forecast "/>
      <sheetName val="Telephony Valuation"/>
      <sheetName val="comps"/>
      <sheetName val="Valuation Assumptions"/>
      <sheetName val="Sheet2"/>
      <sheetName val="Multiples"/>
      <sheetName val="Systems"/>
      <sheetName val="mStartup"/>
      <sheetName val="Global Comps Template"/>
      <sheetName val="NY UPLOAD"/>
      <sheetName val="CVC Reporting Format"/>
      <sheetName val="NY UPLOAD shadow"/>
      <sheetName val="FMV 2001"/>
      <sheetName val="Trading Stat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sheetData sheetId="33"/>
      <sheetData sheetId="34" refreshError="1"/>
      <sheetData sheetId="35"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FXRATES"/>
      <sheetName val="SHARES"/>
      <sheetName val="Multiples"/>
      <sheetName val="Comps Export"/>
      <sheetName val="Web - ValnComp"/>
      <sheetName val="CDSPric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Global Assumptions"/>
      <sheetName val="Industry Segments"/>
      <sheetName val="Market Regression Forecast"/>
      <sheetName val="Company Share"/>
      <sheetName val="Hist. Prices"/>
      <sheetName val="Rig Count"/>
      <sheetName val="Other Indicators"/>
      <sheetName val="Regression Graphs"/>
      <sheetName val="Day rate forecast"/>
      <sheetName val="Rig count forecast 6 month lag"/>
      <sheetName val="GlobalAssumption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QP&amp;L Growth"/>
      <sheetName val="BS Growth"/>
      <sheetName val="#REF"/>
      <sheetName val="Sheet1"/>
    </sheetNames>
    <sheetDataSet>
      <sheetData sheetId="0" refreshError="1"/>
      <sheetData sheetId="1" refreshError="1"/>
      <sheetData sheetId="2" refreshError="1"/>
      <sheetData sheetId="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Data"/>
      <sheetName val="Table"/>
    </sheetNames>
    <sheetDataSet>
      <sheetData sheetId="0" refreshError="1"/>
      <sheetData sheetId="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Jihe WestInt_Paid"/>
      <sheetName val="Jihe WestCashEarnings"/>
      <sheetName val="民用燃煤消费量"/>
      <sheetName val="PL"/>
      <sheetName val="902"/>
      <sheetName val="ACE-OUT"/>
      <sheetName val="BS Growth"/>
      <sheetName val="Data"/>
      <sheetName val="Valuation"/>
      <sheetName val="PZN DCF"/>
      <sheetName val="CVC NY GAAP Fin. Statements"/>
      <sheetName val="DCF"/>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Sheet1"/>
      <sheetName val="绝对估值"/>
      <sheetName val="Jihe_WestInt_Paid"/>
      <sheetName val="_Control"/>
      <sheetName val="GEMiner"/>
      <sheetName val="EX-IM main"/>
      <sheetName val="Comps Raw"/>
      <sheetName val="Consolidated Financials"/>
      <sheetName val="GYSTD LIST"/>
      <sheetName val="Info"/>
      <sheetName val="毛利率分析表"/>
      <sheetName val="LTM"/>
      <sheetName val="CREDIT STATS"/>
      <sheetName val="DropZone"/>
      <sheetName val="MAIN"/>
      <sheetName val="CopperSupplyDemand"/>
      <sheetName val="P&amp;L"/>
      <sheetName val="Layout"/>
      <sheetName val="VOCs行业新闻更新"/>
      <sheetName val="c1"/>
      <sheetName val="NDF"/>
      <sheetName val="国别GDP"/>
      <sheetName val="Inputs_NonTimeBased"/>
      <sheetName val="Costs_Table"/>
      <sheetName val="FORECAST_OUTSAM"/>
      <sheetName val="Global Assumptions"/>
      <sheetName val="Essbase RESEAU"/>
      <sheetName val="PetroConsultants"/>
      <sheetName val="B"/>
      <sheetName val="Ratios"/>
      <sheetName val="C"/>
      <sheetName val="进口大豆价格-data"/>
      <sheetName val="水泥固投"/>
      <sheetName val="FXRATES"/>
      <sheetName val="AP"/>
      <sheetName val="未来10年保费预测"/>
      <sheetName val="(13)商用车"/>
      <sheetName val="Repor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GEMiner (3)"/>
      <sheetName val="GEMiner (2)"/>
      <sheetName val="Chart data"/>
      <sheetName val="Bkdwn of exports"/>
      <sheetName val="Cost structure"/>
      <sheetName val="China Monitor"/>
      <sheetName val="KONKA.XLS"/>
      <sheetName val="K.XLS (12-04-96)"/>
      <sheetName val="K.XLS (13-1-97)"/>
      <sheetName val="K.XLS (15-4-97)"/>
      <sheetName val="K.XLS (2-6-97)"/>
      <sheetName val="Previous forecast"/>
      <sheetName val="Stresstest"/>
      <sheetName val="Master "/>
      <sheetName val="GEMiner"/>
      <sheetName val="GE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Amzn"/>
      <sheetName val="Ebay"/>
    </sheetNames>
    <sheetDataSet>
      <sheetData sheetId="0" refreshError="1"/>
      <sheetData sheetId="1"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Master"/>
      <sheetName val="Valuation"/>
      <sheetName val="Follow On"/>
      <sheetName val="Post-IPO Shares Calc"/>
      <sheetName val="Valuation 2"/>
    </sheetNames>
    <sheetDataSet>
      <sheetData sheetId="0"/>
      <sheetData sheetId="1"/>
      <sheetData sheetId="2"/>
      <sheetData sheetId="3"/>
      <sheetData sheetId="4"/>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Cache"/>
    </sheetNames>
    <sheetDataSet>
      <sheetData sheetId="0"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user"/>
    </sheetNames>
    <sheetDataSet>
      <sheetData sheetId="0"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ByPenetration-OLD"/>
      <sheetName val="Alpha"/>
      <sheetName val="ByPenetration"/>
      <sheetName val="DMAvsPenetration"/>
      <sheetName val="ByPenetration-Graphs"/>
      <sheetName val="Stations per DMA"/>
      <sheetName val="ByPenetration-old2"/>
      <sheetName val="PerOperator-Karim2"/>
      <sheetName val="PerOperator-KarimOld"/>
      <sheetName val="MarketDMA"/>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Sample Layout"/>
      <sheetName val="Inputs"/>
    </sheetNames>
    <sheetDataSet>
      <sheetData sheetId="0"/>
      <sheetData sheetId="1"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REF"/>
      <sheetName val="#REF!"/>
      <sheetName val="GEMiner"/>
    </sheetNames>
    <sheetDataSet>
      <sheetData sheetId="0" refreshError="1"/>
      <sheetData sheetId="1"/>
      <sheetData sheetId="2"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Valuation"/>
    </sheetNames>
    <sheetDataSet>
      <sheetData sheetId="0"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MR"/>
    </sheetNames>
    <sheetDataSet>
      <sheetData sheetId="0"/>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L'OREAL"/>
      <sheetName val="Valuation"/>
      <sheetName val="Currencies"/>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西部配色">
      <a:dk1>
        <a:sysClr val="windowText" lastClr="000000"/>
      </a:dk1>
      <a:lt1>
        <a:sysClr val="window" lastClr="FFFFFF"/>
      </a:lt1>
      <a:dk2>
        <a:srgbClr val="FF0000"/>
      </a:dk2>
      <a:lt2>
        <a:srgbClr val="1D7AFF"/>
      </a:lt2>
      <a:accent1>
        <a:srgbClr val="EC0012"/>
      </a:accent1>
      <a:accent2>
        <a:srgbClr val="7F8A9C"/>
      </a:accent2>
      <a:accent3>
        <a:srgbClr val="F27E87"/>
      </a:accent3>
      <a:accent4>
        <a:srgbClr val="FABFB3"/>
      </a:accent4>
      <a:accent5>
        <a:srgbClr val="FEDB3F"/>
      </a:accent5>
      <a:accent6>
        <a:srgbClr val="D2D2D2"/>
      </a:accent6>
      <a:hlink>
        <a:srgbClr val="C2DFFD"/>
      </a:hlink>
      <a:folHlink>
        <a:srgbClr val="F3E8EE"/>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tabSelected="1" workbookViewId="0">
      <selection activeCell="G14" sqref="G14"/>
    </sheetView>
  </sheetViews>
  <sheetFormatPr defaultColWidth="31.8333333333333" defaultRowHeight="12"/>
  <cols>
    <col min="1" max="1" width="34.8333333333333" style="495" customWidth="1"/>
    <col min="2" max="2" width="23.8333333333333" style="495" customWidth="1"/>
    <col min="3" max="3" width="18.8333333333333" style="495" customWidth="1"/>
    <col min="4" max="4" width="20.1666666666667" style="495" customWidth="1"/>
    <col min="5" max="5" width="21.1666666666667" style="495" customWidth="1"/>
    <col min="6" max="6" width="19.6666666666667" style="495" customWidth="1"/>
    <col min="7" max="7" width="26" style="495" customWidth="1"/>
    <col min="8" max="256" width="31.8333333333333" style="495"/>
    <col min="257" max="257" width="34.8333333333333" style="495" customWidth="1"/>
    <col min="258" max="258" width="23.8333333333333" style="495" customWidth="1"/>
    <col min="259" max="259" width="18.8333333333333" style="495" customWidth="1"/>
    <col min="260" max="260" width="20.1666666666667" style="495" customWidth="1"/>
    <col min="261" max="261" width="21.1666666666667" style="495" customWidth="1"/>
    <col min="262" max="262" width="19.6666666666667" style="495" customWidth="1"/>
    <col min="263" max="263" width="26" style="495" customWidth="1"/>
    <col min="264" max="512" width="31.8333333333333" style="495"/>
    <col min="513" max="513" width="34.8333333333333" style="495" customWidth="1"/>
    <col min="514" max="514" width="23.8333333333333" style="495" customWidth="1"/>
    <col min="515" max="515" width="18.8333333333333" style="495" customWidth="1"/>
    <col min="516" max="516" width="20.1666666666667" style="495" customWidth="1"/>
    <col min="517" max="517" width="21.1666666666667" style="495" customWidth="1"/>
    <col min="518" max="518" width="19.6666666666667" style="495" customWidth="1"/>
    <col min="519" max="519" width="26" style="495" customWidth="1"/>
    <col min="520" max="768" width="31.8333333333333" style="495"/>
    <col min="769" max="769" width="34.8333333333333" style="495" customWidth="1"/>
    <col min="770" max="770" width="23.8333333333333" style="495" customWidth="1"/>
    <col min="771" max="771" width="18.8333333333333" style="495" customWidth="1"/>
    <col min="772" max="772" width="20.1666666666667" style="495" customWidth="1"/>
    <col min="773" max="773" width="21.1666666666667" style="495" customWidth="1"/>
    <col min="774" max="774" width="19.6666666666667" style="495" customWidth="1"/>
    <col min="775" max="775" width="26" style="495" customWidth="1"/>
    <col min="776" max="1024" width="31.8333333333333" style="495"/>
    <col min="1025" max="1025" width="34.8333333333333" style="495" customWidth="1"/>
    <col min="1026" max="1026" width="23.8333333333333" style="495" customWidth="1"/>
    <col min="1027" max="1027" width="18.8333333333333" style="495" customWidth="1"/>
    <col min="1028" max="1028" width="20.1666666666667" style="495" customWidth="1"/>
    <col min="1029" max="1029" width="21.1666666666667" style="495" customWidth="1"/>
    <col min="1030" max="1030" width="19.6666666666667" style="495" customWidth="1"/>
    <col min="1031" max="1031" width="26" style="495" customWidth="1"/>
    <col min="1032" max="1280" width="31.8333333333333" style="495"/>
    <col min="1281" max="1281" width="34.8333333333333" style="495" customWidth="1"/>
    <col min="1282" max="1282" width="23.8333333333333" style="495" customWidth="1"/>
    <col min="1283" max="1283" width="18.8333333333333" style="495" customWidth="1"/>
    <col min="1284" max="1284" width="20.1666666666667" style="495" customWidth="1"/>
    <col min="1285" max="1285" width="21.1666666666667" style="495" customWidth="1"/>
    <col min="1286" max="1286" width="19.6666666666667" style="495" customWidth="1"/>
    <col min="1287" max="1287" width="26" style="495" customWidth="1"/>
    <col min="1288" max="1536" width="31.8333333333333" style="495"/>
    <col min="1537" max="1537" width="34.8333333333333" style="495" customWidth="1"/>
    <col min="1538" max="1538" width="23.8333333333333" style="495" customWidth="1"/>
    <col min="1539" max="1539" width="18.8333333333333" style="495" customWidth="1"/>
    <col min="1540" max="1540" width="20.1666666666667" style="495" customWidth="1"/>
    <col min="1541" max="1541" width="21.1666666666667" style="495" customWidth="1"/>
    <col min="1542" max="1542" width="19.6666666666667" style="495" customWidth="1"/>
    <col min="1543" max="1543" width="26" style="495" customWidth="1"/>
    <col min="1544" max="1792" width="31.8333333333333" style="495"/>
    <col min="1793" max="1793" width="34.8333333333333" style="495" customWidth="1"/>
    <col min="1794" max="1794" width="23.8333333333333" style="495" customWidth="1"/>
    <col min="1795" max="1795" width="18.8333333333333" style="495" customWidth="1"/>
    <col min="1796" max="1796" width="20.1666666666667" style="495" customWidth="1"/>
    <col min="1797" max="1797" width="21.1666666666667" style="495" customWidth="1"/>
    <col min="1798" max="1798" width="19.6666666666667" style="495" customWidth="1"/>
    <col min="1799" max="1799" width="26" style="495" customWidth="1"/>
    <col min="1800" max="2048" width="31.8333333333333" style="495"/>
    <col min="2049" max="2049" width="34.8333333333333" style="495" customWidth="1"/>
    <col min="2050" max="2050" width="23.8333333333333" style="495" customWidth="1"/>
    <col min="2051" max="2051" width="18.8333333333333" style="495" customWidth="1"/>
    <col min="2052" max="2052" width="20.1666666666667" style="495" customWidth="1"/>
    <col min="2053" max="2053" width="21.1666666666667" style="495" customWidth="1"/>
    <col min="2054" max="2054" width="19.6666666666667" style="495" customWidth="1"/>
    <col min="2055" max="2055" width="26" style="495" customWidth="1"/>
    <col min="2056" max="2304" width="31.8333333333333" style="495"/>
    <col min="2305" max="2305" width="34.8333333333333" style="495" customWidth="1"/>
    <col min="2306" max="2306" width="23.8333333333333" style="495" customWidth="1"/>
    <col min="2307" max="2307" width="18.8333333333333" style="495" customWidth="1"/>
    <col min="2308" max="2308" width="20.1666666666667" style="495" customWidth="1"/>
    <col min="2309" max="2309" width="21.1666666666667" style="495" customWidth="1"/>
    <col min="2310" max="2310" width="19.6666666666667" style="495" customWidth="1"/>
    <col min="2311" max="2311" width="26" style="495" customWidth="1"/>
    <col min="2312" max="2560" width="31.8333333333333" style="495"/>
    <col min="2561" max="2561" width="34.8333333333333" style="495" customWidth="1"/>
    <col min="2562" max="2562" width="23.8333333333333" style="495" customWidth="1"/>
    <col min="2563" max="2563" width="18.8333333333333" style="495" customWidth="1"/>
    <col min="2564" max="2564" width="20.1666666666667" style="495" customWidth="1"/>
    <col min="2565" max="2565" width="21.1666666666667" style="495" customWidth="1"/>
    <col min="2566" max="2566" width="19.6666666666667" style="495" customWidth="1"/>
    <col min="2567" max="2567" width="26" style="495" customWidth="1"/>
    <col min="2568" max="2816" width="31.8333333333333" style="495"/>
    <col min="2817" max="2817" width="34.8333333333333" style="495" customWidth="1"/>
    <col min="2818" max="2818" width="23.8333333333333" style="495" customWidth="1"/>
    <col min="2819" max="2819" width="18.8333333333333" style="495" customWidth="1"/>
    <col min="2820" max="2820" width="20.1666666666667" style="495" customWidth="1"/>
    <col min="2821" max="2821" width="21.1666666666667" style="495" customWidth="1"/>
    <col min="2822" max="2822" width="19.6666666666667" style="495" customWidth="1"/>
    <col min="2823" max="2823" width="26" style="495" customWidth="1"/>
    <col min="2824" max="3072" width="31.8333333333333" style="495"/>
    <col min="3073" max="3073" width="34.8333333333333" style="495" customWidth="1"/>
    <col min="3074" max="3074" width="23.8333333333333" style="495" customWidth="1"/>
    <col min="3075" max="3075" width="18.8333333333333" style="495" customWidth="1"/>
    <col min="3076" max="3076" width="20.1666666666667" style="495" customWidth="1"/>
    <col min="3077" max="3077" width="21.1666666666667" style="495" customWidth="1"/>
    <col min="3078" max="3078" width="19.6666666666667" style="495" customWidth="1"/>
    <col min="3079" max="3079" width="26" style="495" customWidth="1"/>
    <col min="3080" max="3328" width="31.8333333333333" style="495"/>
    <col min="3329" max="3329" width="34.8333333333333" style="495" customWidth="1"/>
    <col min="3330" max="3330" width="23.8333333333333" style="495" customWidth="1"/>
    <col min="3331" max="3331" width="18.8333333333333" style="495" customWidth="1"/>
    <col min="3332" max="3332" width="20.1666666666667" style="495" customWidth="1"/>
    <col min="3333" max="3333" width="21.1666666666667" style="495" customWidth="1"/>
    <col min="3334" max="3334" width="19.6666666666667" style="495" customWidth="1"/>
    <col min="3335" max="3335" width="26" style="495" customWidth="1"/>
    <col min="3336" max="3584" width="31.8333333333333" style="495"/>
    <col min="3585" max="3585" width="34.8333333333333" style="495" customWidth="1"/>
    <col min="3586" max="3586" width="23.8333333333333" style="495" customWidth="1"/>
    <col min="3587" max="3587" width="18.8333333333333" style="495" customWidth="1"/>
    <col min="3588" max="3588" width="20.1666666666667" style="495" customWidth="1"/>
    <col min="3589" max="3589" width="21.1666666666667" style="495" customWidth="1"/>
    <col min="3590" max="3590" width="19.6666666666667" style="495" customWidth="1"/>
    <col min="3591" max="3591" width="26" style="495" customWidth="1"/>
    <col min="3592" max="3840" width="31.8333333333333" style="495"/>
    <col min="3841" max="3841" width="34.8333333333333" style="495" customWidth="1"/>
    <col min="3842" max="3842" width="23.8333333333333" style="495" customWidth="1"/>
    <col min="3843" max="3843" width="18.8333333333333" style="495" customWidth="1"/>
    <col min="3844" max="3844" width="20.1666666666667" style="495" customWidth="1"/>
    <col min="3845" max="3845" width="21.1666666666667" style="495" customWidth="1"/>
    <col min="3846" max="3846" width="19.6666666666667" style="495" customWidth="1"/>
    <col min="3847" max="3847" width="26" style="495" customWidth="1"/>
    <col min="3848" max="4096" width="31.8333333333333" style="495"/>
    <col min="4097" max="4097" width="34.8333333333333" style="495" customWidth="1"/>
    <col min="4098" max="4098" width="23.8333333333333" style="495" customWidth="1"/>
    <col min="4099" max="4099" width="18.8333333333333" style="495" customWidth="1"/>
    <col min="4100" max="4100" width="20.1666666666667" style="495" customWidth="1"/>
    <col min="4101" max="4101" width="21.1666666666667" style="495" customWidth="1"/>
    <col min="4102" max="4102" width="19.6666666666667" style="495" customWidth="1"/>
    <col min="4103" max="4103" width="26" style="495" customWidth="1"/>
    <col min="4104" max="4352" width="31.8333333333333" style="495"/>
    <col min="4353" max="4353" width="34.8333333333333" style="495" customWidth="1"/>
    <col min="4354" max="4354" width="23.8333333333333" style="495" customWidth="1"/>
    <col min="4355" max="4355" width="18.8333333333333" style="495" customWidth="1"/>
    <col min="4356" max="4356" width="20.1666666666667" style="495" customWidth="1"/>
    <col min="4357" max="4357" width="21.1666666666667" style="495" customWidth="1"/>
    <col min="4358" max="4358" width="19.6666666666667" style="495" customWidth="1"/>
    <col min="4359" max="4359" width="26" style="495" customWidth="1"/>
    <col min="4360" max="4608" width="31.8333333333333" style="495"/>
    <col min="4609" max="4609" width="34.8333333333333" style="495" customWidth="1"/>
    <col min="4610" max="4610" width="23.8333333333333" style="495" customWidth="1"/>
    <col min="4611" max="4611" width="18.8333333333333" style="495" customWidth="1"/>
    <col min="4612" max="4612" width="20.1666666666667" style="495" customWidth="1"/>
    <col min="4613" max="4613" width="21.1666666666667" style="495" customWidth="1"/>
    <col min="4614" max="4614" width="19.6666666666667" style="495" customWidth="1"/>
    <col min="4615" max="4615" width="26" style="495" customWidth="1"/>
    <col min="4616" max="4864" width="31.8333333333333" style="495"/>
    <col min="4865" max="4865" width="34.8333333333333" style="495" customWidth="1"/>
    <col min="4866" max="4866" width="23.8333333333333" style="495" customWidth="1"/>
    <col min="4867" max="4867" width="18.8333333333333" style="495" customWidth="1"/>
    <col min="4868" max="4868" width="20.1666666666667" style="495" customWidth="1"/>
    <col min="4869" max="4869" width="21.1666666666667" style="495" customWidth="1"/>
    <col min="4870" max="4870" width="19.6666666666667" style="495" customWidth="1"/>
    <col min="4871" max="4871" width="26" style="495" customWidth="1"/>
    <col min="4872" max="5120" width="31.8333333333333" style="495"/>
    <col min="5121" max="5121" width="34.8333333333333" style="495" customWidth="1"/>
    <col min="5122" max="5122" width="23.8333333333333" style="495" customWidth="1"/>
    <col min="5123" max="5123" width="18.8333333333333" style="495" customWidth="1"/>
    <col min="5124" max="5124" width="20.1666666666667" style="495" customWidth="1"/>
    <col min="5125" max="5125" width="21.1666666666667" style="495" customWidth="1"/>
    <col min="5126" max="5126" width="19.6666666666667" style="495" customWidth="1"/>
    <col min="5127" max="5127" width="26" style="495" customWidth="1"/>
    <col min="5128" max="5376" width="31.8333333333333" style="495"/>
    <col min="5377" max="5377" width="34.8333333333333" style="495" customWidth="1"/>
    <col min="5378" max="5378" width="23.8333333333333" style="495" customWidth="1"/>
    <col min="5379" max="5379" width="18.8333333333333" style="495" customWidth="1"/>
    <col min="5380" max="5380" width="20.1666666666667" style="495" customWidth="1"/>
    <col min="5381" max="5381" width="21.1666666666667" style="495" customWidth="1"/>
    <col min="5382" max="5382" width="19.6666666666667" style="495" customWidth="1"/>
    <col min="5383" max="5383" width="26" style="495" customWidth="1"/>
    <col min="5384" max="5632" width="31.8333333333333" style="495"/>
    <col min="5633" max="5633" width="34.8333333333333" style="495" customWidth="1"/>
    <col min="5634" max="5634" width="23.8333333333333" style="495" customWidth="1"/>
    <col min="5635" max="5635" width="18.8333333333333" style="495" customWidth="1"/>
    <col min="5636" max="5636" width="20.1666666666667" style="495" customWidth="1"/>
    <col min="5637" max="5637" width="21.1666666666667" style="495" customWidth="1"/>
    <col min="5638" max="5638" width="19.6666666666667" style="495" customWidth="1"/>
    <col min="5639" max="5639" width="26" style="495" customWidth="1"/>
    <col min="5640" max="5888" width="31.8333333333333" style="495"/>
    <col min="5889" max="5889" width="34.8333333333333" style="495" customWidth="1"/>
    <col min="5890" max="5890" width="23.8333333333333" style="495" customWidth="1"/>
    <col min="5891" max="5891" width="18.8333333333333" style="495" customWidth="1"/>
    <col min="5892" max="5892" width="20.1666666666667" style="495" customWidth="1"/>
    <col min="5893" max="5893" width="21.1666666666667" style="495" customWidth="1"/>
    <col min="5894" max="5894" width="19.6666666666667" style="495" customWidth="1"/>
    <col min="5895" max="5895" width="26" style="495" customWidth="1"/>
    <col min="5896" max="6144" width="31.8333333333333" style="495"/>
    <col min="6145" max="6145" width="34.8333333333333" style="495" customWidth="1"/>
    <col min="6146" max="6146" width="23.8333333333333" style="495" customWidth="1"/>
    <col min="6147" max="6147" width="18.8333333333333" style="495" customWidth="1"/>
    <col min="6148" max="6148" width="20.1666666666667" style="495" customWidth="1"/>
    <col min="6149" max="6149" width="21.1666666666667" style="495" customWidth="1"/>
    <col min="6150" max="6150" width="19.6666666666667" style="495" customWidth="1"/>
    <col min="6151" max="6151" width="26" style="495" customWidth="1"/>
    <col min="6152" max="6400" width="31.8333333333333" style="495"/>
    <col min="6401" max="6401" width="34.8333333333333" style="495" customWidth="1"/>
    <col min="6402" max="6402" width="23.8333333333333" style="495" customWidth="1"/>
    <col min="6403" max="6403" width="18.8333333333333" style="495" customWidth="1"/>
    <col min="6404" max="6404" width="20.1666666666667" style="495" customWidth="1"/>
    <col min="6405" max="6405" width="21.1666666666667" style="495" customWidth="1"/>
    <col min="6406" max="6406" width="19.6666666666667" style="495" customWidth="1"/>
    <col min="6407" max="6407" width="26" style="495" customWidth="1"/>
    <col min="6408" max="6656" width="31.8333333333333" style="495"/>
    <col min="6657" max="6657" width="34.8333333333333" style="495" customWidth="1"/>
    <col min="6658" max="6658" width="23.8333333333333" style="495" customWidth="1"/>
    <col min="6659" max="6659" width="18.8333333333333" style="495" customWidth="1"/>
    <col min="6660" max="6660" width="20.1666666666667" style="495" customWidth="1"/>
    <col min="6661" max="6661" width="21.1666666666667" style="495" customWidth="1"/>
    <col min="6662" max="6662" width="19.6666666666667" style="495" customWidth="1"/>
    <col min="6663" max="6663" width="26" style="495" customWidth="1"/>
    <col min="6664" max="6912" width="31.8333333333333" style="495"/>
    <col min="6913" max="6913" width="34.8333333333333" style="495" customWidth="1"/>
    <col min="6914" max="6914" width="23.8333333333333" style="495" customWidth="1"/>
    <col min="6915" max="6915" width="18.8333333333333" style="495" customWidth="1"/>
    <col min="6916" max="6916" width="20.1666666666667" style="495" customWidth="1"/>
    <col min="6917" max="6917" width="21.1666666666667" style="495" customWidth="1"/>
    <col min="6918" max="6918" width="19.6666666666667" style="495" customWidth="1"/>
    <col min="6919" max="6919" width="26" style="495" customWidth="1"/>
    <col min="6920" max="7168" width="31.8333333333333" style="495"/>
    <col min="7169" max="7169" width="34.8333333333333" style="495" customWidth="1"/>
    <col min="7170" max="7170" width="23.8333333333333" style="495" customWidth="1"/>
    <col min="7171" max="7171" width="18.8333333333333" style="495" customWidth="1"/>
    <col min="7172" max="7172" width="20.1666666666667" style="495" customWidth="1"/>
    <col min="7173" max="7173" width="21.1666666666667" style="495" customWidth="1"/>
    <col min="7174" max="7174" width="19.6666666666667" style="495" customWidth="1"/>
    <col min="7175" max="7175" width="26" style="495" customWidth="1"/>
    <col min="7176" max="7424" width="31.8333333333333" style="495"/>
    <col min="7425" max="7425" width="34.8333333333333" style="495" customWidth="1"/>
    <col min="7426" max="7426" width="23.8333333333333" style="495" customWidth="1"/>
    <col min="7427" max="7427" width="18.8333333333333" style="495" customWidth="1"/>
    <col min="7428" max="7428" width="20.1666666666667" style="495" customWidth="1"/>
    <col min="7429" max="7429" width="21.1666666666667" style="495" customWidth="1"/>
    <col min="7430" max="7430" width="19.6666666666667" style="495" customWidth="1"/>
    <col min="7431" max="7431" width="26" style="495" customWidth="1"/>
    <col min="7432" max="7680" width="31.8333333333333" style="495"/>
    <col min="7681" max="7681" width="34.8333333333333" style="495" customWidth="1"/>
    <col min="7682" max="7682" width="23.8333333333333" style="495" customWidth="1"/>
    <col min="7683" max="7683" width="18.8333333333333" style="495" customWidth="1"/>
    <col min="7684" max="7684" width="20.1666666666667" style="495" customWidth="1"/>
    <col min="7685" max="7685" width="21.1666666666667" style="495" customWidth="1"/>
    <col min="7686" max="7686" width="19.6666666666667" style="495" customWidth="1"/>
    <col min="7687" max="7687" width="26" style="495" customWidth="1"/>
    <col min="7688" max="7936" width="31.8333333333333" style="495"/>
    <col min="7937" max="7937" width="34.8333333333333" style="495" customWidth="1"/>
    <col min="7938" max="7938" width="23.8333333333333" style="495" customWidth="1"/>
    <col min="7939" max="7939" width="18.8333333333333" style="495" customWidth="1"/>
    <col min="7940" max="7940" width="20.1666666666667" style="495" customWidth="1"/>
    <col min="7941" max="7941" width="21.1666666666667" style="495" customWidth="1"/>
    <col min="7942" max="7942" width="19.6666666666667" style="495" customWidth="1"/>
    <col min="7943" max="7943" width="26" style="495" customWidth="1"/>
    <col min="7944" max="8192" width="31.8333333333333" style="495"/>
    <col min="8193" max="8193" width="34.8333333333333" style="495" customWidth="1"/>
    <col min="8194" max="8194" width="23.8333333333333" style="495" customWidth="1"/>
    <col min="8195" max="8195" width="18.8333333333333" style="495" customWidth="1"/>
    <col min="8196" max="8196" width="20.1666666666667" style="495" customWidth="1"/>
    <col min="8197" max="8197" width="21.1666666666667" style="495" customWidth="1"/>
    <col min="8198" max="8198" width="19.6666666666667" style="495" customWidth="1"/>
    <col min="8199" max="8199" width="26" style="495" customWidth="1"/>
    <col min="8200" max="8448" width="31.8333333333333" style="495"/>
    <col min="8449" max="8449" width="34.8333333333333" style="495" customWidth="1"/>
    <col min="8450" max="8450" width="23.8333333333333" style="495" customWidth="1"/>
    <col min="8451" max="8451" width="18.8333333333333" style="495" customWidth="1"/>
    <col min="8452" max="8452" width="20.1666666666667" style="495" customWidth="1"/>
    <col min="8453" max="8453" width="21.1666666666667" style="495" customWidth="1"/>
    <col min="8454" max="8454" width="19.6666666666667" style="495" customWidth="1"/>
    <col min="8455" max="8455" width="26" style="495" customWidth="1"/>
    <col min="8456" max="8704" width="31.8333333333333" style="495"/>
    <col min="8705" max="8705" width="34.8333333333333" style="495" customWidth="1"/>
    <col min="8706" max="8706" width="23.8333333333333" style="495" customWidth="1"/>
    <col min="8707" max="8707" width="18.8333333333333" style="495" customWidth="1"/>
    <col min="8708" max="8708" width="20.1666666666667" style="495" customWidth="1"/>
    <col min="8709" max="8709" width="21.1666666666667" style="495" customWidth="1"/>
    <col min="8710" max="8710" width="19.6666666666667" style="495" customWidth="1"/>
    <col min="8711" max="8711" width="26" style="495" customWidth="1"/>
    <col min="8712" max="8960" width="31.8333333333333" style="495"/>
    <col min="8961" max="8961" width="34.8333333333333" style="495" customWidth="1"/>
    <col min="8962" max="8962" width="23.8333333333333" style="495" customWidth="1"/>
    <col min="8963" max="8963" width="18.8333333333333" style="495" customWidth="1"/>
    <col min="8964" max="8964" width="20.1666666666667" style="495" customWidth="1"/>
    <col min="8965" max="8965" width="21.1666666666667" style="495" customWidth="1"/>
    <col min="8966" max="8966" width="19.6666666666667" style="495" customWidth="1"/>
    <col min="8967" max="8967" width="26" style="495" customWidth="1"/>
    <col min="8968" max="9216" width="31.8333333333333" style="495"/>
    <col min="9217" max="9217" width="34.8333333333333" style="495" customWidth="1"/>
    <col min="9218" max="9218" width="23.8333333333333" style="495" customWidth="1"/>
    <col min="9219" max="9219" width="18.8333333333333" style="495" customWidth="1"/>
    <col min="9220" max="9220" width="20.1666666666667" style="495" customWidth="1"/>
    <col min="9221" max="9221" width="21.1666666666667" style="495" customWidth="1"/>
    <col min="9222" max="9222" width="19.6666666666667" style="495" customWidth="1"/>
    <col min="9223" max="9223" width="26" style="495" customWidth="1"/>
    <col min="9224" max="9472" width="31.8333333333333" style="495"/>
    <col min="9473" max="9473" width="34.8333333333333" style="495" customWidth="1"/>
    <col min="9474" max="9474" width="23.8333333333333" style="495" customWidth="1"/>
    <col min="9475" max="9475" width="18.8333333333333" style="495" customWidth="1"/>
    <col min="9476" max="9476" width="20.1666666666667" style="495" customWidth="1"/>
    <col min="9477" max="9477" width="21.1666666666667" style="495" customWidth="1"/>
    <col min="9478" max="9478" width="19.6666666666667" style="495" customWidth="1"/>
    <col min="9479" max="9479" width="26" style="495" customWidth="1"/>
    <col min="9480" max="9728" width="31.8333333333333" style="495"/>
    <col min="9729" max="9729" width="34.8333333333333" style="495" customWidth="1"/>
    <col min="9730" max="9730" width="23.8333333333333" style="495" customWidth="1"/>
    <col min="9731" max="9731" width="18.8333333333333" style="495" customWidth="1"/>
    <col min="9732" max="9732" width="20.1666666666667" style="495" customWidth="1"/>
    <col min="9733" max="9733" width="21.1666666666667" style="495" customWidth="1"/>
    <col min="9734" max="9734" width="19.6666666666667" style="495" customWidth="1"/>
    <col min="9735" max="9735" width="26" style="495" customWidth="1"/>
    <col min="9736" max="9984" width="31.8333333333333" style="495"/>
    <col min="9985" max="9985" width="34.8333333333333" style="495" customWidth="1"/>
    <col min="9986" max="9986" width="23.8333333333333" style="495" customWidth="1"/>
    <col min="9987" max="9987" width="18.8333333333333" style="495" customWidth="1"/>
    <col min="9988" max="9988" width="20.1666666666667" style="495" customWidth="1"/>
    <col min="9989" max="9989" width="21.1666666666667" style="495" customWidth="1"/>
    <col min="9990" max="9990" width="19.6666666666667" style="495" customWidth="1"/>
    <col min="9991" max="9991" width="26" style="495" customWidth="1"/>
    <col min="9992" max="10240" width="31.8333333333333" style="495"/>
    <col min="10241" max="10241" width="34.8333333333333" style="495" customWidth="1"/>
    <col min="10242" max="10242" width="23.8333333333333" style="495" customWidth="1"/>
    <col min="10243" max="10243" width="18.8333333333333" style="495" customWidth="1"/>
    <col min="10244" max="10244" width="20.1666666666667" style="495" customWidth="1"/>
    <col min="10245" max="10245" width="21.1666666666667" style="495" customWidth="1"/>
    <col min="10246" max="10246" width="19.6666666666667" style="495" customWidth="1"/>
    <col min="10247" max="10247" width="26" style="495" customWidth="1"/>
    <col min="10248" max="10496" width="31.8333333333333" style="495"/>
    <col min="10497" max="10497" width="34.8333333333333" style="495" customWidth="1"/>
    <col min="10498" max="10498" width="23.8333333333333" style="495" customWidth="1"/>
    <col min="10499" max="10499" width="18.8333333333333" style="495" customWidth="1"/>
    <col min="10500" max="10500" width="20.1666666666667" style="495" customWidth="1"/>
    <col min="10501" max="10501" width="21.1666666666667" style="495" customWidth="1"/>
    <col min="10502" max="10502" width="19.6666666666667" style="495" customWidth="1"/>
    <col min="10503" max="10503" width="26" style="495" customWidth="1"/>
    <col min="10504" max="10752" width="31.8333333333333" style="495"/>
    <col min="10753" max="10753" width="34.8333333333333" style="495" customWidth="1"/>
    <col min="10754" max="10754" width="23.8333333333333" style="495" customWidth="1"/>
    <col min="10755" max="10755" width="18.8333333333333" style="495" customWidth="1"/>
    <col min="10756" max="10756" width="20.1666666666667" style="495" customWidth="1"/>
    <col min="10757" max="10757" width="21.1666666666667" style="495" customWidth="1"/>
    <col min="10758" max="10758" width="19.6666666666667" style="495" customWidth="1"/>
    <col min="10759" max="10759" width="26" style="495" customWidth="1"/>
    <col min="10760" max="11008" width="31.8333333333333" style="495"/>
    <col min="11009" max="11009" width="34.8333333333333" style="495" customWidth="1"/>
    <col min="11010" max="11010" width="23.8333333333333" style="495" customWidth="1"/>
    <col min="11011" max="11011" width="18.8333333333333" style="495" customWidth="1"/>
    <col min="11012" max="11012" width="20.1666666666667" style="495" customWidth="1"/>
    <col min="11013" max="11013" width="21.1666666666667" style="495" customWidth="1"/>
    <col min="11014" max="11014" width="19.6666666666667" style="495" customWidth="1"/>
    <col min="11015" max="11015" width="26" style="495" customWidth="1"/>
    <col min="11016" max="11264" width="31.8333333333333" style="495"/>
    <col min="11265" max="11265" width="34.8333333333333" style="495" customWidth="1"/>
    <col min="11266" max="11266" width="23.8333333333333" style="495" customWidth="1"/>
    <col min="11267" max="11267" width="18.8333333333333" style="495" customWidth="1"/>
    <col min="11268" max="11268" width="20.1666666666667" style="495" customWidth="1"/>
    <col min="11269" max="11269" width="21.1666666666667" style="495" customWidth="1"/>
    <col min="11270" max="11270" width="19.6666666666667" style="495" customWidth="1"/>
    <col min="11271" max="11271" width="26" style="495" customWidth="1"/>
    <col min="11272" max="11520" width="31.8333333333333" style="495"/>
    <col min="11521" max="11521" width="34.8333333333333" style="495" customWidth="1"/>
    <col min="11522" max="11522" width="23.8333333333333" style="495" customWidth="1"/>
    <col min="11523" max="11523" width="18.8333333333333" style="495" customWidth="1"/>
    <col min="11524" max="11524" width="20.1666666666667" style="495" customWidth="1"/>
    <col min="11525" max="11525" width="21.1666666666667" style="495" customWidth="1"/>
    <col min="11526" max="11526" width="19.6666666666667" style="495" customWidth="1"/>
    <col min="11527" max="11527" width="26" style="495" customWidth="1"/>
    <col min="11528" max="11776" width="31.8333333333333" style="495"/>
    <col min="11777" max="11777" width="34.8333333333333" style="495" customWidth="1"/>
    <col min="11778" max="11778" width="23.8333333333333" style="495" customWidth="1"/>
    <col min="11779" max="11779" width="18.8333333333333" style="495" customWidth="1"/>
    <col min="11780" max="11780" width="20.1666666666667" style="495" customWidth="1"/>
    <col min="11781" max="11781" width="21.1666666666667" style="495" customWidth="1"/>
    <col min="11782" max="11782" width="19.6666666666667" style="495" customWidth="1"/>
    <col min="11783" max="11783" width="26" style="495" customWidth="1"/>
    <col min="11784" max="12032" width="31.8333333333333" style="495"/>
    <col min="12033" max="12033" width="34.8333333333333" style="495" customWidth="1"/>
    <col min="12034" max="12034" width="23.8333333333333" style="495" customWidth="1"/>
    <col min="12035" max="12035" width="18.8333333333333" style="495" customWidth="1"/>
    <col min="12036" max="12036" width="20.1666666666667" style="495" customWidth="1"/>
    <col min="12037" max="12037" width="21.1666666666667" style="495" customWidth="1"/>
    <col min="12038" max="12038" width="19.6666666666667" style="495" customWidth="1"/>
    <col min="12039" max="12039" width="26" style="495" customWidth="1"/>
    <col min="12040" max="12288" width="31.8333333333333" style="495"/>
    <col min="12289" max="12289" width="34.8333333333333" style="495" customWidth="1"/>
    <col min="12290" max="12290" width="23.8333333333333" style="495" customWidth="1"/>
    <col min="12291" max="12291" width="18.8333333333333" style="495" customWidth="1"/>
    <col min="12292" max="12292" width="20.1666666666667" style="495" customWidth="1"/>
    <col min="12293" max="12293" width="21.1666666666667" style="495" customWidth="1"/>
    <col min="12294" max="12294" width="19.6666666666667" style="495" customWidth="1"/>
    <col min="12295" max="12295" width="26" style="495" customWidth="1"/>
    <col min="12296" max="12544" width="31.8333333333333" style="495"/>
    <col min="12545" max="12545" width="34.8333333333333" style="495" customWidth="1"/>
    <col min="12546" max="12546" width="23.8333333333333" style="495" customWidth="1"/>
    <col min="12547" max="12547" width="18.8333333333333" style="495" customWidth="1"/>
    <col min="12548" max="12548" width="20.1666666666667" style="495" customWidth="1"/>
    <col min="12549" max="12549" width="21.1666666666667" style="495" customWidth="1"/>
    <col min="12550" max="12550" width="19.6666666666667" style="495" customWidth="1"/>
    <col min="12551" max="12551" width="26" style="495" customWidth="1"/>
    <col min="12552" max="12800" width="31.8333333333333" style="495"/>
    <col min="12801" max="12801" width="34.8333333333333" style="495" customWidth="1"/>
    <col min="12802" max="12802" width="23.8333333333333" style="495" customWidth="1"/>
    <col min="12803" max="12803" width="18.8333333333333" style="495" customWidth="1"/>
    <col min="12804" max="12804" width="20.1666666666667" style="495" customWidth="1"/>
    <col min="12805" max="12805" width="21.1666666666667" style="495" customWidth="1"/>
    <col min="12806" max="12806" width="19.6666666666667" style="495" customWidth="1"/>
    <col min="12807" max="12807" width="26" style="495" customWidth="1"/>
    <col min="12808" max="13056" width="31.8333333333333" style="495"/>
    <col min="13057" max="13057" width="34.8333333333333" style="495" customWidth="1"/>
    <col min="13058" max="13058" width="23.8333333333333" style="495" customWidth="1"/>
    <col min="13059" max="13059" width="18.8333333333333" style="495" customWidth="1"/>
    <col min="13060" max="13060" width="20.1666666666667" style="495" customWidth="1"/>
    <col min="13061" max="13061" width="21.1666666666667" style="495" customWidth="1"/>
    <col min="13062" max="13062" width="19.6666666666667" style="495" customWidth="1"/>
    <col min="13063" max="13063" width="26" style="495" customWidth="1"/>
    <col min="13064" max="13312" width="31.8333333333333" style="495"/>
    <col min="13313" max="13313" width="34.8333333333333" style="495" customWidth="1"/>
    <col min="13314" max="13314" width="23.8333333333333" style="495" customWidth="1"/>
    <col min="13315" max="13315" width="18.8333333333333" style="495" customWidth="1"/>
    <col min="13316" max="13316" width="20.1666666666667" style="495" customWidth="1"/>
    <col min="13317" max="13317" width="21.1666666666667" style="495" customWidth="1"/>
    <col min="13318" max="13318" width="19.6666666666667" style="495" customWidth="1"/>
    <col min="13319" max="13319" width="26" style="495" customWidth="1"/>
    <col min="13320" max="13568" width="31.8333333333333" style="495"/>
    <col min="13569" max="13569" width="34.8333333333333" style="495" customWidth="1"/>
    <col min="13570" max="13570" width="23.8333333333333" style="495" customWidth="1"/>
    <col min="13571" max="13571" width="18.8333333333333" style="495" customWidth="1"/>
    <col min="13572" max="13572" width="20.1666666666667" style="495" customWidth="1"/>
    <col min="13573" max="13573" width="21.1666666666667" style="495" customWidth="1"/>
    <col min="13574" max="13574" width="19.6666666666667" style="495" customWidth="1"/>
    <col min="13575" max="13575" width="26" style="495" customWidth="1"/>
    <col min="13576" max="13824" width="31.8333333333333" style="495"/>
    <col min="13825" max="13825" width="34.8333333333333" style="495" customWidth="1"/>
    <col min="13826" max="13826" width="23.8333333333333" style="495" customWidth="1"/>
    <col min="13827" max="13827" width="18.8333333333333" style="495" customWidth="1"/>
    <col min="13828" max="13828" width="20.1666666666667" style="495" customWidth="1"/>
    <col min="13829" max="13829" width="21.1666666666667" style="495" customWidth="1"/>
    <col min="13830" max="13830" width="19.6666666666667" style="495" customWidth="1"/>
    <col min="13831" max="13831" width="26" style="495" customWidth="1"/>
    <col min="13832" max="14080" width="31.8333333333333" style="495"/>
    <col min="14081" max="14081" width="34.8333333333333" style="495" customWidth="1"/>
    <col min="14082" max="14082" width="23.8333333333333" style="495" customWidth="1"/>
    <col min="14083" max="14083" width="18.8333333333333" style="495" customWidth="1"/>
    <col min="14084" max="14084" width="20.1666666666667" style="495" customWidth="1"/>
    <col min="14085" max="14085" width="21.1666666666667" style="495" customWidth="1"/>
    <col min="14086" max="14086" width="19.6666666666667" style="495" customWidth="1"/>
    <col min="14087" max="14087" width="26" style="495" customWidth="1"/>
    <col min="14088" max="14336" width="31.8333333333333" style="495"/>
    <col min="14337" max="14337" width="34.8333333333333" style="495" customWidth="1"/>
    <col min="14338" max="14338" width="23.8333333333333" style="495" customWidth="1"/>
    <col min="14339" max="14339" width="18.8333333333333" style="495" customWidth="1"/>
    <col min="14340" max="14340" width="20.1666666666667" style="495" customWidth="1"/>
    <col min="14341" max="14341" width="21.1666666666667" style="495" customWidth="1"/>
    <col min="14342" max="14342" width="19.6666666666667" style="495" customWidth="1"/>
    <col min="14343" max="14343" width="26" style="495" customWidth="1"/>
    <col min="14344" max="14592" width="31.8333333333333" style="495"/>
    <col min="14593" max="14593" width="34.8333333333333" style="495" customWidth="1"/>
    <col min="14594" max="14594" width="23.8333333333333" style="495" customWidth="1"/>
    <col min="14595" max="14595" width="18.8333333333333" style="495" customWidth="1"/>
    <col min="14596" max="14596" width="20.1666666666667" style="495" customWidth="1"/>
    <col min="14597" max="14597" width="21.1666666666667" style="495" customWidth="1"/>
    <col min="14598" max="14598" width="19.6666666666667" style="495" customWidth="1"/>
    <col min="14599" max="14599" width="26" style="495" customWidth="1"/>
    <col min="14600" max="14848" width="31.8333333333333" style="495"/>
    <col min="14849" max="14849" width="34.8333333333333" style="495" customWidth="1"/>
    <col min="14850" max="14850" width="23.8333333333333" style="495" customWidth="1"/>
    <col min="14851" max="14851" width="18.8333333333333" style="495" customWidth="1"/>
    <col min="14852" max="14852" width="20.1666666666667" style="495" customWidth="1"/>
    <col min="14853" max="14853" width="21.1666666666667" style="495" customWidth="1"/>
    <col min="14854" max="14854" width="19.6666666666667" style="495" customWidth="1"/>
    <col min="14855" max="14855" width="26" style="495" customWidth="1"/>
    <col min="14856" max="15104" width="31.8333333333333" style="495"/>
    <col min="15105" max="15105" width="34.8333333333333" style="495" customWidth="1"/>
    <col min="15106" max="15106" width="23.8333333333333" style="495" customWidth="1"/>
    <col min="15107" max="15107" width="18.8333333333333" style="495" customWidth="1"/>
    <col min="15108" max="15108" width="20.1666666666667" style="495" customWidth="1"/>
    <col min="15109" max="15109" width="21.1666666666667" style="495" customWidth="1"/>
    <col min="15110" max="15110" width="19.6666666666667" style="495" customWidth="1"/>
    <col min="15111" max="15111" width="26" style="495" customWidth="1"/>
    <col min="15112" max="15360" width="31.8333333333333" style="495"/>
    <col min="15361" max="15361" width="34.8333333333333" style="495" customWidth="1"/>
    <col min="15362" max="15362" width="23.8333333333333" style="495" customWidth="1"/>
    <col min="15363" max="15363" width="18.8333333333333" style="495" customWidth="1"/>
    <col min="15364" max="15364" width="20.1666666666667" style="495" customWidth="1"/>
    <col min="15365" max="15365" width="21.1666666666667" style="495" customWidth="1"/>
    <col min="15366" max="15366" width="19.6666666666667" style="495" customWidth="1"/>
    <col min="15367" max="15367" width="26" style="495" customWidth="1"/>
    <col min="15368" max="15616" width="31.8333333333333" style="495"/>
    <col min="15617" max="15617" width="34.8333333333333" style="495" customWidth="1"/>
    <col min="15618" max="15618" width="23.8333333333333" style="495" customWidth="1"/>
    <col min="15619" max="15619" width="18.8333333333333" style="495" customWidth="1"/>
    <col min="15620" max="15620" width="20.1666666666667" style="495" customWidth="1"/>
    <col min="15621" max="15621" width="21.1666666666667" style="495" customWidth="1"/>
    <col min="15622" max="15622" width="19.6666666666667" style="495" customWidth="1"/>
    <col min="15623" max="15623" width="26" style="495" customWidth="1"/>
    <col min="15624" max="15872" width="31.8333333333333" style="495"/>
    <col min="15873" max="15873" width="34.8333333333333" style="495" customWidth="1"/>
    <col min="15874" max="15874" width="23.8333333333333" style="495" customWidth="1"/>
    <col min="15875" max="15875" width="18.8333333333333" style="495" customWidth="1"/>
    <col min="15876" max="15876" width="20.1666666666667" style="495" customWidth="1"/>
    <col min="15877" max="15877" width="21.1666666666667" style="495" customWidth="1"/>
    <col min="15878" max="15878" width="19.6666666666667" style="495" customWidth="1"/>
    <col min="15879" max="15879" width="26" style="495" customWidth="1"/>
    <col min="15880" max="16128" width="31.8333333333333" style="495"/>
    <col min="16129" max="16129" width="34.8333333333333" style="495" customWidth="1"/>
    <col min="16130" max="16130" width="23.8333333333333" style="495" customWidth="1"/>
    <col min="16131" max="16131" width="18.8333333333333" style="495" customWidth="1"/>
    <col min="16132" max="16132" width="20.1666666666667" style="495" customWidth="1"/>
    <col min="16133" max="16133" width="21.1666666666667" style="495" customWidth="1"/>
    <col min="16134" max="16134" width="19.6666666666667" style="495" customWidth="1"/>
    <col min="16135" max="16135" width="26" style="495" customWidth="1"/>
    <col min="16136" max="16384" width="31.8333333333333" style="495"/>
  </cols>
  <sheetData>
    <row r="1" ht="13.8" spans="1:11">
      <c r="A1" s="496" t="s">
        <v>0</v>
      </c>
      <c r="B1" s="497" t="s">
        <v>1</v>
      </c>
      <c r="C1" s="498" t="s">
        <v>2</v>
      </c>
      <c r="D1" s="499"/>
      <c r="E1" s="500"/>
      <c r="F1" s="500"/>
    </row>
    <row r="2" customHeight="1" spans="1:11">
      <c r="A2" s="496" t="s">
        <v>3</v>
      </c>
      <c r="B2" s="501">
        <v>45657</v>
      </c>
      <c r="C2" s="498" t="s">
        <v>4</v>
      </c>
      <c r="D2" s="499"/>
      <c r="E2" s="500"/>
      <c r="F2" s="500"/>
    </row>
    <row r="3" ht="13.8" spans="1:11">
      <c r="A3" s="496" t="s">
        <v>5</v>
      </c>
      <c r="B3" s="500">
        <v>2024</v>
      </c>
      <c r="C3" s="502"/>
      <c r="D3" s="500"/>
      <c r="E3" s="500"/>
      <c r="F3" s="500"/>
    </row>
    <row r="4" ht="13.8" spans="1:11">
      <c r="A4" s="496" t="s">
        <v>6</v>
      </c>
      <c r="B4" s="503" t="s">
        <v>7</v>
      </c>
      <c r="C4" s="500"/>
      <c r="D4" s="500"/>
      <c r="E4" s="500"/>
      <c r="F4" s="500"/>
    </row>
    <row r="5" ht="13.8" spans="1:11">
      <c r="A5" s="496" t="s">
        <v>8</v>
      </c>
      <c r="B5" s="504" t="s">
        <v>9</v>
      </c>
      <c r="C5" s="500"/>
      <c r="D5" s="500"/>
      <c r="E5" s="500"/>
      <c r="F5" s="500"/>
    </row>
    <row r="6" ht="13.8" spans="1:11">
      <c r="A6" s="505" t="str">
        <f>B4&amp;" "&amp;B5</f>
        <v>US$ mn</v>
      </c>
      <c r="B6" s="506" t="str">
        <f>TEXT(DATE($B$3,MONTH($B$2),DAY($B$2)),"mmm-yy")&amp;IF($B$3&gt;YEAR($B$2),"E","A")</f>
        <v>Dec-24A</v>
      </c>
      <c r="C6" s="506" t="str">
        <f>TEXT(DATE($B$3+1,MONTH($B$2),DAY($B$2)),"mmm-yy")&amp;IF($B$3+1&gt;YEAR($B$2),"E","A")</f>
        <v>Dec-25E</v>
      </c>
      <c r="D6" s="506" t="str">
        <f>TEXT(DATE($B$3+2,MONTH($B$2),DAY($B$2)),"mmm-yy")&amp;IF($B$3+2&gt;YEAR($B$2),"E","A")</f>
        <v>Dec-26E</v>
      </c>
      <c r="E6" s="506" t="str">
        <f>TEXT(DATE($B$3+3,MONTH($B$2),DAY($B$2)),"mmm-yy")&amp;IF($B$3+3&gt;YEAR($B$2),"E","A")</f>
        <v>Dec-27E</v>
      </c>
      <c r="F6" s="500"/>
      <c r="H6" s="507"/>
      <c r="I6" s="507"/>
      <c r="J6" s="507"/>
      <c r="K6" s="507"/>
    </row>
    <row r="7" ht="13.8" spans="1:11">
      <c r="A7" s="508" t="s">
        <v>10</v>
      </c>
      <c r="B7" s="500"/>
      <c r="C7" s="500"/>
      <c r="D7" s="500"/>
      <c r="E7" s="500"/>
      <c r="F7" s="500"/>
      <c r="G7" s="507"/>
      <c r="H7" s="507"/>
      <c r="I7" s="507"/>
      <c r="J7" s="507"/>
      <c r="K7" s="509"/>
    </row>
    <row r="8" ht="13.8" spans="1:11">
      <c r="A8" s="510" t="s">
        <v>11</v>
      </c>
      <c r="B8" s="511">
        <f>'PL-CF-BS'!H6</f>
        <v>43486.8</v>
      </c>
      <c r="C8" s="511">
        <f>'PL-CF-BS'!I6</f>
        <v>44052</v>
      </c>
      <c r="D8" s="511">
        <f>'PL-CF-BS'!J6</f>
        <v>46055.1594425402</v>
      </c>
      <c r="E8" s="511">
        <f>'PL-CF-BS'!K6</f>
        <v>48398.2861386857</v>
      </c>
      <c r="F8" s="500"/>
      <c r="G8" s="512"/>
      <c r="H8" s="512"/>
      <c r="I8" s="512"/>
      <c r="J8" s="512"/>
      <c r="K8" s="507"/>
    </row>
    <row r="9" ht="13.8" spans="1:11">
      <c r="A9" s="510" t="s">
        <v>12</v>
      </c>
      <c r="B9" s="513">
        <f>'PL-CF-BS'!H7</f>
        <v>0.0559508141788039</v>
      </c>
      <c r="C9" s="513">
        <f>'PL-CF-BS'!I7</f>
        <v>0.0129970473798946</v>
      </c>
      <c r="D9" s="513">
        <f>'PL-CF-BS'!J7</f>
        <v>0.0454726106088303</v>
      </c>
      <c r="E9" s="513">
        <f>'PL-CF-BS'!K7</f>
        <v>0.0508765298938729</v>
      </c>
      <c r="F9" s="500"/>
      <c r="H9" s="509"/>
      <c r="I9" s="509"/>
      <c r="J9" s="509"/>
      <c r="K9" s="509"/>
    </row>
    <row r="10" ht="13.8" spans="1:11">
      <c r="A10" s="510" t="s">
        <v>13</v>
      </c>
      <c r="B10" s="511">
        <f>'PL-CF-BS'!H49</f>
        <v>6408.7</v>
      </c>
      <c r="C10" s="511">
        <f>'PL-CF-BS'!I49</f>
        <v>6127.2</v>
      </c>
      <c r="D10" s="511">
        <f>'PL-CF-BS'!J49</f>
        <v>6786.09874143623</v>
      </c>
      <c r="E10" s="511">
        <f>'PL-CF-BS'!K49</f>
        <v>7382.09994224245</v>
      </c>
      <c r="F10" s="500"/>
      <c r="G10" s="507"/>
      <c r="H10" s="507"/>
      <c r="I10" s="507"/>
      <c r="J10" s="507"/>
    </row>
    <row r="11" ht="13.8" spans="1:11">
      <c r="A11" s="510" t="s">
        <v>12</v>
      </c>
      <c r="B11" s="514">
        <f>'PL-CF-BS'!H50</f>
        <v>0.0363357050452777</v>
      </c>
      <c r="C11" s="514">
        <f>'PL-CF-BS'!I50</f>
        <v>-0.0439246649086396</v>
      </c>
      <c r="D11" s="514">
        <f>'PL-CF-BS'!J50</f>
        <v>0.107536679304777</v>
      </c>
      <c r="E11" s="514">
        <f>'PL-CF-BS'!K50</f>
        <v>0.0878267799386718</v>
      </c>
      <c r="F11" s="500"/>
      <c r="G11" s="515"/>
      <c r="H11" s="516"/>
      <c r="I11" s="516"/>
      <c r="J11" s="516"/>
      <c r="K11" s="509"/>
    </row>
    <row r="12" ht="13.8" spans="1:11">
      <c r="A12" s="510" t="str">
        <f>"Diluted EPS ("&amp;B4&amp;")"</f>
        <v>Diluted EPS (US$)</v>
      </c>
      <c r="B12" s="517">
        <f>'PL-CF-BS'!H62</f>
        <v>11.9547805496394</v>
      </c>
      <c r="C12" s="517">
        <f>'PL-CF-BS'!I62</f>
        <v>11.4444962006053</v>
      </c>
      <c r="D12" s="517">
        <f>'PL-CF-BS'!J62</f>
        <v>12.6951996681372</v>
      </c>
      <c r="E12" s="517">
        <f>'PL-CF-BS'!K62</f>
        <v>13.8297263680134</v>
      </c>
      <c r="F12" s="500"/>
      <c r="H12" s="516"/>
      <c r="I12" s="516"/>
      <c r="J12" s="516"/>
      <c r="K12" s="509"/>
    </row>
    <row r="13" ht="13.8" spans="1:11">
      <c r="A13" s="510" t="s">
        <v>14</v>
      </c>
      <c r="B13" s="518">
        <f>'PL-CF-BS'!H165</f>
        <v>0.741829704646008</v>
      </c>
      <c r="C13" s="518">
        <f>'PL-CF-BS'!I165</f>
        <v>0.743180786343412</v>
      </c>
      <c r="D13" s="518">
        <f>'PL-CF-BS'!J165</f>
        <v>0.744180786343412</v>
      </c>
      <c r="E13" s="518">
        <f>'PL-CF-BS'!K165</f>
        <v>0.747180786343412</v>
      </c>
      <c r="F13" s="519" t="s">
        <v>15</v>
      </c>
    </row>
    <row r="14" ht="13.8" spans="1:11">
      <c r="A14" s="510" t="s">
        <v>16</v>
      </c>
      <c r="B14" s="518">
        <f>'PL-CF-BS'!H170</f>
        <v>0.206042348523332</v>
      </c>
      <c r="C14" s="518">
        <f>'PL-CF-BS'!I170</f>
        <v>0.179982815976735</v>
      </c>
      <c r="D14" s="518">
        <f>'PL-CF-BS'!J170</f>
        <v>0.187622817176644</v>
      </c>
      <c r="E14" s="518">
        <f>'PL-CF-BS'!K170</f>
        <v>0.190102135578813</v>
      </c>
      <c r="F14" s="519" t="s">
        <v>15</v>
      </c>
    </row>
    <row r="15" ht="13.8" spans="1:11">
      <c r="A15" s="510" t="s">
        <v>17</v>
      </c>
      <c r="B15" s="520">
        <f>'PL-CF-BS'!H26</f>
        <v>10105.1</v>
      </c>
      <c r="C15" s="520">
        <f>'PL-CF-BS'!I26</f>
        <v>10173.74</v>
      </c>
      <c r="D15" s="520">
        <f>'PL-CF-BS'!J26</f>
        <v>10899.2779890342</v>
      </c>
      <c r="E15" s="520">
        <f>'PL-CF-BS'!K26</f>
        <v>11663.5007744411</v>
      </c>
      <c r="F15" s="502"/>
    </row>
    <row r="16" ht="13.8" spans="1:11">
      <c r="A16" s="510" t="s">
        <v>18</v>
      </c>
      <c r="B16" s="520">
        <f>'DCF '!F7</f>
        <v>8249.8</v>
      </c>
      <c r="C16" s="520">
        <f>'DCF '!G7</f>
        <v>8386.5</v>
      </c>
      <c r="D16" s="520">
        <f>'DCF '!H7</f>
        <v>9024.13898903417</v>
      </c>
      <c r="E16" s="520">
        <f>'DCF '!I7</f>
        <v>9732.31312444112</v>
      </c>
      <c r="F16" s="502"/>
    </row>
    <row r="17" ht="13.8" spans="1:10">
      <c r="A17" s="510" t="s">
        <v>19</v>
      </c>
      <c r="B17" s="520">
        <f>'PL-CF-BS'!H31</f>
        <v>148.7</v>
      </c>
      <c r="C17" s="520">
        <f>'PL-CF-BS'!I31</f>
        <v>167.7</v>
      </c>
      <c r="D17" s="520">
        <f>'PL-CF-BS'!J31</f>
        <v>230</v>
      </c>
      <c r="E17" s="520">
        <f>'PL-CF-BS'!K31</f>
        <v>200</v>
      </c>
      <c r="F17" s="500"/>
    </row>
    <row r="18" ht="13.8" spans="1:10">
      <c r="A18" s="510" t="s">
        <v>20</v>
      </c>
      <c r="B18" s="520">
        <f>'PL-CF-BS'!H30</f>
        <v>-373.4</v>
      </c>
      <c r="C18" s="520">
        <f>'PL-CF-BS'!I30</f>
        <v>-365.8</v>
      </c>
      <c r="D18" s="520">
        <f>'PL-CF-BS'!J30</f>
        <v>-366</v>
      </c>
      <c r="E18" s="520">
        <f>'PL-CF-BS'!K30</f>
        <v>-259.04</v>
      </c>
      <c r="F18" s="500"/>
    </row>
    <row r="19" ht="13.8" spans="1:10">
      <c r="A19" s="510" t="s">
        <v>21</v>
      </c>
      <c r="B19" s="520">
        <f>'PL-CF-BS'!H22</f>
        <v>8249.8</v>
      </c>
      <c r="C19" s="520">
        <f>'PL-CF-BS'!I22</f>
        <v>8386.5</v>
      </c>
      <c r="D19" s="520">
        <f>'PL-CF-BS'!J22</f>
        <v>9024.13898903417</v>
      </c>
      <c r="E19" s="520">
        <f>'PL-CF-BS'!K22</f>
        <v>9732.31312444112</v>
      </c>
      <c r="F19" s="500"/>
      <c r="G19" s="521"/>
      <c r="H19" s="521"/>
      <c r="I19" s="521"/>
      <c r="J19" s="521"/>
    </row>
    <row r="20" ht="13.8" spans="1:10">
      <c r="A20" s="510" t="s">
        <v>22</v>
      </c>
      <c r="B20" s="520">
        <f>'PL-CF-BS'!H9</f>
        <v>32259.8</v>
      </c>
      <c r="C20" s="520">
        <f>'PL-CF-BS'!I9</f>
        <v>32738.6</v>
      </c>
      <c r="D20" s="520">
        <f>'PL-CF-BS'!J9</f>
        <v>34273.3647691208</v>
      </c>
      <c r="E20" s="520">
        <f>'PL-CF-BS'!K9</f>
        <v>36162.2694947766</v>
      </c>
      <c r="F20" s="500"/>
    </row>
    <row r="21" ht="13.8" spans="1:10">
      <c r="A21" s="510" t="s">
        <v>23</v>
      </c>
      <c r="B21" s="520">
        <f>'PL-CF-BS'!H73</f>
        <v>1855.3</v>
      </c>
      <c r="C21" s="520">
        <f>'PL-CF-BS'!I73</f>
        <v>1817.4</v>
      </c>
      <c r="D21" s="520">
        <f>'PL-CF-BS'!J73</f>
        <v>1900.04192252049</v>
      </c>
      <c r="E21" s="520">
        <f>'PL-CF-BS'!K73</f>
        <v>1996.70946219121</v>
      </c>
      <c r="F21" s="500"/>
    </row>
    <row r="22" ht="13.8" spans="1:10">
      <c r="A22" s="510" t="s">
        <v>24</v>
      </c>
      <c r="B22" s="520">
        <f>'PL-CF-BS'!H40</f>
        <v>8432.9</v>
      </c>
      <c r="C22" s="520">
        <f>'PL-CF-BS'!I40</f>
        <v>8502.3</v>
      </c>
      <c r="D22" s="520">
        <f>'PL-CF-BS'!J40</f>
        <v>9207.31748903417</v>
      </c>
      <c r="E22" s="520">
        <f>'PL-CF-BS'!K40</f>
        <v>10003.1669794411</v>
      </c>
      <c r="F22" s="500"/>
    </row>
    <row r="23" ht="13.8" spans="1:10">
      <c r="A23" s="508" t="s">
        <v>25</v>
      </c>
      <c r="B23" s="520"/>
      <c r="C23" s="520"/>
      <c r="D23" s="520"/>
      <c r="E23" s="520"/>
      <c r="F23" s="500"/>
    </row>
    <row r="24" ht="13.8" spans="1:10">
      <c r="A24" s="510" t="s">
        <v>26</v>
      </c>
      <c r="B24" s="520">
        <f>'PL-CF-BS'!H125</f>
        <v>56353.4</v>
      </c>
      <c r="C24" s="520">
        <f>'PL-CF-BS'!I125</f>
        <v>61821.2</v>
      </c>
      <c r="D24" s="520">
        <f>'PL-CF-BS'!J125</f>
        <v>66152.2428307153</v>
      </c>
      <c r="E24" s="520">
        <f>'PL-CF-BS'!K125</f>
        <v>70538.6846740647</v>
      </c>
      <c r="F24" s="500"/>
    </row>
    <row r="25" ht="13.8" spans="1:10">
      <c r="A25" s="510" t="s">
        <v>27</v>
      </c>
      <c r="B25" s="520">
        <f>'PL-CF-BS'!H145</f>
        <v>23215.6</v>
      </c>
      <c r="C25" s="520">
        <f>'PL-CF-BS'!I145</f>
        <v>26817.4</v>
      </c>
      <c r="D25" s="520">
        <f>'PL-CF-BS'!J145</f>
        <v>28763.2725670051</v>
      </c>
      <c r="E25" s="520">
        <f>'PL-CF-BS'!K145</f>
        <v>30254.0887847874</v>
      </c>
      <c r="F25" s="500"/>
    </row>
    <row r="26" ht="13.8" spans="1:10">
      <c r="A26" s="510" t="s">
        <v>28</v>
      </c>
      <c r="B26" s="520">
        <f>'PL-CF-BS'!H159</f>
        <v>33137.8</v>
      </c>
      <c r="C26" s="520">
        <f>'PL-CF-BS'!I159</f>
        <v>35003.8</v>
      </c>
      <c r="D26" s="520">
        <f>'PL-CF-BS'!J159</f>
        <v>37388.9702637102</v>
      </c>
      <c r="E26" s="520">
        <f>'PL-CF-BS'!K159</f>
        <v>40284.5958892773</v>
      </c>
      <c r="F26" s="500"/>
    </row>
    <row r="27" ht="13.8" spans="1:10">
      <c r="A27" s="510" t="s">
        <v>29</v>
      </c>
      <c r="B27" s="520">
        <f>'PL-CF-BS'!H159</f>
        <v>33137.8</v>
      </c>
      <c r="C27" s="520">
        <f>'PL-CF-BS'!I155</f>
        <v>34953.2</v>
      </c>
      <c r="D27" s="520">
        <f>'PL-CF-BS'!J155</f>
        <v>37384.4702637102</v>
      </c>
      <c r="E27" s="520">
        <f>'PL-CF-BS'!K155</f>
        <v>40280.0958892773</v>
      </c>
      <c r="F27" s="500"/>
      <c r="G27" s="522"/>
      <c r="H27" s="522"/>
      <c r="I27" s="522"/>
      <c r="J27" s="522"/>
    </row>
    <row r="28" ht="13.8" spans="1:10">
      <c r="A28" s="508" t="s">
        <v>30</v>
      </c>
      <c r="B28" s="520"/>
      <c r="C28" s="520"/>
      <c r="D28" s="520"/>
      <c r="E28" s="520"/>
      <c r="F28" s="500"/>
    </row>
    <row r="29" ht="13.8" spans="1:10">
      <c r="A29" s="510" t="s">
        <v>31</v>
      </c>
      <c r="B29" s="520">
        <f>B22</f>
        <v>8432.9</v>
      </c>
      <c r="C29" s="520">
        <f>C22</f>
        <v>8502.3</v>
      </c>
      <c r="D29" s="520">
        <f>D22</f>
        <v>9207.31748903417</v>
      </c>
      <c r="E29" s="520">
        <f>E22</f>
        <v>10003.1669794411</v>
      </c>
      <c r="F29" s="500"/>
    </row>
    <row r="30" ht="13.8" spans="1:10">
      <c r="A30" s="510" t="s">
        <v>32</v>
      </c>
      <c r="B30" s="520">
        <f>'PL-CF-BS'!H76</f>
        <v>8286</v>
      </c>
      <c r="C30" s="520">
        <f>'PL-CF-BS'!I76</f>
        <v>8656.9</v>
      </c>
      <c r="D30" s="520">
        <f>'PL-CF-BS'!J76</f>
        <v>8495.08599475961</v>
      </c>
      <c r="E30" s="520">
        <f>'PL-CF-BS'!K76</f>
        <v>9071.61432319968</v>
      </c>
      <c r="F30" s="500"/>
    </row>
    <row r="31" ht="13.8" spans="1:10">
      <c r="A31" s="510" t="s">
        <v>33</v>
      </c>
      <c r="B31" s="520">
        <f>'PL-CF-BS'!H84</f>
        <v>-3703.9</v>
      </c>
      <c r="C31" s="520">
        <f>'PL-CF-BS'!I84</f>
        <v>-1407.2</v>
      </c>
      <c r="D31" s="520">
        <f>'PL-CF-BS'!J84</f>
        <v>-3188.9737726436</v>
      </c>
      <c r="E31" s="520">
        <f>'PL-CF-BS'!K84</f>
        <v>-2909.67148329897</v>
      </c>
      <c r="F31" s="500"/>
    </row>
    <row r="32" ht="13.8" spans="1:10">
      <c r="A32" s="510" t="s">
        <v>34</v>
      </c>
      <c r="B32" s="520">
        <f>'PL-CF-BS'!H98</f>
        <v>-4785.05</v>
      </c>
      <c r="C32" s="520">
        <f>'PL-CF-BS'!I98</f>
        <v>-1397.8</v>
      </c>
      <c r="D32" s="520">
        <f>'PL-CF-BS'!J98</f>
        <v>-2884.7118110594</v>
      </c>
      <c r="E32" s="520">
        <f>'PL-CF-BS'!K98</f>
        <v>-3235.01876111978</v>
      </c>
      <c r="F32" s="500"/>
    </row>
    <row r="33" ht="13.8" spans="1:10">
      <c r="A33" s="510" t="s">
        <v>35</v>
      </c>
      <c r="B33" s="520">
        <f>'PL-CF-BS'!H100</f>
        <v>-235.700000000001</v>
      </c>
      <c r="C33" s="520">
        <f>'PL-CF-BS'!I100</f>
        <v>5812.7</v>
      </c>
      <c r="D33" s="520">
        <f>'PL-CF-BS'!J100</f>
        <v>2421.40041105662</v>
      </c>
      <c r="E33" s="520">
        <f>'PL-CF-BS'!K100</f>
        <v>2926.92407878093</v>
      </c>
      <c r="F33" s="500"/>
      <c r="G33" s="522"/>
      <c r="H33" s="522"/>
      <c r="I33" s="522"/>
      <c r="J33" s="522"/>
    </row>
    <row r="34" ht="13.8" spans="1:10">
      <c r="A34" s="510" t="s">
        <v>36</v>
      </c>
      <c r="B34" s="520">
        <f>'PL-CF-BS'!H101</f>
        <v>4288</v>
      </c>
      <c r="C34" s="520">
        <f>'PL-CF-BS'!I101</f>
        <v>4052.3</v>
      </c>
      <c r="D34" s="520">
        <f>'PL-CF-BS'!J101</f>
        <v>9865</v>
      </c>
      <c r="E34" s="520">
        <f>'PL-CF-BS'!K101</f>
        <v>12286.4004110566</v>
      </c>
      <c r="F34" s="500"/>
    </row>
    <row r="35" ht="13.8" spans="1:10">
      <c r="A35" s="510" t="s">
        <v>37</v>
      </c>
      <c r="B35" s="520">
        <f>'DCF '!F14</f>
        <v>6174.35</v>
      </c>
      <c r="C35" s="520">
        <f>'DCF '!G14</f>
        <v>6939.375</v>
      </c>
      <c r="D35" s="520">
        <f>'DCF '!H14</f>
        <v>6823.38438912208</v>
      </c>
      <c r="E35" s="520">
        <f>'DCF '!I14</f>
        <v>7243.66662987799</v>
      </c>
      <c r="F35" s="500"/>
    </row>
    <row r="36" spans="1:10">
      <c r="B36" s="522"/>
      <c r="C36" s="522"/>
      <c r="D36" s="522"/>
      <c r="E36" s="522"/>
    </row>
    <row r="37" spans="1:10">
      <c r="B37" s="522"/>
      <c r="C37" s="522"/>
      <c r="D37" s="522"/>
      <c r="E37" s="522"/>
    </row>
    <row r="38" spans="1:10">
      <c r="B38" s="522"/>
      <c r="C38" s="522"/>
      <c r="D38" s="522"/>
      <c r="E38" s="522"/>
    </row>
    <row r="39" hidden="1" spans="1:10">
      <c r="B39" s="522"/>
      <c r="C39" s="522"/>
      <c r="D39" s="522"/>
      <c r="E39" s="522"/>
    </row>
    <row r="40" hidden="1" spans="1:10">
      <c r="A40" s="495" t="s">
        <v>38</v>
      </c>
      <c r="B40" s="523">
        <f>B12</f>
        <v>11.9547805496394</v>
      </c>
      <c r="C40" s="523">
        <f>C12</f>
        <v>11.4444962006053</v>
      </c>
      <c r="D40" s="523">
        <f>D12</f>
        <v>12.6951996681372</v>
      </c>
      <c r="E40" s="523">
        <f>E12</f>
        <v>13.8297263680134</v>
      </c>
    </row>
    <row r="41" hidden="1" spans="1:10">
      <c r="A41" s="495" t="s">
        <v>39</v>
      </c>
      <c r="B41" s="523">
        <f ca="1">IF(A43-YEAR($B$2)&gt;=0,VLOOKUP((A43-B3+1),A45:B48,2,FALSE),"na")</f>
        <v>12.6951996681372</v>
      </c>
    </row>
    <row r="42" hidden="1" spans="1:10">
      <c r="A42" s="495" t="s">
        <v>40</v>
      </c>
      <c r="B42" s="523">
        <f ca="1">IF(A43-YEAR($B$2)&gt;=0,VLOOKUP((A43-B3+2),A45:B48,2,FALSE),"na")</f>
        <v>13.8297263680134</v>
      </c>
    </row>
    <row r="43" hidden="1" spans="1:10">
      <c r="A43" s="524">
        <f ca="1">YEAR(TODAY())</f>
        <v>2026</v>
      </c>
      <c r="B43" s="523"/>
    </row>
    <row r="44" hidden="1" spans="1:10">
      <c r="A44" s="524">
        <f ca="1">YEAR(TODAY())</f>
        <v>2026</v>
      </c>
      <c r="B44" s="523"/>
    </row>
    <row r="45" hidden="1" spans="1:10">
      <c r="A45" s="495">
        <v>1</v>
      </c>
      <c r="B45" s="523">
        <f>B40</f>
        <v>11.9547805496394</v>
      </c>
    </row>
    <row r="46" hidden="1" spans="1:10">
      <c r="A46" s="495">
        <v>2</v>
      </c>
      <c r="B46" s="523">
        <f>C40</f>
        <v>11.4444962006053</v>
      </c>
    </row>
    <row r="47" hidden="1" spans="1:10">
      <c r="A47" s="495">
        <v>3</v>
      </c>
      <c r="B47" s="523">
        <f>D40</f>
        <v>12.6951996681372</v>
      </c>
    </row>
    <row r="48" hidden="1" spans="1:10">
      <c r="A48" s="495">
        <v>4</v>
      </c>
      <c r="B48" s="523">
        <f>E40</f>
        <v>13.8297263680134</v>
      </c>
    </row>
    <row r="49" hidden="1" spans="1:2">
      <c r="A49" s="525" t="s">
        <v>41</v>
      </c>
    </row>
    <row r="50" hidden="1" spans="1:2">
      <c r="A50" s="525" t="s">
        <v>42</v>
      </c>
      <c r="B50" s="495">
        <v>1</v>
      </c>
    </row>
    <row r="51" hidden="1" spans="1:2">
      <c r="A51" s="525" t="s">
        <v>43</v>
      </c>
      <c r="B51" s="525" t="s">
        <v>44</v>
      </c>
    </row>
    <row r="53" spans="1:2">
      <c r="A53" s="526" t="s">
        <v>45</v>
      </c>
    </row>
  </sheetData>
  <dataValidations count="4">
    <dataValidation type="list" allowBlank="1" showInputMessage="1" showErrorMessage="1" sqref="B3 IX3 ST3 ACP3 AML3 AWH3 BGD3 BPZ3 BZV3 CJR3 CTN3 DDJ3 DNF3 DXB3 EGX3 EQT3 FAP3 FKL3 FUH3 GED3 GNZ3 GXV3 HHR3 HRN3 IBJ3 ILF3 IVB3 JEX3 JOT3 JYP3 KIL3 KSH3 LCD3 LLZ3 LVV3 MFR3 MPN3 MZJ3 NJF3 NTB3 OCX3 OMT3 OWP3 PGL3 PQH3 QAD3 QJZ3 QTV3 RDR3 RNN3 RXJ3 SHF3 SRB3 TAX3 TKT3 TUP3 UEL3 UOH3 UYD3 VHZ3 VRV3 WBR3 WLN3 WVJ3 B65539 IX65539 ST65539 ACP65539 AML65539 AWH65539 BGD65539 BPZ65539 BZV65539 CJR65539 CTN65539 DDJ65539 DNF65539 DXB65539 EGX65539 EQT65539 FAP65539 FKL65539 FUH65539 GED65539 GNZ65539 GXV65539 HHR65539 HRN65539 IBJ65539 ILF65539 IVB65539 JEX65539 JOT65539 JYP65539 KIL65539 KSH65539 LCD65539 LLZ65539 LVV65539 MFR65539 MPN65539 MZJ65539 NJF65539 NTB65539 OCX65539 OMT65539 OWP65539 PGL65539 PQH65539 QAD65539 QJZ65539 QTV65539 RDR65539 RNN65539 RXJ65539 SHF65539 SRB65539 TAX65539 TKT65539 TUP65539 UEL65539 UOH65539 UYD65539 VHZ65539 VRV65539 WBR65539 WLN65539 WVJ65539 B131075 IX131075 ST131075 ACP131075 AML131075 AWH131075 BGD131075 BPZ131075 BZV131075 CJR131075 CTN131075 DDJ131075 DNF131075 DXB131075 EGX131075 EQT131075 FAP131075 FKL131075 FUH131075 GED131075 GNZ131075 GXV131075 HHR131075 HRN131075 IBJ131075 ILF131075 IVB131075 JEX131075 JOT131075 JYP131075 KIL131075 KSH131075 LCD131075 LLZ131075 LVV131075 MFR131075 MPN131075 MZJ131075 NJF131075 NTB131075 OCX131075 OMT131075 OWP131075 PGL131075 PQH131075 QAD131075 QJZ131075 QTV131075 RDR131075 RNN131075 RXJ131075 SHF131075 SRB131075 TAX131075 TKT131075 TUP131075 UEL131075 UOH131075 UYD131075 VHZ131075 VRV131075 WBR131075 WLN131075 WVJ131075 B196611 IX196611 ST196611 ACP196611 AML196611 AWH196611 BGD196611 BPZ196611 BZV196611 CJR196611 CTN196611 DDJ196611 DNF196611 DXB196611 EGX196611 EQT196611 FAP196611 FKL196611 FUH196611 GED196611 GNZ196611 GXV196611 HHR196611 HRN196611 IBJ196611 ILF196611 IVB196611 JEX196611 JOT196611 JYP196611 KIL196611 KSH196611 LCD196611 LLZ196611 LVV196611 MFR196611 MPN196611 MZJ196611 NJF196611 NTB196611 OCX196611 OMT196611 OWP196611 PGL196611 PQH196611 QAD196611 QJZ196611 QTV196611 RDR196611 RNN196611 RXJ196611 SHF196611 SRB196611 TAX196611 TKT196611 TUP196611 UEL196611 UOH196611 UYD196611 VHZ196611 VRV196611 WBR196611 WLN196611 WVJ196611 B262147 IX262147 ST262147 ACP262147 AML262147 AWH262147 BGD262147 BPZ262147 BZV262147 CJR262147 CTN262147 DDJ262147 DNF262147 DXB262147 EGX262147 EQT262147 FAP262147 FKL262147 FUH262147 GED262147 GNZ262147 GXV262147 HHR262147 HRN262147 IBJ262147 ILF262147 IVB262147 JEX262147 JOT262147 JYP262147 KIL262147 KSH262147 LCD262147 LLZ262147 LVV262147 MFR262147 MPN262147 MZJ262147 NJF262147 NTB262147 OCX262147 OMT262147 OWP262147 PGL262147 PQH262147 QAD262147 QJZ262147 QTV262147 RDR262147 RNN262147 RXJ262147 SHF262147 SRB262147 TAX262147 TKT262147 TUP262147 UEL262147 UOH262147 UYD262147 VHZ262147 VRV262147 WBR262147 WLN262147 WVJ262147 B327683 IX327683 ST327683 ACP327683 AML327683 AWH327683 BGD327683 BPZ327683 BZV327683 CJR327683 CTN327683 DDJ327683 DNF327683 DXB327683 EGX327683 EQT327683 FAP327683 FKL327683 FUH327683 GED327683 GNZ327683 GXV327683 HHR327683 HRN327683 IBJ327683 ILF327683 IVB327683 JEX327683 JOT327683 JYP327683 KIL327683 KSH327683 LCD327683 LLZ327683 LVV327683 MFR327683 MPN327683 MZJ327683 NJF327683 NTB327683 OCX327683 OMT327683 OWP327683 PGL327683 PQH327683 QAD327683 QJZ327683 QTV327683 RDR327683 RNN327683 RXJ327683 SHF327683 SRB327683 TAX327683 TKT327683 TUP327683 UEL327683 UOH327683 UYD327683 VHZ327683 VRV327683 WBR327683 WLN327683 WVJ327683 B393219 IX393219 ST393219 ACP393219 AML393219 AWH393219 BGD393219 BPZ393219 BZV393219 CJR393219 CTN393219 DDJ393219 DNF393219 DXB393219 EGX393219 EQT393219 FAP393219 FKL393219 FUH393219 GED393219 GNZ393219 GXV393219 HHR393219 HRN393219 IBJ393219 ILF393219 IVB393219 JEX393219 JOT393219 JYP393219 KIL393219 KSH393219 LCD393219 LLZ393219 LVV393219 MFR393219 MPN393219 MZJ393219 NJF393219 NTB393219 OCX393219 OMT393219 OWP393219 PGL393219 PQH393219 QAD393219 QJZ393219 QTV393219 RDR393219 RNN393219 RXJ393219 SHF393219 SRB393219 TAX393219 TKT393219 TUP393219 UEL393219 UOH393219 UYD393219 VHZ393219 VRV393219 WBR393219 WLN393219 WVJ393219 B458755 IX458755 ST458755 ACP458755 AML458755 AWH458755 BGD458755 BPZ458755 BZV458755 CJR458755 CTN458755 DDJ458755 DNF458755 DXB458755 EGX458755 EQT458755 FAP458755 FKL458755 FUH458755 GED458755 GNZ458755 GXV458755 HHR458755 HRN458755 IBJ458755 ILF458755 IVB458755 JEX458755 JOT458755 JYP458755 KIL458755 KSH458755 LCD458755 LLZ458755 LVV458755 MFR458755 MPN458755 MZJ458755 NJF458755 NTB458755 OCX458755 OMT458755 OWP458755 PGL458755 PQH458755 QAD458755 QJZ458755 QTV458755 RDR458755 RNN458755 RXJ458755 SHF458755 SRB458755 TAX458755 TKT458755 TUP458755 UEL458755 UOH458755 UYD458755 VHZ458755 VRV458755 WBR458755 WLN458755 WVJ458755 B524291 IX524291 ST524291 ACP524291 AML524291 AWH524291 BGD524291 BPZ524291 BZV524291 CJR524291 CTN524291 DDJ524291 DNF524291 DXB524291 EGX524291 EQT524291 FAP524291 FKL524291 FUH524291 GED524291 GNZ524291 GXV524291 HHR524291 HRN524291 IBJ524291 ILF524291 IVB524291 JEX524291 JOT524291 JYP524291 KIL524291 KSH524291 LCD524291 LLZ524291 LVV524291 MFR524291 MPN524291 MZJ524291 NJF524291 NTB524291 OCX524291 OMT524291 OWP524291 PGL524291 PQH524291 QAD524291 QJZ524291 QTV524291 RDR524291 RNN524291 RXJ524291 SHF524291 SRB524291 TAX524291 TKT524291 TUP524291 UEL524291 UOH524291 UYD524291 VHZ524291 VRV524291 WBR524291 WLN524291 WVJ524291 B589827 IX589827 ST589827 ACP589827 AML589827 AWH589827 BGD589827 BPZ589827 BZV589827 CJR589827 CTN589827 DDJ589827 DNF589827 DXB589827 EGX589827 EQT589827 FAP589827 FKL589827 FUH589827 GED589827 GNZ589827 GXV589827 HHR589827 HRN589827 IBJ589827 ILF589827 IVB589827 JEX589827 JOT589827 JYP589827 KIL589827 KSH589827 LCD589827 LLZ589827 LVV589827 MFR589827 MPN589827 MZJ589827 NJF589827 NTB589827 OCX589827 OMT589827 OWP589827 PGL589827 PQH589827 QAD589827 QJZ589827 QTV589827 RDR589827 RNN589827 RXJ589827 SHF589827 SRB589827 TAX589827 TKT589827 TUP589827 UEL589827 UOH589827 UYD589827 VHZ589827 VRV589827 WBR589827 WLN589827 WVJ589827 B655363 IX655363 ST655363 ACP655363 AML655363 AWH655363 BGD655363 BPZ655363 BZV655363 CJR655363 CTN655363 DDJ655363 DNF655363 DXB655363 EGX655363 EQT655363 FAP655363 FKL655363 FUH655363 GED655363 GNZ655363 GXV655363 HHR655363 HRN655363 IBJ655363 ILF655363 IVB655363 JEX655363 JOT655363 JYP655363 KIL655363 KSH655363 LCD655363 LLZ655363 LVV655363 MFR655363 MPN655363 MZJ655363 NJF655363 NTB655363 OCX655363 OMT655363 OWP655363 PGL655363 PQH655363 QAD655363 QJZ655363 QTV655363 RDR655363 RNN655363 RXJ655363 SHF655363 SRB655363 TAX655363 TKT655363 TUP655363 UEL655363 UOH655363 UYD655363 VHZ655363 VRV655363 WBR655363 WLN655363 WVJ655363 B720899 IX720899 ST720899 ACP720899 AML720899 AWH720899 BGD720899 BPZ720899 BZV720899 CJR720899 CTN720899 DDJ720899 DNF720899 DXB720899 EGX720899 EQT720899 FAP720899 FKL720899 FUH720899 GED720899 GNZ720899 GXV720899 HHR720899 HRN720899 IBJ720899 ILF720899 IVB720899 JEX720899 JOT720899 JYP720899 KIL720899 KSH720899 LCD720899 LLZ720899 LVV720899 MFR720899 MPN720899 MZJ720899 NJF720899 NTB720899 OCX720899 OMT720899 OWP720899 PGL720899 PQH720899 QAD720899 QJZ720899 QTV720899 RDR720899 RNN720899 RXJ720899 SHF720899 SRB720899 TAX720899 TKT720899 TUP720899 UEL720899 UOH720899 UYD720899 VHZ720899 VRV720899 WBR720899 WLN720899 WVJ720899 B786435 IX786435 ST786435 ACP786435 AML786435 AWH786435 BGD786435 BPZ786435 BZV786435 CJR786435 CTN786435 DDJ786435 DNF786435 DXB786435 EGX786435 EQT786435 FAP786435 FKL786435 FUH786435 GED786435 GNZ786435 GXV786435 HHR786435 HRN786435 IBJ786435 ILF786435 IVB786435 JEX786435 JOT786435 JYP786435 KIL786435 KSH786435 LCD786435 LLZ786435 LVV786435 MFR786435 MPN786435 MZJ786435 NJF786435 NTB786435 OCX786435 OMT786435 OWP786435 PGL786435 PQH786435 QAD786435 QJZ786435 QTV786435 RDR786435 RNN786435 RXJ786435 SHF786435 SRB786435 TAX786435 TKT786435 TUP786435 UEL786435 UOH786435 UYD786435 VHZ786435 VRV786435 WBR786435 WLN786435 WVJ786435 B851971 IX851971 ST851971 ACP851971 AML851971 AWH851971 BGD851971 BPZ851971 BZV851971 CJR851971 CTN851971 DDJ851971 DNF851971 DXB851971 EGX851971 EQT851971 FAP851971 FKL851971 FUH851971 GED851971 GNZ851971 GXV851971 HHR851971 HRN851971 IBJ851971 ILF851971 IVB851971 JEX851971 JOT851971 JYP851971 KIL851971 KSH851971 LCD851971 LLZ851971 LVV851971 MFR851971 MPN851971 MZJ851971 NJF851971 NTB851971 OCX851971 OMT851971 OWP851971 PGL851971 PQH851971 QAD851971 QJZ851971 QTV851971 RDR851971 RNN851971 RXJ851971 SHF851971 SRB851971 TAX851971 TKT851971 TUP851971 UEL851971 UOH851971 UYD851971 VHZ851971 VRV851971 WBR851971 WLN851971 WVJ851971 B917507 IX917507 ST917507 ACP917507 AML917507 AWH917507 BGD917507 BPZ917507 BZV917507 CJR917507 CTN917507 DDJ917507 DNF917507 DXB917507 EGX917507 EQT917507 FAP917507 FKL917507 FUH917507 GED917507 GNZ917507 GXV917507 HHR917507 HRN917507 IBJ917507 ILF917507 IVB917507 JEX917507 JOT917507 JYP917507 KIL917507 KSH917507 LCD917507 LLZ917507 LVV917507 MFR917507 MPN917507 MZJ917507 NJF917507 NTB917507 OCX917507 OMT917507 OWP917507 PGL917507 PQH917507 QAD917507 QJZ917507 QTV917507 RDR917507 RNN917507 RXJ917507 SHF917507 SRB917507 TAX917507 TKT917507 TUP917507 UEL917507 UOH917507 UYD917507 VHZ917507 VRV917507 WBR917507 WLN917507 WVJ917507 B983043 IX983043 ST983043 ACP983043 AML983043 AWH983043 BGD983043 BPZ983043 BZV983043 CJR983043 CTN983043 DDJ983043 DNF983043 DXB983043 EGX983043 EQT983043 FAP983043 FKL983043 FUH983043 GED983043 GNZ983043 GXV983043 HHR983043 HRN983043 IBJ983043 ILF983043 IVB983043 JEX983043 JOT983043 JYP983043 KIL983043 KSH983043 LCD983043 LLZ983043 LVV983043 MFR983043 MPN983043 MZJ983043 NJF983043 NTB983043 OCX983043 OMT983043 OWP983043 PGL983043 PQH983043 QAD983043 QJZ983043 QTV983043 RDR983043 RNN983043 RXJ983043 SHF983043 SRB983043 TAX983043 TKT983043 TUP983043 UEL983043 UOH983043 UYD983043 VHZ983043 VRV983043 WBR983043 WLN983043 WVJ983043">
      <formula1>"2017,2018,2019,2020,2021,2022,2023,2024"</formula1>
    </dataValidation>
    <dataValidation type="list" allowBlank="1" showInputMessage="1" showErrorMessage="1"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540 IX65540 ST65540 ACP65540 AML65540 AWH65540 BGD65540 BPZ65540 BZV65540 CJR65540 CTN65540 DDJ65540 DNF65540 DXB65540 EGX65540 EQT65540 FAP65540 FKL65540 FUH65540 GED65540 GNZ65540 GXV65540 HHR65540 HRN65540 IBJ65540 ILF65540 IVB65540 JEX65540 JOT65540 JYP65540 KIL65540 KSH65540 LCD65540 LLZ65540 LVV65540 MFR65540 MPN65540 MZJ65540 NJF65540 NTB65540 OCX65540 OMT65540 OWP65540 PGL65540 PQH65540 QAD65540 QJZ65540 QTV65540 RDR65540 RNN65540 RXJ65540 SHF65540 SRB65540 TAX65540 TKT65540 TUP65540 UEL65540 UOH65540 UYD65540 VHZ65540 VRV65540 WBR65540 WLN65540 WVJ65540 B131076 IX131076 ST131076 ACP131076 AML131076 AWH131076 BGD131076 BPZ131076 BZV131076 CJR131076 CTN131076 DDJ131076 DNF131076 DXB131076 EGX131076 EQT131076 FAP131076 FKL131076 FUH131076 GED131076 GNZ131076 GXV131076 HHR131076 HRN131076 IBJ131076 ILF131076 IVB131076 JEX131076 JOT131076 JYP131076 KIL131076 KSH131076 LCD131076 LLZ131076 LVV131076 MFR131076 MPN131076 MZJ131076 NJF131076 NTB131076 OCX131076 OMT131076 OWP131076 PGL131076 PQH131076 QAD131076 QJZ131076 QTV131076 RDR131076 RNN131076 RXJ131076 SHF131076 SRB131076 TAX131076 TKT131076 TUP131076 UEL131076 UOH131076 UYD131076 VHZ131076 VRV131076 WBR131076 WLN131076 WVJ131076 B196612 IX196612 ST196612 ACP196612 AML196612 AWH196612 BGD196612 BPZ196612 BZV196612 CJR196612 CTN196612 DDJ196612 DNF196612 DXB196612 EGX196612 EQT196612 FAP196612 FKL196612 FUH196612 GED196612 GNZ196612 GXV196612 HHR196612 HRN196612 IBJ196612 ILF196612 IVB196612 JEX196612 JOT196612 JYP196612 KIL196612 KSH196612 LCD196612 LLZ196612 LVV196612 MFR196612 MPN196612 MZJ196612 NJF196612 NTB196612 OCX196612 OMT196612 OWP196612 PGL196612 PQH196612 QAD196612 QJZ196612 QTV196612 RDR196612 RNN196612 RXJ196612 SHF196612 SRB196612 TAX196612 TKT196612 TUP196612 UEL196612 UOH196612 UYD196612 VHZ196612 VRV196612 WBR196612 WLN196612 WVJ196612 B262148 IX262148 ST262148 ACP262148 AML262148 AWH262148 BGD262148 BPZ262148 BZV262148 CJR262148 CTN262148 DDJ262148 DNF262148 DXB262148 EGX262148 EQT262148 FAP262148 FKL262148 FUH262148 GED262148 GNZ262148 GXV262148 HHR262148 HRN262148 IBJ262148 ILF262148 IVB262148 JEX262148 JOT262148 JYP262148 KIL262148 KSH262148 LCD262148 LLZ262148 LVV262148 MFR262148 MPN262148 MZJ262148 NJF262148 NTB262148 OCX262148 OMT262148 OWP262148 PGL262148 PQH262148 QAD262148 QJZ262148 QTV262148 RDR262148 RNN262148 RXJ262148 SHF262148 SRB262148 TAX262148 TKT262148 TUP262148 UEL262148 UOH262148 UYD262148 VHZ262148 VRV262148 WBR262148 WLN262148 WVJ262148 B327684 IX327684 ST327684 ACP327684 AML327684 AWH327684 BGD327684 BPZ327684 BZV327684 CJR327684 CTN327684 DDJ327684 DNF327684 DXB327684 EGX327684 EQT327684 FAP327684 FKL327684 FUH327684 GED327684 GNZ327684 GXV327684 HHR327684 HRN327684 IBJ327684 ILF327684 IVB327684 JEX327684 JOT327684 JYP327684 KIL327684 KSH327684 LCD327684 LLZ327684 LVV327684 MFR327684 MPN327684 MZJ327684 NJF327684 NTB327684 OCX327684 OMT327684 OWP327684 PGL327684 PQH327684 QAD327684 QJZ327684 QTV327684 RDR327684 RNN327684 RXJ327684 SHF327684 SRB327684 TAX327684 TKT327684 TUP327684 UEL327684 UOH327684 UYD327684 VHZ327684 VRV327684 WBR327684 WLN327684 WVJ327684 B393220 IX393220 ST393220 ACP393220 AML393220 AWH393220 BGD393220 BPZ393220 BZV393220 CJR393220 CTN393220 DDJ393220 DNF393220 DXB393220 EGX393220 EQT393220 FAP393220 FKL393220 FUH393220 GED393220 GNZ393220 GXV393220 HHR393220 HRN393220 IBJ393220 ILF393220 IVB393220 JEX393220 JOT393220 JYP393220 KIL393220 KSH393220 LCD393220 LLZ393220 LVV393220 MFR393220 MPN393220 MZJ393220 NJF393220 NTB393220 OCX393220 OMT393220 OWP393220 PGL393220 PQH393220 QAD393220 QJZ393220 QTV393220 RDR393220 RNN393220 RXJ393220 SHF393220 SRB393220 TAX393220 TKT393220 TUP393220 UEL393220 UOH393220 UYD393220 VHZ393220 VRV393220 WBR393220 WLN393220 WVJ393220 B458756 IX458756 ST458756 ACP458756 AML458756 AWH458756 BGD458756 BPZ458756 BZV458756 CJR458756 CTN458756 DDJ458756 DNF458756 DXB458756 EGX458756 EQT458756 FAP458756 FKL458756 FUH458756 GED458756 GNZ458756 GXV458756 HHR458756 HRN458756 IBJ458756 ILF458756 IVB458756 JEX458756 JOT458756 JYP458756 KIL458756 KSH458756 LCD458756 LLZ458756 LVV458756 MFR458756 MPN458756 MZJ458756 NJF458756 NTB458756 OCX458756 OMT458756 OWP458756 PGL458756 PQH458756 QAD458756 QJZ458756 QTV458756 RDR458756 RNN458756 RXJ458756 SHF458756 SRB458756 TAX458756 TKT458756 TUP458756 UEL458756 UOH458756 UYD458756 VHZ458756 VRV458756 WBR458756 WLN458756 WVJ458756 B524292 IX524292 ST524292 ACP524292 AML524292 AWH524292 BGD524292 BPZ524292 BZV524292 CJR524292 CTN524292 DDJ524292 DNF524292 DXB524292 EGX524292 EQT524292 FAP524292 FKL524292 FUH524292 GED524292 GNZ524292 GXV524292 HHR524292 HRN524292 IBJ524292 ILF524292 IVB524292 JEX524292 JOT524292 JYP524292 KIL524292 KSH524292 LCD524292 LLZ524292 LVV524292 MFR524292 MPN524292 MZJ524292 NJF524292 NTB524292 OCX524292 OMT524292 OWP524292 PGL524292 PQH524292 QAD524292 QJZ524292 QTV524292 RDR524292 RNN524292 RXJ524292 SHF524292 SRB524292 TAX524292 TKT524292 TUP524292 UEL524292 UOH524292 UYD524292 VHZ524292 VRV524292 WBR524292 WLN524292 WVJ524292 B589828 IX589828 ST589828 ACP589828 AML589828 AWH589828 BGD589828 BPZ589828 BZV589828 CJR589828 CTN589828 DDJ589828 DNF589828 DXB589828 EGX589828 EQT589828 FAP589828 FKL589828 FUH589828 GED589828 GNZ589828 GXV589828 HHR589828 HRN589828 IBJ589828 ILF589828 IVB589828 JEX589828 JOT589828 JYP589828 KIL589828 KSH589828 LCD589828 LLZ589828 LVV589828 MFR589828 MPN589828 MZJ589828 NJF589828 NTB589828 OCX589828 OMT589828 OWP589828 PGL589828 PQH589828 QAD589828 QJZ589828 QTV589828 RDR589828 RNN589828 RXJ589828 SHF589828 SRB589828 TAX589828 TKT589828 TUP589828 UEL589828 UOH589828 UYD589828 VHZ589828 VRV589828 WBR589828 WLN589828 WVJ589828 B655364 IX655364 ST655364 ACP655364 AML655364 AWH655364 BGD655364 BPZ655364 BZV655364 CJR655364 CTN655364 DDJ655364 DNF655364 DXB655364 EGX655364 EQT655364 FAP655364 FKL655364 FUH655364 GED655364 GNZ655364 GXV655364 HHR655364 HRN655364 IBJ655364 ILF655364 IVB655364 JEX655364 JOT655364 JYP655364 KIL655364 KSH655364 LCD655364 LLZ655364 LVV655364 MFR655364 MPN655364 MZJ655364 NJF655364 NTB655364 OCX655364 OMT655364 OWP655364 PGL655364 PQH655364 QAD655364 QJZ655364 QTV655364 RDR655364 RNN655364 RXJ655364 SHF655364 SRB655364 TAX655364 TKT655364 TUP655364 UEL655364 UOH655364 UYD655364 VHZ655364 VRV655364 WBR655364 WLN655364 WVJ655364 B720900 IX720900 ST720900 ACP720900 AML720900 AWH720900 BGD720900 BPZ720900 BZV720900 CJR720900 CTN720900 DDJ720900 DNF720900 DXB720900 EGX720900 EQT720900 FAP720900 FKL720900 FUH720900 GED720900 GNZ720900 GXV720900 HHR720900 HRN720900 IBJ720900 ILF720900 IVB720900 JEX720900 JOT720900 JYP720900 KIL720900 KSH720900 LCD720900 LLZ720900 LVV720900 MFR720900 MPN720900 MZJ720900 NJF720900 NTB720900 OCX720900 OMT720900 OWP720900 PGL720900 PQH720900 QAD720900 QJZ720900 QTV720900 RDR720900 RNN720900 RXJ720900 SHF720900 SRB720900 TAX720900 TKT720900 TUP720900 UEL720900 UOH720900 UYD720900 VHZ720900 VRV720900 WBR720900 WLN720900 WVJ720900 B786436 IX786436 ST786436 ACP786436 AML786436 AWH786436 BGD786436 BPZ786436 BZV786436 CJR786436 CTN786436 DDJ786436 DNF786436 DXB786436 EGX786436 EQT786436 FAP786436 FKL786436 FUH786436 GED786436 GNZ786436 GXV786436 HHR786436 HRN786436 IBJ786436 ILF786436 IVB786436 JEX786436 JOT786436 JYP786436 KIL786436 KSH786436 LCD786436 LLZ786436 LVV786436 MFR786436 MPN786436 MZJ786436 NJF786436 NTB786436 OCX786436 OMT786436 OWP786436 PGL786436 PQH786436 QAD786436 QJZ786436 QTV786436 RDR786436 RNN786436 RXJ786436 SHF786436 SRB786436 TAX786436 TKT786436 TUP786436 UEL786436 UOH786436 UYD786436 VHZ786436 VRV786436 WBR786436 WLN786436 WVJ786436 B851972 IX851972 ST851972 ACP851972 AML851972 AWH851972 BGD851972 BPZ851972 BZV851972 CJR851972 CTN851972 DDJ851972 DNF851972 DXB851972 EGX851972 EQT851972 FAP851972 FKL851972 FUH851972 GED851972 GNZ851972 GXV851972 HHR851972 HRN851972 IBJ851972 ILF851972 IVB851972 JEX851972 JOT851972 JYP851972 KIL851972 KSH851972 LCD851972 LLZ851972 LVV851972 MFR851972 MPN851972 MZJ851972 NJF851972 NTB851972 OCX851972 OMT851972 OWP851972 PGL851972 PQH851972 QAD851972 QJZ851972 QTV851972 RDR851972 RNN851972 RXJ851972 SHF851972 SRB851972 TAX851972 TKT851972 TUP851972 UEL851972 UOH851972 UYD851972 VHZ851972 VRV851972 WBR851972 WLN851972 WVJ851972 B917508 IX917508 ST917508 ACP917508 AML917508 AWH917508 BGD917508 BPZ917508 BZV917508 CJR917508 CTN917508 DDJ917508 DNF917508 DXB917508 EGX917508 EQT917508 FAP917508 FKL917508 FUH917508 GED917508 GNZ917508 GXV917508 HHR917508 HRN917508 IBJ917508 ILF917508 IVB917508 JEX917508 JOT917508 JYP917508 KIL917508 KSH917508 LCD917508 LLZ917508 LVV917508 MFR917508 MPN917508 MZJ917508 NJF917508 NTB917508 OCX917508 OMT917508 OWP917508 PGL917508 PQH917508 QAD917508 QJZ917508 QTV917508 RDR917508 RNN917508 RXJ917508 SHF917508 SRB917508 TAX917508 TKT917508 TUP917508 UEL917508 UOH917508 UYD917508 VHZ917508 VRV917508 WBR917508 WLN917508 WVJ917508 B983044 IX983044 ST983044 ACP983044 AML983044 AWH983044 BGD983044 BPZ983044 BZV983044 CJR983044 CTN983044 DDJ983044 DNF983044 DXB983044 EGX983044 EQT983044 FAP983044 FKL983044 FUH983044 GED983044 GNZ983044 GXV983044 HHR983044 HRN983044 IBJ983044 ILF983044 IVB983044 JEX983044 JOT983044 JYP983044 KIL983044 KSH983044 LCD983044 LLZ983044 LVV983044 MFR983044 MPN983044 MZJ983044 NJF983044 NTB983044 OCX983044 OMT983044 OWP983044 PGL983044 PQH983044 QAD983044 QJZ983044 QTV983044 RDR983044 RNN983044 RXJ983044 SHF983044 SRB983044 TAX983044 TKT983044 TUP983044 UEL983044 UOH983044 UYD983044 VHZ983044 VRV983044 WBR983044 WLN983044 WVJ983044">
      <formula1>"Rmb,HK$,US$,Rs,¥,₩,NT$,EUR,S$"</formula1>
    </dataValidation>
    <dataValidation type="list" allowBlank="1" showInputMessage="1" showErrorMessage="1"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formula1>"mn,bn,trn"</formula1>
    </dataValidation>
    <dataValidation allowBlank="1" showInputMessage="1" showErrorMessage="1" sqref="B6:B7 B65542:B65543 B131078:B131079 B196614:B196615 B262150:B262151 B327686:B327687 B393222:B393223 B458758:B458759 B524294:B524295 B589830:B589831 B655366:B655367 B720902:B720903 B786438:B786439 B851974:B851975 B917510:B917511 B983046:B983047 IX6:IX7 IX65542:IX65543 IX131078:IX131079 IX196614:IX196615 IX262150:IX262151 IX327686:IX327687 IX393222:IX393223 IX458758:IX458759 IX524294:IX524295 IX589830:IX589831 IX655366:IX655367 IX720902:IX720903 IX786438:IX786439 IX851974:IX851975 IX917510:IX917511 IX983046:IX983047 ST6:ST7 ST65542:ST65543 ST131078:ST131079 ST196614:ST196615 ST262150:ST262151 ST327686:ST327687 ST393222:ST393223 ST458758:ST458759 ST524294:ST524295 ST589830:ST589831 ST655366:ST655367 ST720902:ST720903 ST786438:ST786439 ST851974:ST851975 ST917510:ST917511 ST983046:ST983047 ACP6:ACP7 ACP65542:ACP65543 ACP131078:ACP131079 ACP196614:ACP196615 ACP262150:ACP262151 ACP327686:ACP327687 ACP393222:ACP393223 ACP458758:ACP458759 ACP524294:ACP524295 ACP589830:ACP589831 ACP655366:ACP655367 ACP720902:ACP720903 ACP786438:ACP786439 ACP851974:ACP851975 ACP917510:ACP917511 ACP983046:ACP983047 AML6:AML7 AML65542:AML65543 AML131078:AML131079 AML196614:AML196615 AML262150:AML262151 AML327686:AML327687 AML393222:AML393223 AML458758:AML458759 AML524294:AML524295 AML589830:AML589831 AML655366:AML655367 AML720902:AML720903 AML786438:AML786439 AML851974:AML851975 AML917510:AML917511 AML983046:AML983047 AWH6:AWH7 AWH65542:AWH65543 AWH131078:AWH131079 AWH196614:AWH196615 AWH262150:AWH262151 AWH327686:AWH327687 AWH393222:AWH393223 AWH458758:AWH458759 AWH524294:AWH524295 AWH589830:AWH589831 AWH655366:AWH655367 AWH720902:AWH720903 AWH786438:AWH786439 AWH851974:AWH851975 AWH917510:AWH917511 AWH983046:AWH983047 BGD6:BGD7 BGD65542:BGD65543 BGD131078:BGD131079 BGD196614:BGD196615 BGD262150:BGD262151 BGD327686:BGD327687 BGD393222:BGD393223 BGD458758:BGD458759 BGD524294:BGD524295 BGD589830:BGD589831 BGD655366:BGD655367 BGD720902:BGD720903 BGD786438:BGD786439 BGD851974:BGD851975 BGD917510:BGD917511 BGD983046:BGD983047 BPZ6:BPZ7 BPZ65542:BPZ65543 BPZ131078:BPZ131079 BPZ196614:BPZ196615 BPZ262150:BPZ262151 BPZ327686:BPZ327687 BPZ393222:BPZ393223 BPZ458758:BPZ458759 BPZ524294:BPZ524295 BPZ589830:BPZ589831 BPZ655366:BPZ655367 BPZ720902:BPZ720903 BPZ786438:BPZ786439 BPZ851974:BPZ851975 BPZ917510:BPZ917511 BPZ983046:BPZ983047 BZV6:BZV7 BZV65542:BZV65543 BZV131078:BZV131079 BZV196614:BZV196615 BZV262150:BZV262151 BZV327686:BZV327687 BZV393222:BZV393223 BZV458758:BZV458759 BZV524294:BZV524295 BZV589830:BZV589831 BZV655366:BZV655367 BZV720902:BZV720903 BZV786438:BZV786439 BZV851974:BZV851975 BZV917510:BZV917511 BZV983046:BZV983047 CJR6:CJR7 CJR65542:CJR65543 CJR131078:CJR131079 CJR196614:CJR196615 CJR262150:CJR262151 CJR327686:CJR327687 CJR393222:CJR393223 CJR458758:CJR458759 CJR524294:CJR524295 CJR589830:CJR589831 CJR655366:CJR655367 CJR720902:CJR720903 CJR786438:CJR786439 CJR851974:CJR851975 CJR917510:CJR917511 CJR983046:CJR983047 CTN6:CTN7 CTN65542:CTN65543 CTN131078:CTN131079 CTN196614:CTN196615 CTN262150:CTN262151 CTN327686:CTN327687 CTN393222:CTN393223 CTN458758:CTN458759 CTN524294:CTN524295 CTN589830:CTN589831 CTN655366:CTN655367 CTN720902:CTN720903 CTN786438:CTN786439 CTN851974:CTN851975 CTN917510:CTN917511 CTN983046:CTN983047 DDJ6:DDJ7 DDJ65542:DDJ65543 DDJ131078:DDJ131079 DDJ196614:DDJ196615 DDJ262150:DDJ262151 DDJ327686:DDJ327687 DDJ393222:DDJ393223 DDJ458758:DDJ458759 DDJ524294:DDJ524295 DDJ589830:DDJ589831 DDJ655366:DDJ655367 DDJ720902:DDJ720903 DDJ786438:DDJ786439 DDJ851974:DDJ851975 DDJ917510:DDJ917511 DDJ983046:DDJ983047 DNF6:DNF7 DNF65542:DNF65543 DNF131078:DNF131079 DNF196614:DNF196615 DNF262150:DNF262151 DNF327686:DNF327687 DNF393222:DNF393223 DNF458758:DNF458759 DNF524294:DNF524295 DNF589830:DNF589831 DNF655366:DNF655367 DNF720902:DNF720903 DNF786438:DNF786439 DNF851974:DNF851975 DNF917510:DNF917511 DNF983046:DNF983047 DXB6:DXB7 DXB65542:DXB65543 DXB131078:DXB131079 DXB196614:DXB196615 DXB262150:DXB262151 DXB327686:DXB327687 DXB393222:DXB393223 DXB458758:DXB458759 DXB524294:DXB524295 DXB589830:DXB589831 DXB655366:DXB655367 DXB720902:DXB720903 DXB786438:DXB786439 DXB851974:DXB851975 DXB917510:DXB917511 DXB983046:DXB983047 EGX6:EGX7 EGX65542:EGX65543 EGX131078:EGX131079 EGX196614:EGX196615 EGX262150:EGX262151 EGX327686:EGX327687 EGX393222:EGX393223 EGX458758:EGX458759 EGX524294:EGX524295 EGX589830:EGX589831 EGX655366:EGX655367 EGX720902:EGX720903 EGX786438:EGX786439 EGX851974:EGX851975 EGX917510:EGX917511 EGX983046:EGX983047 EQT6:EQT7 EQT65542:EQT65543 EQT131078:EQT131079 EQT196614:EQT196615 EQT262150:EQT262151 EQT327686:EQT327687 EQT393222:EQT393223 EQT458758:EQT458759 EQT524294:EQT524295 EQT589830:EQT589831 EQT655366:EQT655367 EQT720902:EQT720903 EQT786438:EQT786439 EQT851974:EQT851975 EQT917510:EQT917511 EQT983046:EQT983047 FAP6:FAP7 FAP65542:FAP65543 FAP131078:FAP131079 FAP196614:FAP196615 FAP262150:FAP262151 FAP327686:FAP327687 FAP393222:FAP393223 FAP458758:FAP458759 FAP524294:FAP524295 FAP589830:FAP589831 FAP655366:FAP655367 FAP720902:FAP720903 FAP786438:FAP786439 FAP851974:FAP851975 FAP917510:FAP917511 FAP983046:FAP983047 FKL6:FKL7 FKL65542:FKL65543 FKL131078:FKL131079 FKL196614:FKL196615 FKL262150:FKL262151 FKL327686:FKL327687 FKL393222:FKL393223 FKL458758:FKL458759 FKL524294:FKL524295 FKL589830:FKL589831 FKL655366:FKL655367 FKL720902:FKL720903 FKL786438:FKL786439 FKL851974:FKL851975 FKL917510:FKL917511 FKL983046:FKL983047 FUH6:FUH7 FUH65542:FUH65543 FUH131078:FUH131079 FUH196614:FUH196615 FUH262150:FUH262151 FUH327686:FUH327687 FUH393222:FUH393223 FUH458758:FUH458759 FUH524294:FUH524295 FUH589830:FUH589831 FUH655366:FUH655367 FUH720902:FUH720903 FUH786438:FUH786439 FUH851974:FUH851975 FUH917510:FUH917511 FUH983046:FUH983047 GED6:GED7 GED65542:GED65543 GED131078:GED131079 GED196614:GED196615 GED262150:GED262151 GED327686:GED327687 GED393222:GED393223 GED458758:GED458759 GED524294:GED524295 GED589830:GED589831 GED655366:GED655367 GED720902:GED720903 GED786438:GED786439 GED851974:GED851975 GED917510:GED917511 GED983046:GED983047 GNZ6:GNZ7 GNZ65542:GNZ65543 GNZ131078:GNZ131079 GNZ196614:GNZ196615 GNZ262150:GNZ262151 GNZ327686:GNZ327687 GNZ393222:GNZ393223 GNZ458758:GNZ458759 GNZ524294:GNZ524295 GNZ589830:GNZ589831 GNZ655366:GNZ655367 GNZ720902:GNZ720903 GNZ786438:GNZ786439 GNZ851974:GNZ851975 GNZ917510:GNZ917511 GNZ983046:GNZ983047 GXV6:GXV7 GXV65542:GXV65543 GXV131078:GXV131079 GXV196614:GXV196615 GXV262150:GXV262151 GXV327686:GXV327687 GXV393222:GXV393223 GXV458758:GXV458759 GXV524294:GXV524295 GXV589830:GXV589831 GXV655366:GXV655367 GXV720902:GXV720903 GXV786438:GXV786439 GXV851974:GXV851975 GXV917510:GXV917511 GXV983046:GXV983047 HHR6:HHR7 HHR65542:HHR65543 HHR131078:HHR131079 HHR196614:HHR196615 HHR262150:HHR262151 HHR327686:HHR327687 HHR393222:HHR393223 HHR458758:HHR458759 HHR524294:HHR524295 HHR589830:HHR589831 HHR655366:HHR655367 HHR720902:HHR720903 HHR786438:HHR786439 HHR851974:HHR851975 HHR917510:HHR917511 HHR983046:HHR983047 HRN6:HRN7 HRN65542:HRN65543 HRN131078:HRN131079 HRN196614:HRN196615 HRN262150:HRN262151 HRN327686:HRN327687 HRN393222:HRN393223 HRN458758:HRN458759 HRN524294:HRN524295 HRN589830:HRN589831 HRN655366:HRN655367 HRN720902:HRN720903 HRN786438:HRN786439 HRN851974:HRN851975 HRN917510:HRN917511 HRN983046:HRN983047 IBJ6:IBJ7 IBJ65542:IBJ65543 IBJ131078:IBJ131079 IBJ196614:IBJ196615 IBJ262150:IBJ262151 IBJ327686:IBJ327687 IBJ393222:IBJ393223 IBJ458758:IBJ458759 IBJ524294:IBJ524295 IBJ589830:IBJ589831 IBJ655366:IBJ655367 IBJ720902:IBJ720903 IBJ786438:IBJ786439 IBJ851974:IBJ851975 IBJ917510:IBJ917511 IBJ983046:IBJ983047 ILF6:ILF7 ILF65542:ILF65543 ILF131078:ILF131079 ILF196614:ILF196615 ILF262150:ILF262151 ILF327686:ILF327687 ILF393222:ILF393223 ILF458758:ILF458759 ILF524294:ILF524295 ILF589830:ILF589831 ILF655366:ILF655367 ILF720902:ILF720903 ILF786438:ILF786439 ILF851974:ILF851975 ILF917510:ILF917511 ILF983046:ILF983047 IVB6:IVB7 IVB65542:IVB65543 IVB131078:IVB131079 IVB196614:IVB196615 IVB262150:IVB262151 IVB327686:IVB327687 IVB393222:IVB393223 IVB458758:IVB458759 IVB524294:IVB524295 IVB589830:IVB589831 IVB655366:IVB655367 IVB720902:IVB720903 IVB786438:IVB786439 IVB851974:IVB851975 IVB917510:IVB917511 IVB983046:IVB983047 JEX6:JEX7 JEX65542:JEX65543 JEX131078:JEX131079 JEX196614:JEX196615 JEX262150:JEX262151 JEX327686:JEX327687 JEX393222:JEX393223 JEX458758:JEX458759 JEX524294:JEX524295 JEX589830:JEX589831 JEX655366:JEX655367 JEX720902:JEX720903 JEX786438:JEX786439 JEX851974:JEX851975 JEX917510:JEX917511 JEX983046:JEX983047 JOT6:JOT7 JOT65542:JOT65543 JOT131078:JOT131079 JOT196614:JOT196615 JOT262150:JOT262151 JOT327686:JOT327687 JOT393222:JOT393223 JOT458758:JOT458759 JOT524294:JOT524295 JOT589830:JOT589831 JOT655366:JOT655367 JOT720902:JOT720903 JOT786438:JOT786439 JOT851974:JOT851975 JOT917510:JOT917511 JOT983046:JOT983047 JYP6:JYP7 JYP65542:JYP65543 JYP131078:JYP131079 JYP196614:JYP196615 JYP262150:JYP262151 JYP327686:JYP327687 JYP393222:JYP393223 JYP458758:JYP458759 JYP524294:JYP524295 JYP589830:JYP589831 JYP655366:JYP655367 JYP720902:JYP720903 JYP786438:JYP786439 JYP851974:JYP851975 JYP917510:JYP917511 JYP983046:JYP983047 KIL6:KIL7 KIL65542:KIL65543 KIL131078:KIL131079 KIL196614:KIL196615 KIL262150:KIL262151 KIL327686:KIL327687 KIL393222:KIL393223 KIL458758:KIL458759 KIL524294:KIL524295 KIL589830:KIL589831 KIL655366:KIL655367 KIL720902:KIL720903 KIL786438:KIL786439 KIL851974:KIL851975 KIL917510:KIL917511 KIL983046:KIL983047 KSH6:KSH7 KSH65542:KSH65543 KSH131078:KSH131079 KSH196614:KSH196615 KSH262150:KSH262151 KSH327686:KSH327687 KSH393222:KSH393223 KSH458758:KSH458759 KSH524294:KSH524295 KSH589830:KSH589831 KSH655366:KSH655367 KSH720902:KSH720903 KSH786438:KSH786439 KSH851974:KSH851975 KSH917510:KSH917511 KSH983046:KSH983047 LCD6:LCD7 LCD65542:LCD65543 LCD131078:LCD131079 LCD196614:LCD196615 LCD262150:LCD262151 LCD327686:LCD327687 LCD393222:LCD393223 LCD458758:LCD458759 LCD524294:LCD524295 LCD589830:LCD589831 LCD655366:LCD655367 LCD720902:LCD720903 LCD786438:LCD786439 LCD851974:LCD851975 LCD917510:LCD917511 LCD983046:LCD983047 LLZ6:LLZ7 LLZ65542:LLZ65543 LLZ131078:LLZ131079 LLZ196614:LLZ196615 LLZ262150:LLZ262151 LLZ327686:LLZ327687 LLZ393222:LLZ393223 LLZ458758:LLZ458759 LLZ524294:LLZ524295 LLZ589830:LLZ589831 LLZ655366:LLZ655367 LLZ720902:LLZ720903 LLZ786438:LLZ786439 LLZ851974:LLZ851975 LLZ917510:LLZ917511 LLZ983046:LLZ983047 LVV6:LVV7 LVV65542:LVV65543 LVV131078:LVV131079 LVV196614:LVV196615 LVV262150:LVV262151 LVV327686:LVV327687 LVV393222:LVV393223 LVV458758:LVV458759 LVV524294:LVV524295 LVV589830:LVV589831 LVV655366:LVV655367 LVV720902:LVV720903 LVV786438:LVV786439 LVV851974:LVV851975 LVV917510:LVV917511 LVV983046:LVV983047 MFR6:MFR7 MFR65542:MFR65543 MFR131078:MFR131079 MFR196614:MFR196615 MFR262150:MFR262151 MFR327686:MFR327687 MFR393222:MFR393223 MFR458758:MFR458759 MFR524294:MFR524295 MFR589830:MFR589831 MFR655366:MFR655367 MFR720902:MFR720903 MFR786438:MFR786439 MFR851974:MFR851975 MFR917510:MFR917511 MFR983046:MFR983047 MPN6:MPN7 MPN65542:MPN65543 MPN131078:MPN131079 MPN196614:MPN196615 MPN262150:MPN262151 MPN327686:MPN327687 MPN393222:MPN393223 MPN458758:MPN458759 MPN524294:MPN524295 MPN589830:MPN589831 MPN655366:MPN655367 MPN720902:MPN720903 MPN786438:MPN786439 MPN851974:MPN851975 MPN917510:MPN917511 MPN983046:MPN983047 MZJ6:MZJ7 MZJ65542:MZJ65543 MZJ131078:MZJ131079 MZJ196614:MZJ196615 MZJ262150:MZJ262151 MZJ327686:MZJ327687 MZJ393222:MZJ393223 MZJ458758:MZJ458759 MZJ524294:MZJ524295 MZJ589830:MZJ589831 MZJ655366:MZJ655367 MZJ720902:MZJ720903 MZJ786438:MZJ786439 MZJ851974:MZJ851975 MZJ917510:MZJ917511 MZJ983046:MZJ983047 NJF6:NJF7 NJF65542:NJF65543 NJF131078:NJF131079 NJF196614:NJF196615 NJF262150:NJF262151 NJF327686:NJF327687 NJF393222:NJF393223 NJF458758:NJF458759 NJF524294:NJF524295 NJF589830:NJF589831 NJF655366:NJF655367 NJF720902:NJF720903 NJF786438:NJF786439 NJF851974:NJF851975 NJF917510:NJF917511 NJF983046:NJF983047 NTB6:NTB7 NTB65542:NTB65543 NTB131078:NTB131079 NTB196614:NTB196615 NTB262150:NTB262151 NTB327686:NTB327687 NTB393222:NTB393223 NTB458758:NTB458759 NTB524294:NTB524295 NTB589830:NTB589831 NTB655366:NTB655367 NTB720902:NTB720903 NTB786438:NTB786439 NTB851974:NTB851975 NTB917510:NTB917511 NTB983046:NTB983047 OCX6:OCX7 OCX65542:OCX65543 OCX131078:OCX131079 OCX196614:OCX196615 OCX262150:OCX262151 OCX327686:OCX327687 OCX393222:OCX393223 OCX458758:OCX458759 OCX524294:OCX524295 OCX589830:OCX589831 OCX655366:OCX655367 OCX720902:OCX720903 OCX786438:OCX786439 OCX851974:OCX851975 OCX917510:OCX917511 OCX983046:OCX983047 OMT6:OMT7 OMT65542:OMT65543 OMT131078:OMT131079 OMT196614:OMT196615 OMT262150:OMT262151 OMT327686:OMT327687 OMT393222:OMT393223 OMT458758:OMT458759 OMT524294:OMT524295 OMT589830:OMT589831 OMT655366:OMT655367 OMT720902:OMT720903 OMT786438:OMT786439 OMT851974:OMT851975 OMT917510:OMT917511 OMT983046:OMT983047 OWP6:OWP7 OWP65542:OWP65543 OWP131078:OWP131079 OWP196614:OWP196615 OWP262150:OWP262151 OWP327686:OWP327687 OWP393222:OWP393223 OWP458758:OWP458759 OWP524294:OWP524295 OWP589830:OWP589831 OWP655366:OWP655367 OWP720902:OWP720903 OWP786438:OWP786439 OWP851974:OWP851975 OWP917510:OWP917511 OWP983046:OWP983047 PGL6:PGL7 PGL65542:PGL65543 PGL131078:PGL131079 PGL196614:PGL196615 PGL262150:PGL262151 PGL327686:PGL327687 PGL393222:PGL393223 PGL458758:PGL458759 PGL524294:PGL524295 PGL589830:PGL589831 PGL655366:PGL655367 PGL720902:PGL720903 PGL786438:PGL786439 PGL851974:PGL851975 PGL917510:PGL917511 PGL983046:PGL983047 PQH6:PQH7 PQH65542:PQH65543 PQH131078:PQH131079 PQH196614:PQH196615 PQH262150:PQH262151 PQH327686:PQH327687 PQH393222:PQH393223 PQH458758:PQH458759 PQH524294:PQH524295 PQH589830:PQH589831 PQH655366:PQH655367 PQH720902:PQH720903 PQH786438:PQH786439 PQH851974:PQH851975 PQH917510:PQH917511 PQH983046:PQH983047 QAD6:QAD7 QAD65542:QAD65543 QAD131078:QAD131079 QAD196614:QAD196615 QAD262150:QAD262151 QAD327686:QAD327687 QAD393222:QAD393223 QAD458758:QAD458759 QAD524294:QAD524295 QAD589830:QAD589831 QAD655366:QAD655367 QAD720902:QAD720903 QAD786438:QAD786439 QAD851974:QAD851975 QAD917510:QAD917511 QAD983046:QAD983047 QJZ6:QJZ7 QJZ65542:QJZ65543 QJZ131078:QJZ131079 QJZ196614:QJZ196615 QJZ262150:QJZ262151 QJZ327686:QJZ327687 QJZ393222:QJZ393223 QJZ458758:QJZ458759 QJZ524294:QJZ524295 QJZ589830:QJZ589831 QJZ655366:QJZ655367 QJZ720902:QJZ720903 QJZ786438:QJZ786439 QJZ851974:QJZ851975 QJZ917510:QJZ917511 QJZ983046:QJZ983047 QTV6:QTV7 QTV65542:QTV65543 QTV131078:QTV131079 QTV196614:QTV196615 QTV262150:QTV262151 QTV327686:QTV327687 QTV393222:QTV393223 QTV458758:QTV458759 QTV524294:QTV524295 QTV589830:QTV589831 QTV655366:QTV655367 QTV720902:QTV720903 QTV786438:QTV786439 QTV851974:QTV851975 QTV917510:QTV917511 QTV983046:QTV983047 RDR6:RDR7 RDR65542:RDR65543 RDR131078:RDR131079 RDR196614:RDR196615 RDR262150:RDR262151 RDR327686:RDR327687 RDR393222:RDR393223 RDR458758:RDR458759 RDR524294:RDR524295 RDR589830:RDR589831 RDR655366:RDR655367 RDR720902:RDR720903 RDR786438:RDR786439 RDR851974:RDR851975 RDR917510:RDR917511 RDR983046:RDR983047 RNN6:RNN7 RNN65542:RNN65543 RNN131078:RNN131079 RNN196614:RNN196615 RNN262150:RNN262151 RNN327686:RNN327687 RNN393222:RNN393223 RNN458758:RNN458759 RNN524294:RNN524295 RNN589830:RNN589831 RNN655366:RNN655367 RNN720902:RNN720903 RNN786438:RNN786439 RNN851974:RNN851975 RNN917510:RNN917511 RNN983046:RNN983047 RXJ6:RXJ7 RXJ65542:RXJ65543 RXJ131078:RXJ131079 RXJ196614:RXJ196615 RXJ262150:RXJ262151 RXJ327686:RXJ327687 RXJ393222:RXJ393223 RXJ458758:RXJ458759 RXJ524294:RXJ524295 RXJ589830:RXJ589831 RXJ655366:RXJ655367 RXJ720902:RXJ720903 RXJ786438:RXJ786439 RXJ851974:RXJ851975 RXJ917510:RXJ917511 RXJ983046:RXJ983047 SHF6:SHF7 SHF65542:SHF65543 SHF131078:SHF131079 SHF196614:SHF196615 SHF262150:SHF262151 SHF327686:SHF327687 SHF393222:SHF393223 SHF458758:SHF458759 SHF524294:SHF524295 SHF589830:SHF589831 SHF655366:SHF655367 SHF720902:SHF720903 SHF786438:SHF786439 SHF851974:SHF851975 SHF917510:SHF917511 SHF983046:SHF983047 SRB6:SRB7 SRB65542:SRB65543 SRB131078:SRB131079 SRB196614:SRB196615 SRB262150:SRB262151 SRB327686:SRB327687 SRB393222:SRB393223 SRB458758:SRB458759 SRB524294:SRB524295 SRB589830:SRB589831 SRB655366:SRB655367 SRB720902:SRB720903 SRB786438:SRB786439 SRB851974:SRB851975 SRB917510:SRB917511 SRB983046:SRB983047 TAX6:TAX7 TAX65542:TAX65543 TAX131078:TAX131079 TAX196614:TAX196615 TAX262150:TAX262151 TAX327686:TAX327687 TAX393222:TAX393223 TAX458758:TAX458759 TAX524294:TAX524295 TAX589830:TAX589831 TAX655366:TAX655367 TAX720902:TAX720903 TAX786438:TAX786439 TAX851974:TAX851975 TAX917510:TAX917511 TAX983046:TAX983047 TKT6:TKT7 TKT65542:TKT65543 TKT131078:TKT131079 TKT196614:TKT196615 TKT262150:TKT262151 TKT327686:TKT327687 TKT393222:TKT393223 TKT458758:TKT458759 TKT524294:TKT524295 TKT589830:TKT589831 TKT655366:TKT655367 TKT720902:TKT720903 TKT786438:TKT786439 TKT851974:TKT851975 TKT917510:TKT917511 TKT983046:TKT983047 TUP6:TUP7 TUP65542:TUP65543 TUP131078:TUP131079 TUP196614:TUP196615 TUP262150:TUP262151 TUP327686:TUP327687 TUP393222:TUP393223 TUP458758:TUP458759 TUP524294:TUP524295 TUP589830:TUP589831 TUP655366:TUP655367 TUP720902:TUP720903 TUP786438:TUP786439 TUP851974:TUP851975 TUP917510:TUP917511 TUP983046:TUP983047 UEL6:UEL7 UEL65542:UEL65543 UEL131078:UEL131079 UEL196614:UEL196615 UEL262150:UEL262151 UEL327686:UEL327687 UEL393222:UEL393223 UEL458758:UEL458759 UEL524294:UEL524295 UEL589830:UEL589831 UEL655366:UEL655367 UEL720902:UEL720903 UEL786438:UEL786439 UEL851974:UEL851975 UEL917510:UEL917511 UEL983046:UEL983047 UOH6:UOH7 UOH65542:UOH65543 UOH131078:UOH131079 UOH196614:UOH196615 UOH262150:UOH262151 UOH327686:UOH327687 UOH393222:UOH393223 UOH458758:UOH458759 UOH524294:UOH524295 UOH589830:UOH589831 UOH655366:UOH655367 UOH720902:UOH720903 UOH786438:UOH786439 UOH851974:UOH851975 UOH917510:UOH917511 UOH983046:UOH983047 UYD6:UYD7 UYD65542:UYD65543 UYD131078:UYD131079 UYD196614:UYD196615 UYD262150:UYD262151 UYD327686:UYD327687 UYD393222:UYD393223 UYD458758:UYD458759 UYD524294:UYD524295 UYD589830:UYD589831 UYD655366:UYD655367 UYD720902:UYD720903 UYD786438:UYD786439 UYD851974:UYD851975 UYD917510:UYD917511 UYD983046:UYD983047 VHZ6:VHZ7 VHZ65542:VHZ65543 VHZ131078:VHZ131079 VHZ196614:VHZ196615 VHZ262150:VHZ262151 VHZ327686:VHZ327687 VHZ393222:VHZ393223 VHZ458758:VHZ458759 VHZ524294:VHZ524295 VHZ589830:VHZ589831 VHZ655366:VHZ655367 VHZ720902:VHZ720903 VHZ786438:VHZ786439 VHZ851974:VHZ851975 VHZ917510:VHZ917511 VHZ983046:VHZ983047 VRV6:VRV7 VRV65542:VRV65543 VRV131078:VRV131079 VRV196614:VRV196615 VRV262150:VRV262151 VRV327686:VRV327687 VRV393222:VRV393223 VRV458758:VRV458759 VRV524294:VRV524295 VRV589830:VRV589831 VRV655366:VRV655367 VRV720902:VRV720903 VRV786438:VRV786439 VRV851974:VRV851975 VRV917510:VRV917511 VRV983046:VRV983047 WBR6:WBR7 WBR65542:WBR65543 WBR131078:WBR131079 WBR196614:WBR196615 WBR262150:WBR262151 WBR327686:WBR327687 WBR393222:WBR393223 WBR458758:WBR458759 WBR524294:WBR524295 WBR589830:WBR589831 WBR655366:WBR655367 WBR720902:WBR720903 WBR786438:WBR786439 WBR851974:WBR851975 WBR917510:WBR917511 WBR983046:WBR983047 WLN6:WLN7 WLN65542:WLN65543 WLN131078:WLN131079 WLN196614:WLN196615 WLN262150:WLN262151 WLN327686:WLN327687 WLN393222:WLN393223 WLN458758:WLN458759 WLN524294:WLN524295 WLN589830:WLN589831 WLN655366:WLN655367 WLN720902:WLN720903 WLN786438:WLN786439 WLN851974:WLN851975 WLN917510:WLN917511 WLN983046:WLN983047 WVJ6:WVJ7 WVJ65542:WVJ65543 WVJ131078:WVJ131079 WVJ196614:WVJ196615 WVJ262150:WVJ262151 WVJ327686:WVJ327687 WVJ393222:WVJ393223 WVJ458758:WVJ458759 WVJ524294:WVJ524295 WVJ589830:WVJ589831 WVJ655366:WVJ655367 WVJ720902:WVJ720903 WVJ786438:WVJ786439 WVJ851974:WVJ851975 WVJ917510:WVJ917511 WVJ983046:WVJ983047"/>
  </dataValidations>
  <pageMargins left="0.7" right="0.7" top="0.75" bottom="0.75" header="0.3" footer="0.3"/>
  <pageSetup paperSize="9" orientation="portrait" horizontalDpi="1200" verticalDpi="1200"/>
  <headerFooter/>
  <ignoredErrors>
    <ignoredError sqref="B28:E29 B23:E2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F65"/>
  <sheetViews>
    <sheetView showGridLines="0" zoomScale="70" zoomScaleNormal="70" topLeftCell="F46" workbookViewId="0">
      <selection activeCell="T69" sqref="T69"/>
    </sheetView>
  </sheetViews>
  <sheetFormatPr defaultColWidth="9" defaultRowHeight="15" customHeight="1"/>
  <cols>
    <col min="1" max="1" width="9" style="449"/>
    <col min="2" max="2" width="22.1666666666667" style="450" customWidth="1"/>
    <col min="3" max="3" width="8.5" style="451" customWidth="1"/>
    <col min="4" max="8" width="8.66666666666667" style="451" customWidth="1"/>
    <col min="9" max="9" width="1.5" style="449" customWidth="1"/>
    <col min="10" max="10" width="17" style="450" customWidth="1"/>
    <col min="11" max="15" width="8.66666666666667" style="451" customWidth="1"/>
    <col min="16" max="17" width="9" style="449"/>
    <col min="18" max="18" width="23.6666666666667" style="449" customWidth="1"/>
    <col min="19" max="19" width="8.66666666666667" style="451" hidden="1" customWidth="1"/>
    <col min="20" max="24" width="8.66666666666667" style="451" customWidth="1"/>
    <col min="25" max="25" width="1.33333333333333" style="452" customWidth="1"/>
    <col min="26" max="26" width="23.6666666666667" style="449" customWidth="1"/>
    <col min="27" max="27" width="8.66666666666667" style="451" hidden="1" customWidth="1"/>
    <col min="28" max="31" width="8.66666666666667" style="451" customWidth="1"/>
    <col min="32" max="16384" width="9" style="449"/>
  </cols>
  <sheetData>
    <row r="2" customHeight="1" spans="2:32">
      <c r="B2" s="453" t="s">
        <v>46</v>
      </c>
      <c r="C2" s="453">
        <f>K18</f>
        <v>2023</v>
      </c>
      <c r="D2" s="453">
        <f>L18</f>
        <v>2024</v>
      </c>
      <c r="E2" s="453">
        <f>M18</f>
        <v>2025</v>
      </c>
      <c r="F2" s="453" t="str">
        <f>N18</f>
        <v>2026E</v>
      </c>
      <c r="G2" s="453" t="str">
        <f>O18</f>
        <v>2027E</v>
      </c>
      <c r="H2" s="453" t="s">
        <v>47</v>
      </c>
      <c r="I2" s="454"/>
      <c r="J2" s="453" t="s">
        <v>48</v>
      </c>
      <c r="K2" s="453">
        <f>K18</f>
        <v>2023</v>
      </c>
      <c r="L2" s="453">
        <f>L18</f>
        <v>2024</v>
      </c>
      <c r="M2" s="453">
        <f>M18</f>
        <v>2025</v>
      </c>
      <c r="N2" s="453" t="str">
        <f>N18</f>
        <v>2026E</v>
      </c>
      <c r="O2" s="453" t="str">
        <f>O18</f>
        <v>2027E</v>
      </c>
      <c r="P2" s="453" t="s">
        <v>47</v>
      </c>
      <c r="R2" s="455" t="s">
        <v>49</v>
      </c>
      <c r="S2" s="455">
        <f>C2</f>
        <v>2023</v>
      </c>
      <c r="T2" s="455">
        <f>D2</f>
        <v>2024</v>
      </c>
      <c r="U2" s="455">
        <f>E2</f>
        <v>2025</v>
      </c>
      <c r="V2" s="455" t="str">
        <f>F2</f>
        <v>2026E</v>
      </c>
      <c r="W2" s="455" t="str">
        <f t="shared" ref="W2:W3" si="0">G2</f>
        <v>2027E</v>
      </c>
      <c r="X2" s="455" t="s">
        <v>47</v>
      </c>
      <c r="Y2" s="456"/>
      <c r="Z2" s="455" t="s">
        <v>50</v>
      </c>
      <c r="AA2" s="455">
        <f t="shared" ref="AA2:AC5" si="1">K2</f>
        <v>2023</v>
      </c>
      <c r="AB2" s="455">
        <f t="shared" si="1"/>
        <v>2024</v>
      </c>
      <c r="AC2" s="455">
        <f t="shared" si="1"/>
        <v>2025</v>
      </c>
      <c r="AD2" s="455" t="str">
        <f t="shared" ref="AD2:AF3" si="2">N2</f>
        <v>2026E</v>
      </c>
      <c r="AE2" s="455" t="str">
        <f t="shared" si="2"/>
        <v>2027E</v>
      </c>
      <c r="AF2" s="455" t="s">
        <v>47</v>
      </c>
    </row>
    <row r="3" customHeight="1" spans="2:32">
      <c r="B3" s="457" t="s">
        <v>51</v>
      </c>
      <c r="C3" s="458">
        <f>'PL-CF-BS'!G111</f>
        <v>4288</v>
      </c>
      <c r="D3" s="458">
        <f>'PL-CF-BS'!H111</f>
        <v>4052.3</v>
      </c>
      <c r="E3" s="458">
        <f>'PL-CF-BS'!I111</f>
        <v>9865</v>
      </c>
      <c r="F3" s="458">
        <f>'PL-CF-BS'!J111</f>
        <v>12286.4004110566</v>
      </c>
      <c r="G3" s="458">
        <f>'PL-CF-BS'!K111</f>
        <v>15213.3244898375</v>
      </c>
      <c r="H3" s="458">
        <f>'PL-CF-BS'!L111</f>
        <v>19654.2893813739</v>
      </c>
      <c r="I3" s="458"/>
      <c r="J3" s="459" t="s">
        <v>52</v>
      </c>
      <c r="K3" s="460">
        <f>'PL-CF-BS'!G6</f>
        <v>41182.6</v>
      </c>
      <c r="L3" s="460">
        <f>'PL-CF-BS'!H6</f>
        <v>43486.8</v>
      </c>
      <c r="M3" s="460">
        <f>'PL-CF-BS'!I6</f>
        <v>44052</v>
      </c>
      <c r="N3" s="460">
        <f>'PL-CF-BS'!J6</f>
        <v>46055.1594425402</v>
      </c>
      <c r="O3" s="460">
        <f>'PL-CF-BS'!K6</f>
        <v>48398.2861386857</v>
      </c>
      <c r="P3" s="460">
        <f>'PL-CF-BS'!L6</f>
        <v>50952.5625564079</v>
      </c>
      <c r="Q3" s="461"/>
      <c r="R3" s="462" t="s">
        <v>53</v>
      </c>
      <c r="S3" s="463"/>
      <c r="T3" s="463">
        <f>D3</f>
        <v>4052.3</v>
      </c>
      <c r="U3" s="463">
        <f>E3</f>
        <v>9865</v>
      </c>
      <c r="V3" s="463">
        <f>F3</f>
        <v>12286.4004110566</v>
      </c>
      <c r="W3" s="463">
        <f t="shared" si="0"/>
        <v>15213.3244898375</v>
      </c>
      <c r="X3" s="463">
        <f>H3</f>
        <v>19654.2893813739</v>
      </c>
      <c r="Y3" s="464"/>
      <c r="Z3" s="465" t="s">
        <v>11</v>
      </c>
      <c r="AA3" s="466">
        <f t="shared" si="1"/>
        <v>41182.6</v>
      </c>
      <c r="AB3" s="466">
        <f t="shared" si="1"/>
        <v>43486.8</v>
      </c>
      <c r="AC3" s="466">
        <f t="shared" si="1"/>
        <v>44052</v>
      </c>
      <c r="AD3" s="466">
        <f t="shared" si="2"/>
        <v>46055.1594425402</v>
      </c>
      <c r="AE3" s="466">
        <f t="shared" si="2"/>
        <v>48398.2861386857</v>
      </c>
      <c r="AF3" s="466">
        <f t="shared" si="2"/>
        <v>50952.5625564079</v>
      </c>
    </row>
    <row r="4" customHeight="1" spans="2:32">
      <c r="B4" s="457" t="s">
        <v>54</v>
      </c>
      <c r="C4" s="458">
        <f>'PL-CF-BS'!G108</f>
        <v>5092.7</v>
      </c>
      <c r="D4" s="458">
        <f>'PL-CF-BS'!H108</f>
        <v>5601.8</v>
      </c>
      <c r="E4" s="458">
        <f>'PL-CF-BS'!I108</f>
        <v>5500.3</v>
      </c>
      <c r="F4" s="458">
        <f>'PL-CF-BS'!J108</f>
        <v>5775.64899565907</v>
      </c>
      <c r="G4" s="458">
        <f>'PL-CF-BS'!K108</f>
        <v>6082.9871827187</v>
      </c>
      <c r="H4" s="458">
        <f>'PL-CF-BS'!L108</f>
        <v>6429.81304108419</v>
      </c>
      <c r="I4" s="467"/>
      <c r="J4" s="457" t="s">
        <v>55</v>
      </c>
      <c r="K4" s="458">
        <f>'PL-CF-BS'!G8</f>
        <v>10767</v>
      </c>
      <c r="L4" s="458">
        <f>'PL-CF-BS'!H8</f>
        <v>11227</v>
      </c>
      <c r="M4" s="458">
        <f>'PL-CF-BS'!I8</f>
        <v>11313.4</v>
      </c>
      <c r="N4" s="458">
        <f>'PL-CF-BS'!J8</f>
        <v>11781.7946734194</v>
      </c>
      <c r="O4" s="458">
        <f>'PL-CF-BS'!K8</f>
        <v>12236.016643909</v>
      </c>
      <c r="P4" s="458">
        <f>'PL-CF-BS'!L8</f>
        <v>12728.9291116299</v>
      </c>
      <c r="Q4" s="461"/>
      <c r="R4" s="462" t="s">
        <v>56</v>
      </c>
      <c r="S4" s="463"/>
      <c r="T4" s="463">
        <f t="shared" ref="T4:T10" si="3">D4</f>
        <v>5601.8</v>
      </c>
      <c r="U4" s="463">
        <f t="shared" ref="U4:U10" si="4">E4</f>
        <v>5500.3</v>
      </c>
      <c r="V4" s="463">
        <f t="shared" ref="V4:V10" si="5">F4</f>
        <v>5775.64899565907</v>
      </c>
      <c r="W4" s="463">
        <f t="shared" ref="W4:W10" si="6">G4</f>
        <v>6082.9871827187</v>
      </c>
      <c r="X4" s="463">
        <f t="shared" ref="X4:X10" si="7">H4</f>
        <v>6429.81304108419</v>
      </c>
      <c r="Y4" s="464"/>
      <c r="Z4" s="462" t="s">
        <v>57</v>
      </c>
      <c r="AA4" s="463">
        <f t="shared" si="1"/>
        <v>10767</v>
      </c>
      <c r="AB4" s="463">
        <f t="shared" ref="AB4:AB16" si="8">L4</f>
        <v>11227</v>
      </c>
      <c r="AC4" s="463">
        <f t="shared" ref="AC4:AC16" si="9">M4</f>
        <v>11313.4</v>
      </c>
      <c r="AD4" s="463">
        <f t="shared" ref="AD4:AD16" si="10">N4</f>
        <v>11781.7946734194</v>
      </c>
      <c r="AE4" s="463">
        <f t="shared" ref="AE4:AE16" si="11">O4</f>
        <v>12236.016643909</v>
      </c>
      <c r="AF4" s="463">
        <f t="shared" ref="AF4:AF16" si="12">P4</f>
        <v>12728.9291116299</v>
      </c>
    </row>
    <row r="5" ht="13.8" spans="2:32">
      <c r="B5" s="457" t="s">
        <v>58</v>
      </c>
      <c r="C5" s="458">
        <f>'PL-CF-BS'!G107</f>
        <v>4482.4</v>
      </c>
      <c r="D5" s="458">
        <f>'PL-CF-BS'!H107</f>
        <v>4630.1</v>
      </c>
      <c r="E5" s="458">
        <f>'PL-CF-BS'!I107</f>
        <v>4543.3</v>
      </c>
      <c r="F5" s="458">
        <f>'PL-CF-BS'!J107</f>
        <v>4894.16157387646</v>
      </c>
      <c r="G5" s="458">
        <f>'PL-CF-BS'!K107</f>
        <v>5138.87913027757</v>
      </c>
      <c r="H5" s="458">
        <f>'PL-CF-BS'!L107</f>
        <v>5376.16612223356</v>
      </c>
      <c r="I5" s="467"/>
      <c r="J5" s="468" t="s">
        <v>59</v>
      </c>
      <c r="K5" s="460">
        <f>'PL-CF-BS'!G9</f>
        <v>30415.6</v>
      </c>
      <c r="L5" s="460">
        <f>'PL-CF-BS'!H9</f>
        <v>32259.8</v>
      </c>
      <c r="M5" s="460">
        <f>'PL-CF-BS'!I9</f>
        <v>32738.6</v>
      </c>
      <c r="N5" s="460">
        <f>'PL-CF-BS'!J9</f>
        <v>34273.3647691208</v>
      </c>
      <c r="O5" s="460">
        <f>'PL-CF-BS'!K9</f>
        <v>36162.2694947766</v>
      </c>
      <c r="P5" s="460">
        <f>'PL-CF-BS'!L9</f>
        <v>38223.633444778</v>
      </c>
      <c r="Q5" s="461"/>
      <c r="R5" s="462" t="s">
        <v>60</v>
      </c>
      <c r="S5" s="463"/>
      <c r="T5" s="463">
        <f t="shared" si="3"/>
        <v>4630.1</v>
      </c>
      <c r="U5" s="463">
        <f t="shared" si="4"/>
        <v>4543.3</v>
      </c>
      <c r="V5" s="463">
        <f t="shared" si="5"/>
        <v>4894.16157387646</v>
      </c>
      <c r="W5" s="463">
        <f t="shared" si="6"/>
        <v>5138.87913027757</v>
      </c>
      <c r="X5" s="463">
        <f t="shared" si="7"/>
        <v>5376.16612223356</v>
      </c>
      <c r="Y5" s="464"/>
      <c r="Z5" s="469" t="s">
        <v>22</v>
      </c>
      <c r="AA5" s="466">
        <f t="shared" si="1"/>
        <v>30415.6</v>
      </c>
      <c r="AB5" s="466">
        <f t="shared" si="8"/>
        <v>32259.8</v>
      </c>
      <c r="AC5" s="466">
        <f t="shared" si="9"/>
        <v>32738.6</v>
      </c>
      <c r="AD5" s="466">
        <f t="shared" si="10"/>
        <v>34273.3647691208</v>
      </c>
      <c r="AE5" s="466">
        <f t="shared" si="11"/>
        <v>36162.2694947766</v>
      </c>
      <c r="AF5" s="466">
        <f t="shared" si="12"/>
        <v>38223.633444778</v>
      </c>
    </row>
    <row r="6" customHeight="1" spans="2:32">
      <c r="B6" s="457" t="s">
        <v>61</v>
      </c>
      <c r="C6" s="458">
        <f>'PL-CF-BS'!G109</f>
        <v>2270.6</v>
      </c>
      <c r="D6" s="458">
        <f>'PL-CF-BS'!H109</f>
        <v>1955.3</v>
      </c>
      <c r="E6" s="458">
        <f>'PL-CF-BS'!I109</f>
        <v>2063.8</v>
      </c>
      <c r="F6" s="458">
        <f>'PL-CF-BS'!J109</f>
        <v>2063.8</v>
      </c>
      <c r="G6" s="458">
        <f>'PL-CF-BS'!K109</f>
        <v>2063.8</v>
      </c>
      <c r="H6" s="458">
        <f>'PL-CF-BS'!L109</f>
        <v>2063.8</v>
      </c>
      <c r="I6" s="454"/>
      <c r="J6" s="470" t="s">
        <v>62</v>
      </c>
      <c r="K6" s="458">
        <f>'PL-CF-BS'!G12</f>
        <v>1288.9</v>
      </c>
      <c r="L6" s="458">
        <f>'PL-CF-BS'!H12</f>
        <v>1354.7</v>
      </c>
      <c r="M6" s="458">
        <f>'PL-CF-BS'!I12</f>
        <v>1380.6</v>
      </c>
      <c r="N6" s="458">
        <f>'PL-CF-BS'!J12</f>
        <v>1427.70994271875</v>
      </c>
      <c r="O6" s="458">
        <f>'PL-CF-BS'!K12</f>
        <v>1500.34687029926</v>
      </c>
      <c r="P6" s="458">
        <f>'PL-CF-BS'!L12</f>
        <v>1579.52943924864</v>
      </c>
      <c r="R6" s="462" t="s">
        <v>63</v>
      </c>
      <c r="S6" s="463"/>
      <c r="T6" s="463">
        <f t="shared" si="3"/>
        <v>1955.3</v>
      </c>
      <c r="U6" s="463">
        <f t="shared" si="4"/>
        <v>2063.8</v>
      </c>
      <c r="V6" s="463">
        <f t="shared" si="5"/>
        <v>2063.8</v>
      </c>
      <c r="W6" s="463">
        <f t="shared" si="6"/>
        <v>2063.8</v>
      </c>
      <c r="X6" s="463">
        <f t="shared" si="7"/>
        <v>2063.8</v>
      </c>
      <c r="Z6" s="471" t="s">
        <v>64</v>
      </c>
      <c r="AA6" s="463">
        <f t="shared" ref="AA6:AA7" si="13">K6</f>
        <v>1288.9</v>
      </c>
      <c r="AB6" s="463">
        <f t="shared" si="8"/>
        <v>1354.7</v>
      </c>
      <c r="AC6" s="463">
        <f t="shared" si="9"/>
        <v>1380.6</v>
      </c>
      <c r="AD6" s="463">
        <f t="shared" si="10"/>
        <v>1427.70994271875</v>
      </c>
      <c r="AE6" s="463">
        <f t="shared" si="11"/>
        <v>1500.34687029926</v>
      </c>
      <c r="AF6" s="463">
        <f t="shared" si="12"/>
        <v>1579.52943924864</v>
      </c>
    </row>
    <row r="7" customHeight="1" spans="2:32">
      <c r="B7" s="468" t="s">
        <v>65</v>
      </c>
      <c r="C7" s="460">
        <f>'PL-CF-BS'!G113</f>
        <v>16325.3</v>
      </c>
      <c r="D7" s="460">
        <f>'PL-CF-BS'!H113</f>
        <v>16473.6</v>
      </c>
      <c r="E7" s="460">
        <f>'PL-CF-BS'!I113</f>
        <v>22198.4</v>
      </c>
      <c r="F7" s="460">
        <f>'PL-CF-BS'!J113</f>
        <v>25246.0109805921</v>
      </c>
      <c r="G7" s="460">
        <f>'PL-CF-BS'!K113</f>
        <v>28724.9908028338</v>
      </c>
      <c r="H7" s="460">
        <f>'PL-CF-BS'!L113</f>
        <v>33750.0685446916</v>
      </c>
      <c r="I7" s="454"/>
      <c r="J7" s="470" t="s">
        <v>66</v>
      </c>
      <c r="K7" s="458">
        <f>'PL-CF-BS'!G14</f>
        <v>13356.6</v>
      </c>
      <c r="L7" s="458">
        <f>'PL-CF-BS'!H14</f>
        <v>14008.9</v>
      </c>
      <c r="M7" s="458">
        <f>'PL-CF-BS'!I14</f>
        <v>14177.8</v>
      </c>
      <c r="N7" s="458">
        <f>'PL-CF-BS'!J14</f>
        <v>14645.5407027278</v>
      </c>
      <c r="O7" s="458">
        <f>'PL-CF-BS'!K14</f>
        <v>15342.2567059634</v>
      </c>
      <c r="P7" s="458">
        <f>'PL-CF-BS'!L14</f>
        <v>16151.9623303813</v>
      </c>
      <c r="R7" s="469" t="s">
        <v>67</v>
      </c>
      <c r="S7" s="466"/>
      <c r="T7" s="466">
        <f t="shared" si="3"/>
        <v>16473.6</v>
      </c>
      <c r="U7" s="466">
        <f t="shared" si="4"/>
        <v>22198.4</v>
      </c>
      <c r="V7" s="466">
        <f t="shared" si="5"/>
        <v>25246.0109805921</v>
      </c>
      <c r="W7" s="466">
        <f t="shared" si="6"/>
        <v>28724.9908028338</v>
      </c>
      <c r="X7" s="466">
        <f t="shared" si="7"/>
        <v>33750.0685446916</v>
      </c>
      <c r="Z7" s="471" t="s">
        <v>68</v>
      </c>
      <c r="AA7" s="463">
        <f t="shared" si="13"/>
        <v>13356.6</v>
      </c>
      <c r="AB7" s="463">
        <f t="shared" si="8"/>
        <v>14008.9</v>
      </c>
      <c r="AC7" s="463">
        <f t="shared" si="9"/>
        <v>14177.8</v>
      </c>
      <c r="AD7" s="463">
        <f t="shared" si="10"/>
        <v>14645.5407027278</v>
      </c>
      <c r="AE7" s="463">
        <f t="shared" si="11"/>
        <v>15342.2567059634</v>
      </c>
      <c r="AF7" s="463">
        <f t="shared" si="12"/>
        <v>16151.9623303813</v>
      </c>
    </row>
    <row r="8" customHeight="1" spans="2:32">
      <c r="B8" s="457" t="s">
        <v>69</v>
      </c>
      <c r="C8" s="458">
        <f>'PL-CF-BS'!G116</f>
        <v>4287.2</v>
      </c>
      <c r="D8" s="458">
        <f>'PL-CF-BS'!H116</f>
        <v>4594.8</v>
      </c>
      <c r="E8" s="458">
        <f>'PL-CF-BS'!I116</f>
        <v>5072</v>
      </c>
      <c r="F8" s="458">
        <f>'PL-CF-BS'!J116</f>
        <v>5072</v>
      </c>
      <c r="G8" s="458">
        <f>'PL-CF-BS'!K116</f>
        <v>5072</v>
      </c>
      <c r="H8" s="458">
        <f>'PL-CF-BS'!L116</f>
        <v>5072</v>
      </c>
      <c r="I8" s="454"/>
      <c r="J8" s="470" t="s">
        <v>70</v>
      </c>
      <c r="K8" s="458">
        <f>'PL-CF-BS'!G16</f>
        <v>7626.7</v>
      </c>
      <c r="L8" s="458">
        <f>'PL-CF-BS'!H16</f>
        <v>8208.7</v>
      </c>
      <c r="M8" s="458">
        <f>'PL-CF-BS'!I16</f>
        <v>8288.3</v>
      </c>
      <c r="N8" s="458">
        <f>'PL-CF-BS'!J16</f>
        <v>8704.4251346401</v>
      </c>
      <c r="O8" s="458">
        <f>'PL-CF-BS'!K16</f>
        <v>9098.87779407291</v>
      </c>
      <c r="P8" s="458">
        <f>'PL-CF-BS'!L16</f>
        <v>9528.12919804827</v>
      </c>
      <c r="R8" s="462" t="s">
        <v>71</v>
      </c>
      <c r="S8" s="463"/>
      <c r="T8" s="463">
        <f t="shared" si="3"/>
        <v>4594.8</v>
      </c>
      <c r="U8" s="463">
        <f t="shared" si="4"/>
        <v>5072</v>
      </c>
      <c r="V8" s="463">
        <f t="shared" si="5"/>
        <v>5072</v>
      </c>
      <c r="W8" s="463">
        <f t="shared" si="6"/>
        <v>5072</v>
      </c>
      <c r="X8" s="463">
        <f t="shared" si="7"/>
        <v>5072</v>
      </c>
      <c r="Z8" s="471" t="s">
        <v>72</v>
      </c>
      <c r="AA8" s="463">
        <f t="shared" ref="AA8:AA15" si="14">K9</f>
        <v>-64.6</v>
      </c>
      <c r="AB8" s="463">
        <f t="shared" si="8"/>
        <v>8208.7</v>
      </c>
      <c r="AC8" s="463">
        <f t="shared" si="9"/>
        <v>8288.3</v>
      </c>
      <c r="AD8" s="463">
        <f t="shared" si="10"/>
        <v>8704.4251346401</v>
      </c>
      <c r="AE8" s="463">
        <f t="shared" si="11"/>
        <v>9098.87779407291</v>
      </c>
      <c r="AF8" s="463">
        <f t="shared" si="12"/>
        <v>9528.12919804827</v>
      </c>
    </row>
    <row r="9" customHeight="1" spans="2:32">
      <c r="B9" s="457" t="s">
        <v>73</v>
      </c>
      <c r="C9" s="458">
        <f>'PL-CF-BS'!G115</f>
        <v>13102.6</v>
      </c>
      <c r="D9" s="458">
        <f>'PL-CF-BS'!H115</f>
        <v>13382</v>
      </c>
      <c r="E9" s="458">
        <f>'PL-CF-BS'!I115</f>
        <v>14469.7</v>
      </c>
      <c r="F9" s="458">
        <f>'PL-CF-BS'!J115</f>
        <v>16160.5833333333</v>
      </c>
      <c r="G9" s="458">
        <f>'PL-CF-BS'!K115</f>
        <v>17582.6944444444</v>
      </c>
      <c r="H9" s="458">
        <f>'PL-CF-BS'!L115</f>
        <v>19429.2259259259</v>
      </c>
      <c r="I9" s="454"/>
      <c r="J9" s="470" t="s">
        <v>74</v>
      </c>
      <c r="K9" s="458">
        <f>'PL-CF-BS'!G29</f>
        <v>-64.6</v>
      </c>
      <c r="L9" s="458">
        <f>'PL-CF-BS'!H29</f>
        <v>-224.7</v>
      </c>
      <c r="M9" s="458">
        <f>'PL-CF-BS'!I29</f>
        <v>-198.1</v>
      </c>
      <c r="N9" s="458">
        <f>'PL-CF-BS'!J29</f>
        <v>-136</v>
      </c>
      <c r="O9" s="458">
        <f>'PL-CF-BS'!K29</f>
        <v>-59.04</v>
      </c>
      <c r="P9" s="458">
        <f>'PL-CF-BS'!L29</f>
        <v>-89.04</v>
      </c>
      <c r="R9" s="462" t="s">
        <v>75</v>
      </c>
      <c r="S9" s="463"/>
      <c r="T9" s="463">
        <f t="shared" si="3"/>
        <v>13382</v>
      </c>
      <c r="U9" s="463">
        <f t="shared" si="4"/>
        <v>14469.7</v>
      </c>
      <c r="V9" s="463">
        <f t="shared" si="5"/>
        <v>16160.5833333333</v>
      </c>
      <c r="W9" s="463">
        <f t="shared" si="6"/>
        <v>17582.6944444444</v>
      </c>
      <c r="X9" s="463">
        <f t="shared" si="7"/>
        <v>19429.2259259259</v>
      </c>
      <c r="Z9" s="462" t="s">
        <v>76</v>
      </c>
      <c r="AA9" s="472">
        <f t="shared" si="14"/>
        <v>0</v>
      </c>
      <c r="AB9" s="463">
        <f t="shared" si="8"/>
        <v>-224.7</v>
      </c>
      <c r="AC9" s="463">
        <f t="shared" si="9"/>
        <v>-198.1</v>
      </c>
      <c r="AD9" s="463">
        <f t="shared" si="10"/>
        <v>-136</v>
      </c>
      <c r="AE9" s="463">
        <f t="shared" si="11"/>
        <v>-59.04</v>
      </c>
      <c r="AF9" s="463">
        <f t="shared" si="12"/>
        <v>-89.04</v>
      </c>
    </row>
    <row r="10" customHeight="1" spans="2:32">
      <c r="B10" s="457" t="s">
        <v>77</v>
      </c>
      <c r="C10" s="458">
        <f>'PL-CF-BS'!F117</f>
        <v>1482.7</v>
      </c>
      <c r="D10" s="458">
        <f>'PL-CF-BS'!G117</f>
        <v>1692.4</v>
      </c>
      <c r="E10" s="458">
        <f>'PL-CF-BS'!H117</f>
        <v>1763.2</v>
      </c>
      <c r="F10" s="458">
        <f>'PL-CF-BS'!I117</f>
        <v>1663.2</v>
      </c>
      <c r="G10" s="458">
        <f>'PL-CF-BS'!J117</f>
        <v>1663.2</v>
      </c>
      <c r="H10" s="458">
        <f>'PL-CF-BS'!K117</f>
        <v>1663.2</v>
      </c>
      <c r="I10" s="454"/>
      <c r="J10" s="457" t="s">
        <v>78</v>
      </c>
      <c r="K10" s="473">
        <f>'PL-CF-BS'!G35</f>
        <v>0</v>
      </c>
      <c r="L10" s="473">
        <f>'PL-CF-BS'!H35</f>
        <v>0</v>
      </c>
      <c r="M10" s="473">
        <f>'PL-CF-BS'!I35</f>
        <v>0</v>
      </c>
      <c r="N10" s="473">
        <f>'PL-CF-BS'!J35</f>
        <v>0</v>
      </c>
      <c r="O10" s="473">
        <f>'PL-CF-BS'!K35</f>
        <v>0</v>
      </c>
      <c r="P10" s="473">
        <f>'PL-CF-BS'!L35</f>
        <v>0</v>
      </c>
      <c r="R10" s="462" t="s">
        <v>79</v>
      </c>
      <c r="S10" s="463"/>
      <c r="T10" s="463">
        <f t="shared" si="3"/>
        <v>1692.4</v>
      </c>
      <c r="U10" s="463">
        <f t="shared" si="4"/>
        <v>1763.2</v>
      </c>
      <c r="V10" s="463">
        <f t="shared" si="5"/>
        <v>1663.2</v>
      </c>
      <c r="W10" s="463">
        <f t="shared" si="6"/>
        <v>1663.2</v>
      </c>
      <c r="X10" s="463">
        <f t="shared" si="7"/>
        <v>1663.2</v>
      </c>
      <c r="Z10" s="462" t="s">
        <v>80</v>
      </c>
      <c r="AA10" s="463">
        <f t="shared" si="14"/>
        <v>0</v>
      </c>
      <c r="AB10" s="463">
        <f t="shared" si="8"/>
        <v>0</v>
      </c>
      <c r="AC10" s="463">
        <f t="shared" si="9"/>
        <v>0</v>
      </c>
      <c r="AD10" s="463">
        <f t="shared" si="10"/>
        <v>0</v>
      </c>
      <c r="AE10" s="463">
        <f t="shared" si="11"/>
        <v>0</v>
      </c>
      <c r="AF10" s="463">
        <f t="shared" si="12"/>
        <v>0</v>
      </c>
    </row>
    <row r="11" customHeight="1" spans="2:32">
      <c r="B11" s="454" t="s">
        <v>81</v>
      </c>
      <c r="C11" s="458">
        <f>'PL-CF-BS'!F118</f>
        <v>3481.7</v>
      </c>
      <c r="D11" s="458">
        <f>'PL-CF-BS'!G118</f>
        <v>3867.7</v>
      </c>
      <c r="E11" s="458">
        <f>'PL-CF-BS'!H118</f>
        <v>4202</v>
      </c>
      <c r="F11" s="458">
        <f>'PL-CF-BS'!I118</f>
        <v>4211.9</v>
      </c>
      <c r="G11" s="458">
        <f>'PL-CF-BS'!J118</f>
        <v>3947.06518345644</v>
      </c>
      <c r="H11" s="458">
        <f>'PL-CF-BS'!K118</f>
        <v>3677.63831567531</v>
      </c>
      <c r="I11" s="454"/>
      <c r="J11" s="457" t="s">
        <v>82</v>
      </c>
      <c r="K11" s="458">
        <f>'PL-CF-BS'!G39</f>
        <v>0</v>
      </c>
      <c r="L11" s="458">
        <f>'PL-CF-BS'!H39</f>
        <v>0</v>
      </c>
      <c r="M11" s="458">
        <f>'PL-CF-BS'!I39</f>
        <v>0</v>
      </c>
      <c r="N11" s="458">
        <f>'PL-CF-BS'!J39</f>
        <v>0</v>
      </c>
      <c r="O11" s="458">
        <f>'PL-CF-BS'!K39</f>
        <v>0</v>
      </c>
      <c r="P11" s="458">
        <f>'PL-CF-BS'!L39</f>
        <v>0</v>
      </c>
      <c r="R11" s="449" t="s">
        <v>83</v>
      </c>
      <c r="S11" s="463"/>
      <c r="T11" s="463">
        <f t="shared" ref="T11:T24" si="15">D11</f>
        <v>3867.7</v>
      </c>
      <c r="U11" s="463">
        <f t="shared" ref="U11:U24" si="16">E11</f>
        <v>4202</v>
      </c>
      <c r="V11" s="463">
        <f t="shared" ref="V11:V24" si="17">F11</f>
        <v>4211.9</v>
      </c>
      <c r="W11" s="463">
        <f t="shared" ref="W11:W24" si="18">G11</f>
        <v>3947.06518345644</v>
      </c>
      <c r="X11" s="463">
        <f t="shared" ref="X11:X24" si="19">H11</f>
        <v>3677.63831567531</v>
      </c>
      <c r="Z11" s="471" t="s">
        <v>84</v>
      </c>
      <c r="AA11" s="466">
        <f t="shared" si="14"/>
        <v>8000.9</v>
      </c>
      <c r="AB11" s="463">
        <f t="shared" si="8"/>
        <v>0</v>
      </c>
      <c r="AC11" s="463">
        <f t="shared" si="9"/>
        <v>0</v>
      </c>
      <c r="AD11" s="463">
        <f t="shared" si="10"/>
        <v>0</v>
      </c>
      <c r="AE11" s="463">
        <f t="shared" si="11"/>
        <v>0</v>
      </c>
      <c r="AF11" s="463">
        <f t="shared" si="12"/>
        <v>0</v>
      </c>
    </row>
    <row r="12" customHeight="1" spans="2:32">
      <c r="B12" s="454" t="s">
        <v>85</v>
      </c>
      <c r="C12" s="458">
        <f>'PL-CF-BS'!F119</f>
        <v>11652.8</v>
      </c>
      <c r="D12" s="458">
        <f>'PL-CF-BS'!G119</f>
        <v>11631.6</v>
      </c>
      <c r="E12" s="458">
        <f>'PL-CF-BS'!H119</f>
        <v>14838.1</v>
      </c>
      <c r="F12" s="458">
        <f>'PL-CF-BS'!I119</f>
        <v>12867.3</v>
      </c>
      <c r="G12" s="458">
        <f>'PL-CF-BS'!J119</f>
        <v>12730.1833333333</v>
      </c>
      <c r="H12" s="458">
        <f>'PL-CF-BS'!K119</f>
        <v>12490.4611111111</v>
      </c>
      <c r="I12" s="454"/>
      <c r="J12" s="459" t="s">
        <v>86</v>
      </c>
      <c r="K12" s="460">
        <f>'PL-CF-BS'!G40</f>
        <v>8000.9</v>
      </c>
      <c r="L12" s="460">
        <f>'PL-CF-BS'!H40</f>
        <v>8432.9</v>
      </c>
      <c r="M12" s="460">
        <f>'PL-CF-BS'!I40</f>
        <v>8502.3</v>
      </c>
      <c r="N12" s="460">
        <f>'PL-CF-BS'!J40</f>
        <v>9207.31748903417</v>
      </c>
      <c r="O12" s="460">
        <f>'PL-CF-BS'!K40</f>
        <v>10003.1669794411</v>
      </c>
      <c r="P12" s="460">
        <f>'PL-CF-BS'!L40</f>
        <v>10735.8906477497</v>
      </c>
      <c r="R12" s="462" t="s">
        <v>87</v>
      </c>
      <c r="S12" s="466"/>
      <c r="T12" s="463">
        <f t="shared" si="15"/>
        <v>11631.6</v>
      </c>
      <c r="U12" s="463">
        <f t="shared" si="16"/>
        <v>14838.1</v>
      </c>
      <c r="V12" s="463">
        <f t="shared" si="17"/>
        <v>12867.3</v>
      </c>
      <c r="W12" s="463">
        <f t="shared" si="18"/>
        <v>12730.1833333333</v>
      </c>
      <c r="X12" s="463">
        <f t="shared" si="19"/>
        <v>12490.4611111111</v>
      </c>
      <c r="Z12" s="465" t="s">
        <v>88</v>
      </c>
      <c r="AA12" s="463">
        <f t="shared" si="14"/>
        <v>1810.6</v>
      </c>
      <c r="AB12" s="466">
        <f t="shared" si="8"/>
        <v>8432.9</v>
      </c>
      <c r="AC12" s="466">
        <f t="shared" si="9"/>
        <v>8502.3</v>
      </c>
      <c r="AD12" s="466">
        <f t="shared" si="10"/>
        <v>9207.31748903417</v>
      </c>
      <c r="AE12" s="466">
        <f t="shared" si="11"/>
        <v>10003.1669794411</v>
      </c>
      <c r="AF12" s="466">
        <f t="shared" si="12"/>
        <v>10735.8906477497</v>
      </c>
    </row>
    <row r="13" customHeight="1" spans="2:32">
      <c r="B13" s="454" t="s">
        <v>89</v>
      </c>
      <c r="C13" s="458">
        <f>'PL-CF-BS'!F120</f>
        <v>18.4</v>
      </c>
      <c r="D13" s="458">
        <f>'PL-CF-BS'!G120</f>
        <v>27</v>
      </c>
      <c r="E13" s="458">
        <f>'PL-CF-BS'!H120</f>
        <v>126.4</v>
      </c>
      <c r="F13" s="458">
        <f>'PL-CF-BS'!I120</f>
        <v>376</v>
      </c>
      <c r="G13" s="458">
        <f>'PL-CF-BS'!J120</f>
        <v>370.5</v>
      </c>
      <c r="H13" s="458">
        <f>'PL-CF-BS'!K120</f>
        <v>365</v>
      </c>
      <c r="I13" s="454"/>
      <c r="J13" s="470" t="s">
        <v>90</v>
      </c>
      <c r="K13" s="458">
        <f>'PL-CF-BS'!G41</f>
        <v>1810.6</v>
      </c>
      <c r="L13" s="458">
        <f>'PL-CF-BS'!H41</f>
        <v>2015.1</v>
      </c>
      <c r="M13" s="458">
        <f>'PL-CF-BS'!I41</f>
        <v>2363.1</v>
      </c>
      <c r="N13" s="458">
        <f>'PL-CF-BS'!J41</f>
        <v>2409.21874759794</v>
      </c>
      <c r="O13" s="458">
        <f>'PL-CF-BS'!K41</f>
        <v>2609.06703719866</v>
      </c>
      <c r="P13" s="458">
        <f>'PL-CF-BS'!L41</f>
        <v>2791.82239885872</v>
      </c>
      <c r="R13" s="462" t="s">
        <v>91</v>
      </c>
      <c r="S13" s="466"/>
      <c r="T13" s="463">
        <f t="shared" si="15"/>
        <v>27</v>
      </c>
      <c r="U13" s="463">
        <f t="shared" si="16"/>
        <v>126.4</v>
      </c>
      <c r="V13" s="463">
        <f t="shared" si="17"/>
        <v>376</v>
      </c>
      <c r="W13" s="463">
        <f t="shared" si="18"/>
        <v>370.5</v>
      </c>
      <c r="X13" s="463">
        <f t="shared" si="19"/>
        <v>365</v>
      </c>
      <c r="Z13" s="471" t="s">
        <v>92</v>
      </c>
      <c r="AA13" s="466">
        <f t="shared" si="14"/>
        <v>6184</v>
      </c>
      <c r="AB13" s="463">
        <f t="shared" si="8"/>
        <v>2015.1</v>
      </c>
      <c r="AC13" s="463">
        <f t="shared" si="9"/>
        <v>2363.1</v>
      </c>
      <c r="AD13" s="463">
        <f t="shared" si="10"/>
        <v>2409.21874759794</v>
      </c>
      <c r="AE13" s="463">
        <f t="shared" si="11"/>
        <v>2609.06703719866</v>
      </c>
      <c r="AF13" s="463">
        <f t="shared" si="12"/>
        <v>2791.82239885872</v>
      </c>
    </row>
    <row r="14" customHeight="1" spans="2:32">
      <c r="B14" s="454" t="s">
        <v>93</v>
      </c>
      <c r="C14" s="458">
        <f>'PL-CF-BS'!F121</f>
        <v>801.1</v>
      </c>
      <c r="D14" s="458">
        <f>'PL-CF-BS'!G121</f>
        <v>921.2</v>
      </c>
      <c r="E14" s="458">
        <f>'PL-CF-BS'!H121</f>
        <v>973.3</v>
      </c>
      <c r="F14" s="458">
        <f>'PL-CF-BS'!I121</f>
        <v>962.7</v>
      </c>
      <c r="G14" s="458">
        <f>'PL-CF-BS'!J121</f>
        <v>962.7</v>
      </c>
      <c r="H14" s="458">
        <f>'PL-CF-BS'!K121</f>
        <v>962.7</v>
      </c>
      <c r="I14" s="454"/>
      <c r="J14" s="459" t="s">
        <v>94</v>
      </c>
      <c r="K14" s="460">
        <f>'PL-CF-BS'!G49</f>
        <v>6184</v>
      </c>
      <c r="L14" s="460">
        <f>'PL-CF-BS'!H49</f>
        <v>6408.7</v>
      </c>
      <c r="M14" s="460">
        <f>'PL-CF-BS'!I49</f>
        <v>6127.2</v>
      </c>
      <c r="N14" s="460">
        <f>'PL-CF-BS'!J49</f>
        <v>6786.09874143623</v>
      </c>
      <c r="O14" s="460">
        <f>'PL-CF-BS'!K49</f>
        <v>7382.09994224245</v>
      </c>
      <c r="P14" s="460">
        <f>'PL-CF-BS'!L49</f>
        <v>7932.06824889102</v>
      </c>
      <c r="R14" s="462" t="s">
        <v>95</v>
      </c>
      <c r="S14" s="463"/>
      <c r="T14" s="463">
        <f t="shared" si="15"/>
        <v>921.2</v>
      </c>
      <c r="U14" s="463">
        <f t="shared" si="16"/>
        <v>973.3</v>
      </c>
      <c r="V14" s="463">
        <f t="shared" si="17"/>
        <v>962.7</v>
      </c>
      <c r="W14" s="463">
        <f t="shared" si="18"/>
        <v>962.7</v>
      </c>
      <c r="X14" s="463">
        <f t="shared" si="19"/>
        <v>962.7</v>
      </c>
      <c r="Z14" s="465" t="s">
        <v>96</v>
      </c>
      <c r="AA14" s="466">
        <f t="shared" si="14"/>
        <v>-6.5</v>
      </c>
      <c r="AB14" s="466">
        <f t="shared" si="8"/>
        <v>6408.7</v>
      </c>
      <c r="AC14" s="466">
        <f t="shared" si="9"/>
        <v>6127.2</v>
      </c>
      <c r="AD14" s="466">
        <f t="shared" si="10"/>
        <v>6786.09874143623</v>
      </c>
      <c r="AE14" s="466">
        <f t="shared" si="11"/>
        <v>7382.09994224245</v>
      </c>
      <c r="AF14" s="466">
        <f t="shared" si="12"/>
        <v>7932.06824889102</v>
      </c>
    </row>
    <row r="15" customHeight="1" spans="2:32">
      <c r="B15" s="468" t="s">
        <v>97</v>
      </c>
      <c r="C15" s="460">
        <f>'PL-CF-BS'!G123</f>
        <v>35529.7</v>
      </c>
      <c r="D15" s="460">
        <f>'PL-CF-BS'!H123</f>
        <v>39879.8</v>
      </c>
      <c r="E15" s="460">
        <f>'PL-CF-BS'!I123</f>
        <v>39622.8</v>
      </c>
      <c r="F15" s="460">
        <f>'PL-CF-BS'!J123</f>
        <v>40906.2318501231</v>
      </c>
      <c r="G15" s="460">
        <f>'PL-CF-BS'!K123</f>
        <v>41813.6938712309</v>
      </c>
      <c r="H15" s="460">
        <f>'PL-CF-BS'!L123</f>
        <v>42407.6350495683</v>
      </c>
      <c r="I15" s="454"/>
      <c r="J15" s="470" t="s">
        <v>98</v>
      </c>
      <c r="K15" s="458">
        <f>'PL-CF-BS'!G47</f>
        <v>-6.5</v>
      </c>
      <c r="L15" s="458">
        <f>'PL-CF-BS'!H47</f>
        <v>-7.8</v>
      </c>
      <c r="M15" s="458">
        <f>'PL-CF-BS'!I47</f>
        <v>-6.5</v>
      </c>
      <c r="N15" s="458">
        <f>'PL-CF-BS'!J47</f>
        <v>-6.5</v>
      </c>
      <c r="O15" s="458">
        <f>'PL-CF-BS'!K47</f>
        <v>-6.5</v>
      </c>
      <c r="P15" s="458">
        <f>'PL-CF-BS'!L47</f>
        <v>-6.5</v>
      </c>
      <c r="R15" s="469" t="s">
        <v>99</v>
      </c>
      <c r="S15" s="466"/>
      <c r="T15" s="466">
        <f t="shared" si="15"/>
        <v>39879.8</v>
      </c>
      <c r="U15" s="466">
        <f t="shared" si="16"/>
        <v>39622.8</v>
      </c>
      <c r="V15" s="466">
        <f t="shared" si="17"/>
        <v>40906.2318501231</v>
      </c>
      <c r="W15" s="466">
        <f t="shared" si="18"/>
        <v>41813.6938712309</v>
      </c>
      <c r="X15" s="466">
        <f t="shared" si="19"/>
        <v>42407.6350495683</v>
      </c>
      <c r="Z15" s="465" t="s">
        <v>100</v>
      </c>
      <c r="AA15" s="466">
        <f t="shared" si="14"/>
        <v>6184</v>
      </c>
      <c r="AB15" s="466">
        <f t="shared" si="8"/>
        <v>-7.8</v>
      </c>
      <c r="AC15" s="466">
        <f t="shared" si="9"/>
        <v>-6.5</v>
      </c>
      <c r="AD15" s="466">
        <f t="shared" si="10"/>
        <v>-6.5</v>
      </c>
      <c r="AE15" s="466">
        <f t="shared" si="11"/>
        <v>-6.5</v>
      </c>
      <c r="AF15" s="466">
        <f t="shared" si="12"/>
        <v>-6.5</v>
      </c>
    </row>
    <row r="16" customHeight="1" spans="2:32">
      <c r="B16" s="468" t="s">
        <v>101</v>
      </c>
      <c r="C16" s="460">
        <f>'PL-CF-BS'!G125</f>
        <v>51855</v>
      </c>
      <c r="D16" s="460">
        <f>'PL-CF-BS'!H125</f>
        <v>56353.4</v>
      </c>
      <c r="E16" s="460">
        <f>'PL-CF-BS'!I125</f>
        <v>61821.2</v>
      </c>
      <c r="F16" s="460">
        <f>'PL-CF-BS'!J125</f>
        <v>66152.2428307153</v>
      </c>
      <c r="G16" s="460">
        <f>'PL-CF-BS'!K125</f>
        <v>70538.6846740647</v>
      </c>
      <c r="H16" s="460">
        <f>'PL-CF-BS'!L125</f>
        <v>76157.7035942599</v>
      </c>
      <c r="I16" s="454"/>
      <c r="J16" s="459" t="s">
        <v>102</v>
      </c>
      <c r="K16" s="460">
        <f>'PL-CF-BS'!G49</f>
        <v>6184</v>
      </c>
      <c r="L16" s="460">
        <f>'PL-CF-BS'!H49</f>
        <v>6408.7</v>
      </c>
      <c r="M16" s="460">
        <f>'PL-CF-BS'!I49</f>
        <v>6127.2</v>
      </c>
      <c r="N16" s="460">
        <f>'PL-CF-BS'!J49</f>
        <v>6786.09874143623</v>
      </c>
      <c r="O16" s="460">
        <f>'PL-CF-BS'!K49</f>
        <v>7382.09994224245</v>
      </c>
      <c r="P16" s="460">
        <f>'PL-CF-BS'!L49</f>
        <v>7932.06824889102</v>
      </c>
      <c r="R16" s="469" t="s">
        <v>26</v>
      </c>
      <c r="S16" s="466"/>
      <c r="T16" s="466">
        <f t="shared" si="15"/>
        <v>56353.4</v>
      </c>
      <c r="U16" s="466">
        <f t="shared" si="16"/>
        <v>61821.2</v>
      </c>
      <c r="V16" s="466">
        <f t="shared" si="17"/>
        <v>66152.2428307153</v>
      </c>
      <c r="W16" s="466">
        <f t="shared" si="18"/>
        <v>70538.6846740647</v>
      </c>
      <c r="X16" s="466">
        <f t="shared" si="19"/>
        <v>76157.7035942599</v>
      </c>
      <c r="Z16" s="449" t="s">
        <v>103</v>
      </c>
      <c r="AB16" s="466">
        <f t="shared" si="8"/>
        <v>6408.7</v>
      </c>
      <c r="AC16" s="466">
        <f t="shared" si="9"/>
        <v>6127.2</v>
      </c>
      <c r="AD16" s="466">
        <f t="shared" si="10"/>
        <v>6786.09874143623</v>
      </c>
      <c r="AE16" s="466">
        <f t="shared" si="11"/>
        <v>7382.09994224245</v>
      </c>
      <c r="AF16" s="466">
        <f t="shared" si="12"/>
        <v>7932.06824889102</v>
      </c>
    </row>
    <row r="17" customHeight="1" spans="1:32">
      <c r="B17" s="468"/>
      <c r="C17" s="460"/>
      <c r="D17" s="460"/>
      <c r="E17" s="460"/>
      <c r="F17" s="460"/>
      <c r="G17" s="460"/>
      <c r="H17" s="460"/>
      <c r="I17" s="454"/>
      <c r="J17" s="454"/>
      <c r="K17" s="474"/>
      <c r="L17" s="474"/>
      <c r="M17" s="474"/>
      <c r="N17" s="474"/>
      <c r="O17" s="474"/>
      <c r="R17" s="462"/>
      <c r="S17" s="463"/>
      <c r="T17" s="463">
        <f t="shared" si="15"/>
        <v>0</v>
      </c>
      <c r="U17" s="463">
        <f t="shared" si="16"/>
        <v>0</v>
      </c>
      <c r="V17" s="463">
        <f t="shared" si="17"/>
        <v>0</v>
      </c>
      <c r="W17" s="463">
        <f t="shared" si="18"/>
        <v>0</v>
      </c>
      <c r="X17" s="463">
        <f t="shared" si="19"/>
        <v>0</v>
      </c>
      <c r="AD17" s="475"/>
      <c r="AE17" s="475"/>
      <c r="AF17" s="475"/>
    </row>
    <row r="18" customHeight="1" spans="1:32">
      <c r="B18" s="457" t="s">
        <v>104</v>
      </c>
      <c r="C18" s="458">
        <f>'PL-CF-BS'!G128</f>
        <v>6347</v>
      </c>
      <c r="D18" s="458">
        <f>'PL-CF-BS'!H128</f>
        <v>6468.3</v>
      </c>
      <c r="E18" s="458">
        <f>'PL-CF-BS'!I128</f>
        <v>6727.7</v>
      </c>
      <c r="F18" s="458">
        <f>'PL-CF-BS'!J128</f>
        <v>7155.05590033842</v>
      </c>
      <c r="G18" s="458">
        <f>'PL-CF-BS'!K128</f>
        <v>7392.11656256518</v>
      </c>
      <c r="H18" s="458">
        <f>'PL-CF-BS'!L128</f>
        <v>7764.62228798059</v>
      </c>
      <c r="I18" s="454"/>
      <c r="J18" s="453" t="s">
        <v>105</v>
      </c>
      <c r="K18" s="453">
        <v>2023</v>
      </c>
      <c r="L18" s="453">
        <v>2024</v>
      </c>
      <c r="M18" s="453">
        <v>2025</v>
      </c>
      <c r="N18" s="453" t="s">
        <v>106</v>
      </c>
      <c r="O18" s="453" t="s">
        <v>107</v>
      </c>
      <c r="P18" s="453" t="s">
        <v>47</v>
      </c>
      <c r="R18" s="462" t="s">
        <v>108</v>
      </c>
      <c r="S18" s="466"/>
      <c r="T18" s="463">
        <f t="shared" si="15"/>
        <v>6468.3</v>
      </c>
      <c r="U18" s="463">
        <f t="shared" si="16"/>
        <v>6727.7</v>
      </c>
      <c r="V18" s="463">
        <f t="shared" si="17"/>
        <v>7155.05590033842</v>
      </c>
      <c r="W18" s="463">
        <f t="shared" si="18"/>
        <v>7392.11656256518</v>
      </c>
      <c r="X18" s="463">
        <f t="shared" si="19"/>
        <v>7764.62228798059</v>
      </c>
      <c r="Z18" s="455" t="s">
        <v>109</v>
      </c>
      <c r="AA18" s="455">
        <f t="shared" ref="AA18:AA27" si="20">K18</f>
        <v>2023</v>
      </c>
      <c r="AB18" s="455">
        <f t="shared" ref="AB18:AF27" si="21">L18</f>
        <v>2024</v>
      </c>
      <c r="AC18" s="455">
        <f t="shared" si="21"/>
        <v>2025</v>
      </c>
      <c r="AD18" s="455" t="str">
        <f t="shared" si="21"/>
        <v>2026E</v>
      </c>
      <c r="AE18" s="455" t="str">
        <f t="shared" si="21"/>
        <v>2027E</v>
      </c>
      <c r="AF18" s="455" t="s">
        <v>47</v>
      </c>
    </row>
    <row r="19" customHeight="1" spans="1:32">
      <c r="B19" s="457" t="s">
        <v>110</v>
      </c>
      <c r="C19" s="458">
        <f>'PL-CF-BS'!G129</f>
        <v>977.1</v>
      </c>
      <c r="D19" s="458">
        <f>'PL-CF-BS'!H129</f>
        <v>1093.1</v>
      </c>
      <c r="E19" s="458">
        <f>'PL-CF-BS'!I129</f>
        <v>1117.7</v>
      </c>
      <c r="F19" s="458">
        <f>'PL-CF-BS'!J129</f>
        <v>1117.7</v>
      </c>
      <c r="G19" s="458">
        <f>'PL-CF-BS'!K129</f>
        <v>1117.7</v>
      </c>
      <c r="H19" s="458">
        <f>'PL-CF-BS'!L129</f>
        <v>1117.7</v>
      </c>
      <c r="I19" s="454"/>
      <c r="J19" s="468" t="s">
        <v>111</v>
      </c>
      <c r="K19" s="474"/>
      <c r="L19" s="474"/>
      <c r="M19" s="474"/>
      <c r="N19" s="474"/>
      <c r="O19" s="474"/>
      <c r="R19" s="462" t="s">
        <v>112</v>
      </c>
      <c r="S19" s="463"/>
      <c r="T19" s="463">
        <f t="shared" si="15"/>
        <v>1093.1</v>
      </c>
      <c r="U19" s="463">
        <f t="shared" si="16"/>
        <v>1117.7</v>
      </c>
      <c r="V19" s="463">
        <f t="shared" si="17"/>
        <v>1117.7</v>
      </c>
      <c r="W19" s="463">
        <f t="shared" si="18"/>
        <v>1117.7</v>
      </c>
      <c r="X19" s="463">
        <f t="shared" si="19"/>
        <v>1117.7</v>
      </c>
      <c r="Z19" s="469" t="s">
        <v>113</v>
      </c>
    </row>
    <row r="20" customHeight="1" spans="1:32">
      <c r="B20" s="457" t="s">
        <v>114</v>
      </c>
      <c r="C20" s="458">
        <f>'PL-CF-BS'!G130</f>
        <v>4816.1</v>
      </c>
      <c r="D20" s="458">
        <f>'PL-CF-BS'!H130</f>
        <v>4949.6</v>
      </c>
      <c r="E20" s="458">
        <f>'PL-CF-BS'!I130</f>
        <v>4782.9</v>
      </c>
      <c r="F20" s="458">
        <f>'PL-CF-BS'!J130</f>
        <v>4782.9</v>
      </c>
      <c r="G20" s="458">
        <f>'PL-CF-BS'!K130</f>
        <v>4782.9</v>
      </c>
      <c r="H20" s="458">
        <f>'PL-CF-BS'!L130</f>
        <v>4782.9</v>
      </c>
      <c r="I20" s="454"/>
      <c r="J20" s="454" t="s">
        <v>16</v>
      </c>
      <c r="K20" s="476">
        <f>'PL-CF-BS'!G170</f>
        <v>0.219864611183799</v>
      </c>
      <c r="L20" s="477">
        <f>'PL-CF-BS'!H170</f>
        <v>0.206042348523332</v>
      </c>
      <c r="M20" s="476">
        <f>'PL-CF-BS'!I170</f>
        <v>0.179982815976735</v>
      </c>
      <c r="N20" s="476">
        <f>'PL-CF-BS'!J170</f>
        <v>0.187622817176644</v>
      </c>
      <c r="O20" s="476">
        <f>'PL-CF-BS'!K170</f>
        <v>0.190102135578813</v>
      </c>
      <c r="P20" s="476">
        <f>'PL-CF-BS'!L170</f>
        <v>0.18910156621411</v>
      </c>
      <c r="R20" s="462" t="s">
        <v>115</v>
      </c>
      <c r="S20" s="463"/>
      <c r="T20" s="463">
        <f t="shared" si="15"/>
        <v>4949.6</v>
      </c>
      <c r="U20" s="463">
        <f t="shared" si="16"/>
        <v>4782.9</v>
      </c>
      <c r="V20" s="463">
        <f t="shared" si="17"/>
        <v>4782.9</v>
      </c>
      <c r="W20" s="463">
        <f t="shared" si="18"/>
        <v>4782.9</v>
      </c>
      <c r="X20" s="463">
        <f t="shared" si="19"/>
        <v>4782.9</v>
      </c>
      <c r="Z20" s="449" t="s">
        <v>16</v>
      </c>
      <c r="AA20" s="478">
        <f t="shared" si="20"/>
        <v>0.219864611183799</v>
      </c>
      <c r="AB20" s="478">
        <f t="shared" si="21"/>
        <v>0.206042348523332</v>
      </c>
      <c r="AC20" s="478">
        <f t="shared" si="21"/>
        <v>0.179982815976735</v>
      </c>
      <c r="AD20" s="478">
        <f t="shared" si="21"/>
        <v>0.187622817176644</v>
      </c>
      <c r="AE20" s="478">
        <f t="shared" si="21"/>
        <v>0.190102135578813</v>
      </c>
      <c r="AF20" s="478">
        <f t="shared" si="21"/>
        <v>0.18910156621411</v>
      </c>
    </row>
    <row r="21" customHeight="1" spans="1:32">
      <c r="B21" s="457" t="s">
        <v>116</v>
      </c>
      <c r="C21" s="458">
        <f>'PL-CF-BS'!G131</f>
        <v>208.1</v>
      </c>
      <c r="D21" s="458">
        <f>'PL-CF-BS'!H131</f>
        <v>275.1</v>
      </c>
      <c r="E21" s="458">
        <f>'PL-CF-BS'!I131</f>
        <v>254.8</v>
      </c>
      <c r="F21" s="458">
        <f>'PL-CF-BS'!J131</f>
        <v>254.8</v>
      </c>
      <c r="G21" s="458">
        <f>'PL-CF-BS'!K131</f>
        <v>254.8</v>
      </c>
      <c r="H21" s="458">
        <f>'PL-CF-BS'!L131</f>
        <v>254.8</v>
      </c>
      <c r="I21" s="454"/>
      <c r="J21" s="454" t="s">
        <v>117</v>
      </c>
      <c r="K21" s="476">
        <f>'PL-CF-BS'!G165</f>
        <v>0.738554632296164</v>
      </c>
      <c r="L21" s="477">
        <f>'PL-CF-BS'!H165</f>
        <v>0.741829704646008</v>
      </c>
      <c r="M21" s="476">
        <f>'PL-CF-BS'!I165</f>
        <v>0.743180786343412</v>
      </c>
      <c r="N21" s="476">
        <f>'PL-CF-BS'!J165</f>
        <v>0.744180786343412</v>
      </c>
      <c r="O21" s="476">
        <f>'PL-CF-BS'!K165</f>
        <v>0.747180786343412</v>
      </c>
      <c r="P21" s="476">
        <f>'PL-CF-BS'!L165</f>
        <v>0.750180786343412</v>
      </c>
      <c r="R21" s="462" t="s">
        <v>118</v>
      </c>
      <c r="S21" s="466"/>
      <c r="T21" s="463">
        <f t="shared" si="15"/>
        <v>275.1</v>
      </c>
      <c r="U21" s="463">
        <f t="shared" si="16"/>
        <v>254.8</v>
      </c>
      <c r="V21" s="463">
        <f t="shared" si="17"/>
        <v>254.8</v>
      </c>
      <c r="W21" s="463">
        <f t="shared" si="18"/>
        <v>254.8</v>
      </c>
      <c r="X21" s="463">
        <f t="shared" si="19"/>
        <v>254.8</v>
      </c>
      <c r="Z21" s="449" t="s">
        <v>119</v>
      </c>
      <c r="AA21" s="478">
        <f t="shared" si="20"/>
        <v>0.738554632296164</v>
      </c>
      <c r="AB21" s="478">
        <f t="shared" si="21"/>
        <v>0.741829704646008</v>
      </c>
      <c r="AC21" s="478">
        <f t="shared" si="21"/>
        <v>0.743180786343412</v>
      </c>
      <c r="AD21" s="478">
        <f t="shared" si="21"/>
        <v>0.744180786343412</v>
      </c>
      <c r="AE21" s="478">
        <f t="shared" ref="AE21:AE30" si="22">O21</f>
        <v>0.747180786343412</v>
      </c>
      <c r="AF21" s="478">
        <f t="shared" ref="AF21:AF30" si="23">P21</f>
        <v>0.750180786343412</v>
      </c>
    </row>
    <row r="22" customHeight="1" spans="1:32">
      <c r="B22" s="457" t="s">
        <v>120</v>
      </c>
      <c r="C22" s="458">
        <f>'PL-CF-BS'!G132</f>
        <v>2091.5</v>
      </c>
      <c r="D22" s="458">
        <f>'PL-CF-BS'!H132</f>
        <v>1381.3</v>
      </c>
      <c r="E22" s="458">
        <f>'PL-CF-BS'!I132</f>
        <v>2048.9</v>
      </c>
      <c r="F22" s="458">
        <f>'PL-CF-BS'!J132</f>
        <v>979.133333333333</v>
      </c>
      <c r="G22" s="458">
        <f>'PL-CF-BS'!K132</f>
        <v>-172.655555555556</v>
      </c>
      <c r="H22" s="458">
        <f>'PL-CF-BS'!L132</f>
        <v>-1116.40740740741</v>
      </c>
      <c r="I22" s="458">
        <f>'PL-CF-BS'!M132</f>
        <v>-2171.50987654321</v>
      </c>
      <c r="J22" s="454" t="s">
        <v>121</v>
      </c>
      <c r="K22" s="476">
        <f>'PL-CF-BS'!G167</f>
        <v>0.551740298087056</v>
      </c>
      <c r="L22" s="476">
        <f>'PL-CF-BS'!H167</f>
        <v>0.552121563324963</v>
      </c>
      <c r="M22" s="476">
        <f>'PL-CF-BS'!I167</f>
        <v>0.552803504948697</v>
      </c>
      <c r="N22" s="476">
        <f>'PL-CF-BS'!J167</f>
        <v>0.54823880941262</v>
      </c>
      <c r="O22" s="476">
        <f>'PL-CF-BS'!K167</f>
        <v>0.546092816067913</v>
      </c>
      <c r="P22" s="476">
        <f>'PL-CF-BS'!L167</f>
        <v>0.544420772497332</v>
      </c>
      <c r="R22" s="462" t="s">
        <v>122</v>
      </c>
      <c r="S22" s="466"/>
      <c r="T22" s="463">
        <f t="shared" si="15"/>
        <v>1381.3</v>
      </c>
      <c r="U22" s="463">
        <f t="shared" si="16"/>
        <v>2048.9</v>
      </c>
      <c r="V22" s="463">
        <f t="shared" si="17"/>
        <v>979.133333333333</v>
      </c>
      <c r="W22" s="463">
        <f t="shared" si="18"/>
        <v>-172.655555555556</v>
      </c>
      <c r="X22" s="463">
        <f t="shared" si="19"/>
        <v>-1116.40740740741</v>
      </c>
      <c r="Z22" s="449" t="s">
        <v>123</v>
      </c>
      <c r="AA22" s="478">
        <f t="shared" si="20"/>
        <v>0.551740298087056</v>
      </c>
      <c r="AB22" s="478">
        <f t="shared" si="21"/>
        <v>0.552121563324963</v>
      </c>
      <c r="AC22" s="478">
        <f t="shared" si="21"/>
        <v>0.552803504948697</v>
      </c>
      <c r="AD22" s="478">
        <f t="shared" si="21"/>
        <v>0.54823880941262</v>
      </c>
      <c r="AE22" s="478">
        <f t="shared" si="22"/>
        <v>0.546092816067913</v>
      </c>
      <c r="AF22" s="478">
        <f t="shared" si="23"/>
        <v>0.544420772497332</v>
      </c>
    </row>
    <row r="23" customHeight="1" spans="1:32">
      <c r="B23" s="457" t="s">
        <v>124</v>
      </c>
      <c r="C23" s="458">
        <f>'PL-CF-BS'!G133</f>
        <v>459.8</v>
      </c>
      <c r="D23" s="458">
        <f>'PL-CF-BS'!H133</f>
        <v>468.6</v>
      </c>
      <c r="E23" s="458">
        <f>'PL-CF-BS'!I133</f>
        <v>434.5</v>
      </c>
      <c r="F23" s="458">
        <f>'PL-CF-BS'!J133</f>
        <v>434.5</v>
      </c>
      <c r="G23" s="458">
        <f>'PL-CF-BS'!K133</f>
        <v>434.5</v>
      </c>
      <c r="H23" s="458">
        <f>'PL-CF-BS'!L133</f>
        <v>434.5</v>
      </c>
      <c r="I23" s="454"/>
      <c r="J23" s="454" t="s">
        <v>125</v>
      </c>
      <c r="K23" s="476">
        <f>'PL-CF-BS'!G169</f>
        <v>0.150160504679161</v>
      </c>
      <c r="L23" s="477">
        <f>'PL-CF-BS'!H169</f>
        <v>0.147371156304902</v>
      </c>
      <c r="M23" s="476">
        <f>'PL-CF-BS'!I169</f>
        <v>0.139090166167257</v>
      </c>
      <c r="N23" s="476">
        <f>'PL-CF-BS'!J169</f>
        <v>0.147347198958301</v>
      </c>
      <c r="O23" s="476">
        <f>'PL-CF-BS'!K169</f>
        <v>0.152528127154937</v>
      </c>
      <c r="P23" s="476">
        <f>'PL-CF-BS'!L169</f>
        <v>0.15567555096193</v>
      </c>
      <c r="R23" s="462" t="s">
        <v>126</v>
      </c>
      <c r="S23" s="463"/>
      <c r="T23" s="463">
        <f t="shared" si="15"/>
        <v>468.6</v>
      </c>
      <c r="U23" s="463">
        <f t="shared" si="16"/>
        <v>434.5</v>
      </c>
      <c r="V23" s="463">
        <f t="shared" si="17"/>
        <v>434.5</v>
      </c>
      <c r="W23" s="463">
        <f t="shared" si="18"/>
        <v>434.5</v>
      </c>
      <c r="X23" s="463">
        <f t="shared" si="19"/>
        <v>434.5</v>
      </c>
      <c r="Z23" s="449" t="s">
        <v>127</v>
      </c>
      <c r="AA23" s="478">
        <f t="shared" si="20"/>
        <v>0.150160504679161</v>
      </c>
      <c r="AB23" s="478">
        <f t="shared" si="21"/>
        <v>0.147371156304902</v>
      </c>
      <c r="AC23" s="478">
        <f t="shared" si="21"/>
        <v>0.139090166167257</v>
      </c>
      <c r="AD23" s="478">
        <f t="shared" si="21"/>
        <v>0.147347198958301</v>
      </c>
      <c r="AE23" s="478">
        <f t="shared" si="22"/>
        <v>0.152528127154937</v>
      </c>
      <c r="AF23" s="478">
        <f t="shared" si="23"/>
        <v>0.15567555096193</v>
      </c>
    </row>
    <row r="24" ht="13.8" spans="1:32">
      <c r="B24" s="468" t="s">
        <v>128</v>
      </c>
      <c r="C24" s="460">
        <f>'PL-CF-BS'!G136</f>
        <v>14899.6</v>
      </c>
      <c r="D24" s="460">
        <f>'PL-CF-BS'!H136</f>
        <v>14636</v>
      </c>
      <c r="E24" s="460">
        <f>'PL-CF-BS'!I136</f>
        <v>15366.5</v>
      </c>
      <c r="F24" s="460">
        <f>'PL-CF-BS'!J136</f>
        <v>14724.0892336718</v>
      </c>
      <c r="G24" s="460">
        <f>'PL-CF-BS'!K136</f>
        <v>13809.3610070096</v>
      </c>
      <c r="H24" s="460">
        <f>'PL-CF-BS'!L136</f>
        <v>13238.1148805732</v>
      </c>
      <c r="I24" s="460">
        <f>'PL-CF-BS'!K155</f>
        <v>40280.0958892773</v>
      </c>
      <c r="J24" s="468" t="s">
        <v>129</v>
      </c>
      <c r="K24" s="474"/>
      <c r="L24" s="474"/>
      <c r="M24" s="474"/>
      <c r="N24" s="474"/>
      <c r="O24" s="474"/>
      <c r="R24" s="469" t="s">
        <v>130</v>
      </c>
      <c r="S24" s="466"/>
      <c r="T24" s="466">
        <f t="shared" si="15"/>
        <v>14636</v>
      </c>
      <c r="U24" s="466">
        <f t="shared" si="16"/>
        <v>15366.5</v>
      </c>
      <c r="V24" s="466">
        <f t="shared" si="17"/>
        <v>14724.0892336718</v>
      </c>
      <c r="W24" s="466">
        <f t="shared" si="18"/>
        <v>13809.3610070096</v>
      </c>
      <c r="X24" s="466">
        <f t="shared" si="19"/>
        <v>13238.1148805732</v>
      </c>
      <c r="Z24" s="469" t="s">
        <v>131</v>
      </c>
      <c r="AE24" s="478"/>
      <c r="AF24" s="478"/>
    </row>
    <row r="25" customHeight="1" spans="1:32">
      <c r="B25" s="457" t="s">
        <v>132</v>
      </c>
      <c r="C25" s="458">
        <f>'PL-CF-BS'!G138</f>
        <v>562</v>
      </c>
      <c r="D25" s="458">
        <f>'PL-CF-BS'!H138</f>
        <v>668.9</v>
      </c>
      <c r="E25" s="458">
        <f>'PL-CF-BS'!I138</f>
        <v>684</v>
      </c>
      <c r="F25" s="458">
        <f>'PL-CF-BS'!J138</f>
        <v>684</v>
      </c>
      <c r="G25" s="458">
        <f>'PL-CF-BS'!K138</f>
        <v>684</v>
      </c>
      <c r="H25" s="458">
        <f>'PL-CF-BS'!L138</f>
        <v>684</v>
      </c>
      <c r="I25" s="454"/>
      <c r="J25" s="454" t="s">
        <v>133</v>
      </c>
      <c r="K25" s="476">
        <f>'PL-CF-BS'!G7</f>
        <v>0.0763681793589766</v>
      </c>
      <c r="L25" s="476">
        <f>'PL-CF-BS'!H7</f>
        <v>0.0559508141788039</v>
      </c>
      <c r="M25" s="476">
        <f>'PL-CF-BS'!I7</f>
        <v>0.0129970473798946</v>
      </c>
      <c r="N25" s="476">
        <f>'PL-CF-BS'!J7</f>
        <v>0.0454726106088303</v>
      </c>
      <c r="O25" s="476">
        <f>'PL-CF-BS'!K7</f>
        <v>0.0508765298938729</v>
      </c>
      <c r="P25" s="476">
        <f>'PL-CF-BS'!L7</f>
        <v>0.0527761749745204</v>
      </c>
      <c r="R25" s="462" t="s">
        <v>134</v>
      </c>
      <c r="S25" s="466"/>
      <c r="T25" s="463">
        <f t="shared" ref="T25:T64" si="24">D25</f>
        <v>668.9</v>
      </c>
      <c r="U25" s="463">
        <f t="shared" ref="U25:U64" si="25">E25</f>
        <v>684</v>
      </c>
      <c r="V25" s="463">
        <f t="shared" ref="V25:V64" si="26">F25</f>
        <v>684</v>
      </c>
      <c r="W25" s="463">
        <f t="shared" ref="W25:W64" si="27">G25</f>
        <v>684</v>
      </c>
      <c r="X25" s="463">
        <f t="shared" ref="X25:X64" si="28">H25</f>
        <v>684</v>
      </c>
      <c r="Z25" s="449" t="s">
        <v>135</v>
      </c>
      <c r="AA25" s="478">
        <f t="shared" si="20"/>
        <v>0.0763681793589766</v>
      </c>
      <c r="AB25" s="478">
        <f t="shared" si="21"/>
        <v>0.0559508141788039</v>
      </c>
      <c r="AC25" s="478">
        <f t="shared" si="21"/>
        <v>0.0129970473798946</v>
      </c>
      <c r="AD25" s="478">
        <f t="shared" si="21"/>
        <v>0.0454726106088303</v>
      </c>
      <c r="AE25" s="478">
        <f t="shared" si="22"/>
        <v>0.0508765298938729</v>
      </c>
      <c r="AF25" s="478">
        <f t="shared" si="23"/>
        <v>0.0527761749745204</v>
      </c>
    </row>
    <row r="26" customHeight="1" spans="1:32">
      <c r="B26" s="457" t="s">
        <v>136</v>
      </c>
      <c r="C26" s="458">
        <f>'PL-CF-BS'!G139</f>
        <v>68.8</v>
      </c>
      <c r="D26" s="458">
        <f>'PL-CF-BS'!H139</f>
        <v>76.8</v>
      </c>
      <c r="E26" s="458">
        <f>'PL-CF-BS'!I139</f>
        <v>84.5</v>
      </c>
      <c r="F26" s="458">
        <f>'PL-CF-BS'!J139</f>
        <v>84.5</v>
      </c>
      <c r="G26" s="458">
        <f>'PL-CF-BS'!K139</f>
        <v>84.5</v>
      </c>
      <c r="H26" s="458">
        <f>'PL-CF-BS'!L139</f>
        <v>84.5</v>
      </c>
      <c r="I26" s="454"/>
      <c r="J26" s="454" t="s">
        <v>137</v>
      </c>
      <c r="K26" s="476">
        <f>'PL-CF-BS'!G10</f>
        <v>0.0986984933154644</v>
      </c>
      <c r="L26" s="476">
        <f>'PL-CF-BS'!H10</f>
        <v>0.0606333591972541</v>
      </c>
      <c r="M26" s="476">
        <f>'PL-CF-BS'!I10</f>
        <v>0.0148420015003192</v>
      </c>
      <c r="N26" s="476">
        <f>'PL-CF-BS'!J10</f>
        <v>0.0468793646985759</v>
      </c>
      <c r="O26" s="476">
        <f>'PL-CF-BS'!K10</f>
        <v>0.0551129058491999</v>
      </c>
      <c r="P26" s="476">
        <f>'PL-CF-BS'!L10</f>
        <v>0.0570031687391486</v>
      </c>
      <c r="R26" s="449" t="s">
        <v>138</v>
      </c>
      <c r="T26" s="463">
        <f t="shared" si="24"/>
        <v>76.8</v>
      </c>
      <c r="U26" s="463">
        <f t="shared" si="25"/>
        <v>84.5</v>
      </c>
      <c r="V26" s="463">
        <f t="shared" si="26"/>
        <v>84.5</v>
      </c>
      <c r="W26" s="463">
        <f t="shared" si="27"/>
        <v>84.5</v>
      </c>
      <c r="X26" s="463">
        <f t="shared" si="28"/>
        <v>84.5</v>
      </c>
      <c r="Z26" s="449" t="s">
        <v>139</v>
      </c>
      <c r="AA26" s="478">
        <f t="shared" si="20"/>
        <v>0.0986984933154644</v>
      </c>
      <c r="AB26" s="478">
        <f t="shared" si="21"/>
        <v>0.0606333591972541</v>
      </c>
      <c r="AC26" s="478">
        <f t="shared" si="21"/>
        <v>0.0148420015003192</v>
      </c>
      <c r="AD26" s="478">
        <f t="shared" si="21"/>
        <v>0.0468793646985759</v>
      </c>
      <c r="AE26" s="478">
        <f t="shared" si="22"/>
        <v>0.0551129058491999</v>
      </c>
      <c r="AF26" s="478">
        <f t="shared" si="23"/>
        <v>0.0570031687391486</v>
      </c>
    </row>
    <row r="27" customHeight="1" spans="1:32">
      <c r="B27" s="457" t="s">
        <v>140</v>
      </c>
      <c r="C27" s="458">
        <f>'PL-CF-BS'!G140</f>
        <v>1102.2</v>
      </c>
      <c r="D27" s="458">
        <f>'PL-CF-BS'!H140</f>
        <v>1188.8</v>
      </c>
      <c r="E27" s="458">
        <f>'PL-CF-BS'!I140</f>
        <v>1249.8</v>
      </c>
      <c r="F27" s="458">
        <f>'PL-CF-BS'!J140</f>
        <v>1249.8</v>
      </c>
      <c r="G27" s="458">
        <f>'PL-CF-BS'!K140</f>
        <v>1249.8</v>
      </c>
      <c r="H27" s="458">
        <f>'PL-CF-BS'!L140</f>
        <v>1249.8</v>
      </c>
      <c r="I27" s="454"/>
      <c r="J27" s="454" t="s">
        <v>141</v>
      </c>
      <c r="K27" s="476">
        <f>'PL-CF-BS'!G50</f>
        <v>0.0836575193635445</v>
      </c>
      <c r="L27" s="476">
        <f>'PL-CF-BS'!H50</f>
        <v>0.0363357050452777</v>
      </c>
      <c r="M27" s="476">
        <f>'PL-CF-BS'!I50</f>
        <v>-0.0439246649086396</v>
      </c>
      <c r="N27" s="476">
        <f>'PL-CF-BS'!J50</f>
        <v>0.107536679304777</v>
      </c>
      <c r="O27" s="476">
        <f>'PL-CF-BS'!K50</f>
        <v>0.0878267799386718</v>
      </c>
      <c r="P27" s="476">
        <f>'PL-CF-BS'!L50</f>
        <v>0.0745002520897193</v>
      </c>
      <c r="R27" s="449" t="s">
        <v>142</v>
      </c>
      <c r="T27" s="463">
        <f t="shared" si="24"/>
        <v>1188.8</v>
      </c>
      <c r="U27" s="463">
        <f t="shared" si="25"/>
        <v>1249.8</v>
      </c>
      <c r="V27" s="463">
        <f t="shared" si="26"/>
        <v>1249.8</v>
      </c>
      <c r="W27" s="463">
        <f t="shared" si="27"/>
        <v>1249.8</v>
      </c>
      <c r="X27" s="463">
        <f t="shared" si="28"/>
        <v>1249.8</v>
      </c>
      <c r="Z27" s="449" t="s">
        <v>143</v>
      </c>
      <c r="AA27" s="478">
        <f t="shared" si="20"/>
        <v>0.0836575193635445</v>
      </c>
      <c r="AB27" s="478">
        <f t="shared" si="21"/>
        <v>0.0363357050452777</v>
      </c>
      <c r="AC27" s="478">
        <f t="shared" si="21"/>
        <v>-0.0439246649086396</v>
      </c>
      <c r="AD27" s="478">
        <f t="shared" si="21"/>
        <v>0.107536679304777</v>
      </c>
      <c r="AE27" s="478">
        <f t="shared" si="22"/>
        <v>0.0878267799386718</v>
      </c>
      <c r="AF27" s="478">
        <f t="shared" si="23"/>
        <v>0.0745002520897193</v>
      </c>
    </row>
    <row r="28" customHeight="1" spans="1:32">
      <c r="B28" s="457" t="s">
        <v>144</v>
      </c>
      <c r="C28" s="458">
        <f>'PL-CF-BS'!G141</f>
        <v>4746.7</v>
      </c>
      <c r="D28" s="458">
        <f>'PL-CF-BS'!H141</f>
        <v>5187.1</v>
      </c>
      <c r="E28" s="458">
        <f>'PL-CF-BS'!I141</f>
        <v>8069.7</v>
      </c>
      <c r="F28" s="458">
        <f>'PL-CF-BS'!J141</f>
        <v>11110.8</v>
      </c>
      <c r="G28" s="458">
        <f>'PL-CF-BS'!K141</f>
        <v>13976.5666666667</v>
      </c>
      <c r="H28" s="458">
        <f>'PL-CF-BS'!L141</f>
        <v>17290.4222222222</v>
      </c>
      <c r="I28" s="454"/>
      <c r="J28" s="468" t="s">
        <v>145</v>
      </c>
      <c r="K28" s="474"/>
      <c r="L28" s="474"/>
      <c r="M28" s="474"/>
      <c r="N28" s="474"/>
      <c r="O28" s="474"/>
      <c r="R28" s="449" t="s">
        <v>146</v>
      </c>
      <c r="T28" s="463">
        <f t="shared" si="24"/>
        <v>5187.1</v>
      </c>
      <c r="U28" s="463">
        <f t="shared" si="25"/>
        <v>8069.7</v>
      </c>
      <c r="V28" s="463">
        <f t="shared" si="26"/>
        <v>11110.8</v>
      </c>
      <c r="W28" s="463">
        <f t="shared" si="27"/>
        <v>13976.5666666667</v>
      </c>
      <c r="X28" s="463">
        <f t="shared" si="28"/>
        <v>17290.4222222222</v>
      </c>
      <c r="Z28" s="469" t="s">
        <v>147</v>
      </c>
      <c r="AE28" s="478"/>
      <c r="AF28" s="478"/>
    </row>
    <row r="29" customHeight="1" spans="1:32">
      <c r="B29" s="457" t="s">
        <v>148</v>
      </c>
      <c r="C29" s="458">
        <f>'PL-CF-BS'!G142</f>
        <v>1394.2</v>
      </c>
      <c r="D29" s="458">
        <f>'PL-CF-BS'!H142</f>
        <v>1458</v>
      </c>
      <c r="E29" s="458">
        <f>'PL-CF-BS'!I142</f>
        <v>1362.9</v>
      </c>
      <c r="F29" s="458">
        <f>'PL-CF-BS'!J142</f>
        <v>910.083333333333</v>
      </c>
      <c r="G29" s="458">
        <f>'PL-CF-BS'!K142</f>
        <v>449.861111111111</v>
      </c>
      <c r="H29" s="458">
        <f>'PL-CF-BS'!L142</f>
        <v>-5.68518518518505</v>
      </c>
      <c r="I29" s="454"/>
      <c r="J29" s="454" t="s">
        <v>149</v>
      </c>
      <c r="K29" s="479">
        <f>'PL-CF-BS'!G113/'PL-CF-BS'!G136</f>
        <v>1.09568713254047</v>
      </c>
      <c r="L29" s="479">
        <f>'PL-CF-BS'!H113/'PL-CF-BS'!H136</f>
        <v>1.12555342989888</v>
      </c>
      <c r="M29" s="479">
        <f>'PL-CF-BS'!I113/'PL-CF-BS'!I136</f>
        <v>1.44459701298279</v>
      </c>
      <c r="N29" s="479">
        <f>'PL-CF-BS'!J113/'PL-CF-BS'!J136</f>
        <v>1.71460594811245</v>
      </c>
      <c r="O29" s="479">
        <f>'PL-CF-BS'!K113/'PL-CF-BS'!K136</f>
        <v>2.08011006361938</v>
      </c>
      <c r="P29" s="479">
        <f>'PL-CF-BS'!L113/'PL-CF-BS'!L136</f>
        <v>2.54946182663965</v>
      </c>
      <c r="R29" s="449" t="s">
        <v>150</v>
      </c>
      <c r="T29" s="463">
        <f t="shared" si="24"/>
        <v>1458</v>
      </c>
      <c r="U29" s="463">
        <f t="shared" si="25"/>
        <v>1362.9</v>
      </c>
      <c r="V29" s="463">
        <f t="shared" si="26"/>
        <v>910.083333333333</v>
      </c>
      <c r="W29" s="463">
        <f t="shared" si="27"/>
        <v>449.861111111111</v>
      </c>
      <c r="X29" s="463">
        <f t="shared" si="28"/>
        <v>-5.68518518518505</v>
      </c>
      <c r="Z29" s="449" t="s">
        <v>151</v>
      </c>
      <c r="AA29" s="480">
        <f t="shared" ref="AA29:AD30" si="29">K29</f>
        <v>1.09568713254047</v>
      </c>
      <c r="AB29" s="480">
        <f t="shared" si="29"/>
        <v>1.12555342989888</v>
      </c>
      <c r="AC29" s="480">
        <f t="shared" si="29"/>
        <v>1.44459701298279</v>
      </c>
      <c r="AD29" s="480">
        <f t="shared" si="29"/>
        <v>1.71460594811245</v>
      </c>
      <c r="AE29" s="478">
        <f t="shared" si="22"/>
        <v>2.08011006361938</v>
      </c>
      <c r="AF29" s="478">
        <f t="shared" si="23"/>
        <v>2.54946182663965</v>
      </c>
    </row>
    <row r="30" customHeight="1" spans="1:32">
      <c r="B30" s="468" t="s">
        <v>152</v>
      </c>
      <c r="C30" s="460">
        <f>'PL-CF-BS'!G143</f>
        <v>7873.9</v>
      </c>
      <c r="D30" s="460">
        <f>'PL-CF-BS'!H143</f>
        <v>8579.6</v>
      </c>
      <c r="E30" s="460">
        <f>'PL-CF-BS'!I143</f>
        <v>11450.9</v>
      </c>
      <c r="F30" s="460">
        <f>'PL-CF-BS'!J143</f>
        <v>14039.1833333333</v>
      </c>
      <c r="G30" s="460">
        <f>'PL-CF-BS'!K143</f>
        <v>16444.7277777778</v>
      </c>
      <c r="H30" s="460">
        <f>'PL-CF-BS'!L143</f>
        <v>19303.037037037</v>
      </c>
      <c r="I30" s="454"/>
      <c r="J30" s="454" t="s">
        <v>153</v>
      </c>
      <c r="K30" s="479">
        <f>('PL-CF-BS'!G113-'PL-CF-BS'!G108)/'PL-CF-BS'!G136</f>
        <v>0.753886010362694</v>
      </c>
      <c r="L30" s="479">
        <f>('PL-CF-BS'!H113-'PL-CF-BS'!H108)/'PL-CF-BS'!H136</f>
        <v>0.742812243782454</v>
      </c>
      <c r="M30" s="479">
        <f>('PL-CF-BS'!I113-'PL-CF-BS'!I108)/'PL-CF-BS'!I136</f>
        <v>1.08665603748414</v>
      </c>
      <c r="N30" s="479">
        <f>('PL-CF-BS'!J113-'PL-CF-BS'!J108)/'PL-CF-BS'!J136</f>
        <v>1.3223474590474</v>
      </c>
      <c r="O30" s="479">
        <f>('PL-CF-BS'!K113-'PL-CF-BS'!K108)/'PL-CF-BS'!K136</f>
        <v>1.63961269523058</v>
      </c>
      <c r="P30" s="479">
        <f>('PL-CF-BS'!L113-'PL-CF-BS'!L108)/'PL-CF-BS'!L136</f>
        <v>2.06375724565585</v>
      </c>
      <c r="R30" s="481" t="s">
        <v>154</v>
      </c>
      <c r="S30" s="482"/>
      <c r="T30" s="466">
        <f t="shared" si="24"/>
        <v>8579.6</v>
      </c>
      <c r="U30" s="466">
        <f t="shared" si="25"/>
        <v>11450.9</v>
      </c>
      <c r="V30" s="466">
        <f t="shared" si="26"/>
        <v>14039.1833333333</v>
      </c>
      <c r="W30" s="466">
        <f t="shared" si="27"/>
        <v>16444.7277777778</v>
      </c>
      <c r="X30" s="466">
        <f t="shared" si="28"/>
        <v>19303.037037037</v>
      </c>
      <c r="Z30" s="449" t="s">
        <v>155</v>
      </c>
      <c r="AA30" s="480">
        <f t="shared" si="29"/>
        <v>0.753886010362694</v>
      </c>
      <c r="AB30" s="480">
        <f t="shared" si="29"/>
        <v>0.742812243782454</v>
      </c>
      <c r="AC30" s="480">
        <f t="shared" si="29"/>
        <v>1.08665603748414</v>
      </c>
      <c r="AD30" s="480">
        <f t="shared" si="29"/>
        <v>1.3223474590474</v>
      </c>
      <c r="AE30" s="478">
        <f t="shared" si="22"/>
        <v>1.63961269523058</v>
      </c>
      <c r="AF30" s="478">
        <f t="shared" si="23"/>
        <v>2.06375724565585</v>
      </c>
    </row>
    <row r="31" customHeight="1" spans="1:32">
      <c r="A31" s="483"/>
      <c r="B31" s="468" t="s">
        <v>156</v>
      </c>
      <c r="C31" s="460">
        <f>'PL-CF-BS'!G145</f>
        <v>22773.5</v>
      </c>
      <c r="D31" s="460">
        <f>'PL-CF-BS'!H145</f>
        <v>23215.6</v>
      </c>
      <c r="E31" s="460">
        <f>'PL-CF-BS'!I145</f>
        <v>26817.4</v>
      </c>
      <c r="F31" s="460">
        <f>'PL-CF-BS'!J145</f>
        <v>28763.2725670051</v>
      </c>
      <c r="G31" s="460">
        <f>'PL-CF-BS'!K145</f>
        <v>30254.0887847874</v>
      </c>
      <c r="H31" s="460">
        <f>'PL-CF-BS'!L145</f>
        <v>32541.1519176102</v>
      </c>
      <c r="I31" s="454"/>
      <c r="J31" s="454"/>
      <c r="K31" s="474"/>
      <c r="L31" s="474"/>
      <c r="M31" s="474"/>
      <c r="N31" s="474"/>
      <c r="O31" s="474"/>
      <c r="R31" s="481" t="s">
        <v>27</v>
      </c>
      <c r="S31" s="482"/>
      <c r="T31" s="466">
        <f t="shared" si="24"/>
        <v>23215.6</v>
      </c>
      <c r="U31" s="466">
        <f t="shared" si="25"/>
        <v>26817.4</v>
      </c>
      <c r="V31" s="466">
        <f t="shared" si="26"/>
        <v>28763.2725670051</v>
      </c>
      <c r="W31" s="466">
        <f t="shared" si="27"/>
        <v>30254.0887847874</v>
      </c>
      <c r="X31" s="466">
        <f t="shared" si="28"/>
        <v>32541.1519176102</v>
      </c>
    </row>
    <row r="32" customHeight="1" spans="1:32">
      <c r="B32" s="457" t="s">
        <v>157</v>
      </c>
      <c r="C32" s="458">
        <f>'PL-CF-BS'!G148</f>
        <v>106.9</v>
      </c>
      <c r="D32" s="458">
        <f>'PL-CF-BS'!H148</f>
        <v>106.9</v>
      </c>
      <c r="E32" s="458">
        <f>'PL-CF-BS'!I148</f>
        <v>106.8</v>
      </c>
      <c r="F32" s="458">
        <f>'PL-CF-BS'!J148</f>
        <v>152.466666666667</v>
      </c>
      <c r="G32" s="458">
        <f>'PL-CF-BS'!K148</f>
        <v>212.855555555556</v>
      </c>
      <c r="H32" s="458">
        <f>'PL-CF-BS'!L148</f>
        <v>270.074074074074</v>
      </c>
      <c r="I32" s="454"/>
      <c r="J32" s="453" t="s">
        <v>158</v>
      </c>
      <c r="K32" s="453">
        <f>K18</f>
        <v>2023</v>
      </c>
      <c r="L32" s="453">
        <f>L18</f>
        <v>2024</v>
      </c>
      <c r="M32" s="453">
        <f>M18</f>
        <v>2025</v>
      </c>
      <c r="N32" s="453" t="str">
        <f>N18</f>
        <v>2026E</v>
      </c>
      <c r="O32" s="453" t="str">
        <f>O18</f>
        <v>2027E</v>
      </c>
      <c r="P32" s="453" t="s">
        <v>47</v>
      </c>
      <c r="R32" s="449" t="s">
        <v>159</v>
      </c>
      <c r="T32" s="463">
        <f t="shared" si="24"/>
        <v>106.9</v>
      </c>
      <c r="U32" s="463">
        <f t="shared" si="25"/>
        <v>106.8</v>
      </c>
      <c r="V32" s="463">
        <f t="shared" si="26"/>
        <v>152.466666666667</v>
      </c>
      <c r="W32" s="463">
        <f t="shared" si="27"/>
        <v>212.855555555556</v>
      </c>
      <c r="X32" s="463">
        <f t="shared" si="28"/>
        <v>270.074074074074</v>
      </c>
      <c r="Z32" s="455" t="s">
        <v>160</v>
      </c>
      <c r="AA32" s="455">
        <f>K32</f>
        <v>2023</v>
      </c>
      <c r="AB32" s="455">
        <f>L32</f>
        <v>2024</v>
      </c>
      <c r="AC32" s="455">
        <f>M32</f>
        <v>2025</v>
      </c>
      <c r="AD32" s="455" t="str">
        <f>N32</f>
        <v>2026E</v>
      </c>
      <c r="AE32" s="455" t="str">
        <f>O32</f>
        <v>2027E</v>
      </c>
      <c r="AF32" s="455" t="s">
        <v>47</v>
      </c>
    </row>
    <row r="33" customHeight="1" spans="2:32">
      <c r="B33" s="457" t="s">
        <v>161</v>
      </c>
      <c r="C33" s="458">
        <f>'PL-CF-BS'!G149</f>
        <v>3370.2</v>
      </c>
      <c r="D33" s="458">
        <f>'PL-CF-BS'!H149</f>
        <v>3444.3</v>
      </c>
      <c r="E33" s="458">
        <f>'PL-CF-BS'!I149</f>
        <v>3509.8</v>
      </c>
      <c r="F33" s="458">
        <f>'PL-CF-BS'!J149</f>
        <v>3509.8</v>
      </c>
      <c r="G33" s="458">
        <f>'PL-CF-BS'!K149</f>
        <v>3444.3</v>
      </c>
      <c r="H33" s="458">
        <f>'PL-CF-BS'!L149</f>
        <v>3444.3</v>
      </c>
      <c r="I33" s="454"/>
      <c r="J33" s="468" t="s">
        <v>162</v>
      </c>
      <c r="K33" s="474"/>
      <c r="L33" s="484"/>
      <c r="M33" s="474"/>
      <c r="N33" s="474"/>
      <c r="O33" s="474"/>
      <c r="R33" s="449" t="s">
        <v>163</v>
      </c>
      <c r="T33" s="463">
        <f t="shared" si="24"/>
        <v>3444.3</v>
      </c>
      <c r="U33" s="463">
        <f t="shared" si="25"/>
        <v>3509.8</v>
      </c>
      <c r="V33" s="463">
        <f t="shared" si="26"/>
        <v>3509.8</v>
      </c>
      <c r="W33" s="463">
        <f t="shared" si="27"/>
        <v>3444.3</v>
      </c>
      <c r="X33" s="463">
        <f t="shared" si="28"/>
        <v>3444.3</v>
      </c>
      <c r="Z33" s="469" t="s">
        <v>164</v>
      </c>
    </row>
    <row r="34" customHeight="1" spans="2:32">
      <c r="B34" s="457" t="s">
        <v>165</v>
      </c>
      <c r="C34" s="458">
        <f>'PL-CF-BS'!G150</f>
        <v>13799.1</v>
      </c>
      <c r="D34" s="458">
        <f>'PL-CF-BS'!H150</f>
        <v>16144.8</v>
      </c>
      <c r="E34" s="458">
        <f>'PL-CF-BS'!I150</f>
        <v>18166.5</v>
      </c>
      <c r="F34" s="458">
        <f>'PL-CF-BS'!J150</f>
        <v>18166.5</v>
      </c>
      <c r="G34" s="458">
        <f>'PL-CF-BS'!K150</f>
        <v>18166.5</v>
      </c>
      <c r="H34" s="458">
        <f>'PL-CF-BS'!L150</f>
        <v>18166.5</v>
      </c>
      <c r="I34" s="454"/>
      <c r="J34" s="454" t="s">
        <v>38</v>
      </c>
      <c r="K34" s="485">
        <f>'PL-CF-BS'!G58</f>
        <v>11.5490618021411</v>
      </c>
      <c r="L34" s="485">
        <f>'PL-CF-BS'!H58</f>
        <v>11.9943024826686</v>
      </c>
      <c r="M34" s="485">
        <f>'PL-CF-BS'!I58</f>
        <v>11.4823803959952</v>
      </c>
      <c r="N34" s="485">
        <f>'PL-CF-BS'!J58</f>
        <v>12.749255513563</v>
      </c>
      <c r="O34" s="485">
        <f>'PL-CF-BS'!K58</f>
        <v>13.9017741209404</v>
      </c>
      <c r="P34" s="485">
        <f>'PL-CF-BS'!L58</f>
        <v>14.9705412316177</v>
      </c>
      <c r="R34" s="449" t="s">
        <v>166</v>
      </c>
      <c r="T34" s="463">
        <f t="shared" si="24"/>
        <v>16144.8</v>
      </c>
      <c r="U34" s="463">
        <f t="shared" si="25"/>
        <v>18166.5</v>
      </c>
      <c r="V34" s="463">
        <f t="shared" si="26"/>
        <v>18166.5</v>
      </c>
      <c r="W34" s="463">
        <f t="shared" si="27"/>
        <v>18166.5</v>
      </c>
      <c r="X34" s="463">
        <f t="shared" si="28"/>
        <v>18166.5</v>
      </c>
      <c r="Z34" s="449" t="s">
        <v>38</v>
      </c>
      <c r="AA34" s="486">
        <f t="shared" ref="AA34:AF35" si="30">K34</f>
        <v>11.5490618021411</v>
      </c>
      <c r="AB34" s="486">
        <f t="shared" si="30"/>
        <v>11.9943024826686</v>
      </c>
      <c r="AC34" s="486">
        <f t="shared" si="30"/>
        <v>11.4823803959952</v>
      </c>
      <c r="AD34" s="486">
        <f t="shared" si="30"/>
        <v>12.749255513563</v>
      </c>
      <c r="AE34" s="486">
        <f t="shared" si="30"/>
        <v>13.9017741209404</v>
      </c>
      <c r="AF34" s="486">
        <f t="shared" si="30"/>
        <v>14.9705412316177</v>
      </c>
    </row>
    <row r="35" customHeight="1" spans="2:32">
      <c r="B35" s="457" t="s">
        <v>167</v>
      </c>
      <c r="C35" s="458">
        <f>'PL-CF-BS'!G153</f>
        <v>12307.8</v>
      </c>
      <c r="D35" s="458">
        <f>'PL-CF-BS'!H153</f>
        <v>13686.5</v>
      </c>
      <c r="E35" s="458">
        <f>'PL-CF-BS'!I153</f>
        <v>13919.3</v>
      </c>
      <c r="F35" s="458">
        <f>'PL-CF-BS'!J153</f>
        <v>15804.9035970435</v>
      </c>
      <c r="G35" s="458">
        <f>'PL-CF-BS'!K153</f>
        <v>18705.6403337217</v>
      </c>
      <c r="H35" s="458">
        <f>'PL-CF-BS'!L153</f>
        <v>21980.3776025756</v>
      </c>
      <c r="I35" s="454"/>
      <c r="J35" s="454" t="s">
        <v>168</v>
      </c>
      <c r="K35" s="485">
        <f>'PL-CF-BS'!G155/'PL-CF-BS'!G55</f>
        <v>54.2983323987695</v>
      </c>
      <c r="L35" s="485">
        <f>'PL-CF-BS'!H155/'PL-CF-BS'!H55</f>
        <v>62.0111446079556</v>
      </c>
      <c r="M35" s="485">
        <f>'PL-CF-BS'!I155/'PL-CF-BS'!I55</f>
        <v>65.5023401320833</v>
      </c>
      <c r="N35" s="485">
        <f>'PL-CF-BS'!J155/'PL-CF-BS'!J55</f>
        <v>70.2353711302418</v>
      </c>
      <c r="O35" s="485">
        <f>'PL-CF-BS'!K155/'PL-CF-BS'!K55</f>
        <v>75.8544044382654</v>
      </c>
      <c r="P35" s="485">
        <f>'PL-CF-BS'!L155/'PL-CF-BS'!L55</f>
        <v>82.310943039605</v>
      </c>
      <c r="R35" s="449" t="s">
        <v>169</v>
      </c>
      <c r="T35" s="463">
        <f t="shared" si="24"/>
        <v>13686.5</v>
      </c>
      <c r="U35" s="463">
        <f t="shared" si="25"/>
        <v>13919.3</v>
      </c>
      <c r="V35" s="463">
        <f t="shared" si="26"/>
        <v>15804.9035970435</v>
      </c>
      <c r="W35" s="463">
        <f t="shared" si="27"/>
        <v>18705.6403337217</v>
      </c>
      <c r="X35" s="463">
        <f t="shared" si="28"/>
        <v>21980.3776025756</v>
      </c>
      <c r="Z35" s="449" t="s">
        <v>168</v>
      </c>
      <c r="AA35" s="486">
        <f t="shared" si="30"/>
        <v>54.2983323987695</v>
      </c>
      <c r="AB35" s="486">
        <f t="shared" ref="AB35:AB39" si="31">L35</f>
        <v>62.0111446079556</v>
      </c>
      <c r="AC35" s="486">
        <f t="shared" ref="AC35:AC39" si="32">M35</f>
        <v>65.5023401320833</v>
      </c>
      <c r="AD35" s="486">
        <f t="shared" ref="AD35:AD39" si="33">N35</f>
        <v>70.2353711302418</v>
      </c>
      <c r="AE35" s="486">
        <f t="shared" ref="AE35:AE39" si="34">O35</f>
        <v>75.8544044382654</v>
      </c>
      <c r="AF35" s="486">
        <f t="shared" ref="AF35:AF39" si="35">P35</f>
        <v>82.310943039605</v>
      </c>
    </row>
    <row r="36" customHeight="1" spans="2:32">
      <c r="B36" s="457" t="s">
        <v>170</v>
      </c>
      <c r="C36" s="458" t="e">
        <f>'PL-CF-BS'!#REF!</f>
        <v>#REF!</v>
      </c>
      <c r="D36" s="458" t="e">
        <f>'PL-CF-BS'!#REF!</f>
        <v>#REF!</v>
      </c>
      <c r="E36" s="458" t="e">
        <f>'PL-CF-BS'!#REF!</f>
        <v>#REF!</v>
      </c>
      <c r="F36" s="458" t="e">
        <f>'PL-CF-BS'!#REF!</f>
        <v>#REF!</v>
      </c>
      <c r="G36" s="458" t="e">
        <f>'PL-CF-BS'!#REF!</f>
        <v>#REF!</v>
      </c>
      <c r="H36" s="458" t="e">
        <f>'PL-CF-BS'!#REF!</f>
        <v>#REF!</v>
      </c>
      <c r="I36" s="454"/>
      <c r="J36" s="468" t="s">
        <v>171</v>
      </c>
      <c r="K36" s="474"/>
      <c r="L36" s="474"/>
      <c r="M36" s="474"/>
      <c r="N36" s="474"/>
      <c r="O36" s="474"/>
      <c r="R36" s="449" t="s">
        <v>172</v>
      </c>
      <c r="T36" s="463">
        <f>T37+T38</f>
        <v>33142.3</v>
      </c>
      <c r="U36" s="463">
        <f t="shared" ref="U36:X36" si="36">U37+U38</f>
        <v>35054.4</v>
      </c>
      <c r="V36" s="463">
        <f t="shared" si="36"/>
        <v>37393.4702637102</v>
      </c>
      <c r="W36" s="463">
        <f t="shared" si="36"/>
        <v>40289.0958892773</v>
      </c>
      <c r="X36" s="463">
        <f t="shared" si="36"/>
        <v>43621.0516766497</v>
      </c>
      <c r="Z36" s="469" t="s">
        <v>173</v>
      </c>
      <c r="AB36" s="486"/>
      <c r="AC36" s="486"/>
      <c r="AD36" s="486"/>
      <c r="AE36" s="486"/>
      <c r="AF36" s="486"/>
    </row>
    <row r="37" customHeight="1" spans="2:32">
      <c r="B37" s="468" t="s">
        <v>174</v>
      </c>
      <c r="C37" s="460">
        <f>'PL-CF-BS'!G159</f>
        <v>29081.6</v>
      </c>
      <c r="D37" s="460">
        <f>'PL-CF-BS'!H159</f>
        <v>33137.8</v>
      </c>
      <c r="E37" s="460">
        <f>'PL-CF-BS'!I159</f>
        <v>35003.8</v>
      </c>
      <c r="F37" s="460">
        <f>'PL-CF-BS'!J159</f>
        <v>37388.9702637102</v>
      </c>
      <c r="G37" s="460">
        <f>'PL-CF-BS'!K159</f>
        <v>40284.5958892773</v>
      </c>
      <c r="H37" s="460">
        <f>'PL-CF-BS'!L159</f>
        <v>43616.5516766497</v>
      </c>
      <c r="I37" s="454"/>
      <c r="J37" s="454" t="s">
        <v>175</v>
      </c>
      <c r="K37" s="485">
        <f t="shared" ref="K37:P37" si="37">K41/K34</f>
        <v>31.3315493673189</v>
      </c>
      <c r="L37" s="485">
        <f t="shared" si="37"/>
        <v>30.1684904581038</v>
      </c>
      <c r="M37" s="485">
        <f t="shared" si="37"/>
        <v>31.5135004694849</v>
      </c>
      <c r="N37" s="485">
        <f t="shared" si="37"/>
        <v>28.3820494157524</v>
      </c>
      <c r="O37" s="485">
        <f t="shared" si="37"/>
        <v>26.0290518930918</v>
      </c>
      <c r="P37" s="485">
        <f t="shared" si="37"/>
        <v>24.1708028054306</v>
      </c>
      <c r="R37" s="449" t="s">
        <v>176</v>
      </c>
      <c r="T37" s="463">
        <f t="shared" si="24"/>
        <v>33137.8</v>
      </c>
      <c r="U37" s="463">
        <f t="shared" si="25"/>
        <v>35003.8</v>
      </c>
      <c r="V37" s="463">
        <f t="shared" si="26"/>
        <v>37388.9702637102</v>
      </c>
      <c r="W37" s="463">
        <f t="shared" si="27"/>
        <v>40284.5958892773</v>
      </c>
      <c r="X37" s="463">
        <f t="shared" si="28"/>
        <v>43616.5516766497</v>
      </c>
      <c r="Z37" s="449" t="s">
        <v>175</v>
      </c>
      <c r="AA37" s="487">
        <f t="shared" ref="AA37:AA39" si="38">K37</f>
        <v>31.3315493673189</v>
      </c>
      <c r="AB37" s="486">
        <f t="shared" si="31"/>
        <v>30.1684904581038</v>
      </c>
      <c r="AC37" s="486">
        <f t="shared" si="32"/>
        <v>31.5135004694849</v>
      </c>
      <c r="AD37" s="486">
        <f t="shared" si="33"/>
        <v>28.3820494157524</v>
      </c>
      <c r="AE37" s="486">
        <f t="shared" si="34"/>
        <v>26.0290518930918</v>
      </c>
      <c r="AF37" s="486">
        <f t="shared" si="35"/>
        <v>24.1708028054306</v>
      </c>
    </row>
    <row r="38" customHeight="1" spans="2:32">
      <c r="B38" s="457" t="s">
        <v>177</v>
      </c>
      <c r="C38" s="460">
        <f>'PL-CF-BS'!G158</f>
        <v>7.3</v>
      </c>
      <c r="D38" s="460">
        <f>'PL-CF-BS'!H158</f>
        <v>4.5</v>
      </c>
      <c r="E38" s="460">
        <f>'PL-CF-BS'!I158</f>
        <v>50.6</v>
      </c>
      <c r="F38" s="460">
        <f>'PL-CF-BS'!J158</f>
        <v>4.5</v>
      </c>
      <c r="G38" s="460">
        <f>'PL-CF-BS'!K158</f>
        <v>4.5</v>
      </c>
      <c r="H38" s="460">
        <f>'PL-CF-BS'!L158</f>
        <v>4.5</v>
      </c>
      <c r="I38" s="454"/>
      <c r="J38" s="454" t="s">
        <v>178</v>
      </c>
      <c r="K38" s="485">
        <f t="shared" ref="K38:P38" si="39">K41/K35</f>
        <v>6.66410889643087</v>
      </c>
      <c r="L38" s="485">
        <f t="shared" si="39"/>
        <v>5.83524142777357</v>
      </c>
      <c r="M38" s="485">
        <f t="shared" si="39"/>
        <v>5.52423011560108</v>
      </c>
      <c r="N38" s="485">
        <f t="shared" si="39"/>
        <v>5.15196252510718</v>
      </c>
      <c r="O38" s="485">
        <f t="shared" si="39"/>
        <v>4.77032286628121</v>
      </c>
      <c r="P38" s="485">
        <f t="shared" si="39"/>
        <v>4.39613478642677</v>
      </c>
      <c r="R38" s="449" t="s">
        <v>179</v>
      </c>
      <c r="T38" s="463">
        <f t="shared" si="24"/>
        <v>4.5</v>
      </c>
      <c r="U38" s="463">
        <f t="shared" si="25"/>
        <v>50.6</v>
      </c>
      <c r="V38" s="463">
        <f t="shared" si="26"/>
        <v>4.5</v>
      </c>
      <c r="W38" s="463">
        <f t="shared" si="27"/>
        <v>4.5</v>
      </c>
      <c r="X38" s="463">
        <f t="shared" si="28"/>
        <v>4.5</v>
      </c>
      <c r="Z38" s="449" t="s">
        <v>178</v>
      </c>
      <c r="AA38" s="487">
        <f t="shared" si="38"/>
        <v>6.66410889643087</v>
      </c>
      <c r="AB38" s="486">
        <f t="shared" si="31"/>
        <v>5.83524142777357</v>
      </c>
      <c r="AC38" s="486">
        <f t="shared" si="32"/>
        <v>5.52423011560108</v>
      </c>
      <c r="AD38" s="486">
        <f t="shared" si="33"/>
        <v>5.15196252510718</v>
      </c>
      <c r="AE38" s="486">
        <f t="shared" si="34"/>
        <v>4.77032286628121</v>
      </c>
      <c r="AF38" s="486">
        <f t="shared" si="35"/>
        <v>4.39613478642677</v>
      </c>
    </row>
    <row r="39" customHeight="1" spans="2:32">
      <c r="B39" s="468" t="s">
        <v>180</v>
      </c>
      <c r="C39" s="460">
        <f>'PL-CF-BS'!G159</f>
        <v>29081.6</v>
      </c>
      <c r="D39" s="460">
        <f>'PL-CF-BS'!H159</f>
        <v>33137.8</v>
      </c>
      <c r="E39" s="460">
        <f>'PL-CF-BS'!I159</f>
        <v>35003.8</v>
      </c>
      <c r="F39" s="460">
        <f>'PL-CF-BS'!J159</f>
        <v>37388.9702637102</v>
      </c>
      <c r="G39" s="460">
        <f>'PL-CF-BS'!K159</f>
        <v>40284.5958892773</v>
      </c>
      <c r="H39" s="460">
        <f>'PL-CF-BS'!L159</f>
        <v>43616.5516766497</v>
      </c>
      <c r="J39" s="454" t="s">
        <v>181</v>
      </c>
      <c r="K39" s="485">
        <f>K41*'PL-CF-BS'!G55/'PL-CF-BS'!G6</f>
        <v>4.70476126537664</v>
      </c>
      <c r="L39" s="485">
        <f>L41*'PL-CF-BS'!H55/'PL-CF-BS'!H6</f>
        <v>4.44596532278416</v>
      </c>
      <c r="M39" s="485">
        <f>M41*'PL-CF-BS'!I55/'PL-CF-BS'!I6</f>
        <v>4.38321801681258</v>
      </c>
      <c r="N39" s="485">
        <f>N41*'PL-CF-BS'!J55/'PL-CF-BS'!J6</f>
        <v>4.18201548210719</v>
      </c>
      <c r="O39" s="485">
        <f>O41*'PL-CF-BS'!K55/'PL-CF-BS'!K6</f>
        <v>3.97016253687195</v>
      </c>
      <c r="P39" s="485">
        <f>P41*'PL-CF-BS'!L55/'PL-CF-BS'!L6</f>
        <v>3.76280304392757</v>
      </c>
      <c r="R39" s="481" t="s">
        <v>29</v>
      </c>
      <c r="S39" s="482"/>
      <c r="T39" s="466">
        <f t="shared" si="24"/>
        <v>33137.8</v>
      </c>
      <c r="U39" s="466">
        <f t="shared" si="25"/>
        <v>35003.8</v>
      </c>
      <c r="V39" s="466">
        <f t="shared" si="26"/>
        <v>37388.9702637102</v>
      </c>
      <c r="W39" s="466">
        <f t="shared" si="27"/>
        <v>40284.5958892773</v>
      </c>
      <c r="X39" s="466">
        <f t="shared" si="28"/>
        <v>43616.5516766497</v>
      </c>
      <c r="Z39" s="449" t="s">
        <v>181</v>
      </c>
      <c r="AA39" s="486">
        <f t="shared" si="38"/>
        <v>4.70476126537664</v>
      </c>
      <c r="AB39" s="486">
        <f t="shared" si="31"/>
        <v>4.44596532278416</v>
      </c>
      <c r="AC39" s="486">
        <f t="shared" si="32"/>
        <v>4.38321801681258</v>
      </c>
      <c r="AD39" s="486">
        <f t="shared" si="33"/>
        <v>4.18201548210719</v>
      </c>
      <c r="AE39" s="486">
        <f t="shared" si="34"/>
        <v>3.97016253687195</v>
      </c>
      <c r="AF39" s="486">
        <f t="shared" si="35"/>
        <v>3.76280304392757</v>
      </c>
    </row>
    <row r="40" customHeight="1" spans="2:32">
      <c r="B40" s="468" t="s">
        <v>182</v>
      </c>
      <c r="C40" s="460">
        <f>'PL-CF-BS'!G159+'PL-CF-BS'!G145</f>
        <v>51855.1</v>
      </c>
      <c r="D40" s="460">
        <f>'PL-CF-BS'!H159+'PL-CF-BS'!H145</f>
        <v>56353.4</v>
      </c>
      <c r="E40" s="460">
        <f>'PL-CF-BS'!I159+'PL-CF-BS'!I145</f>
        <v>61821.2</v>
      </c>
      <c r="F40" s="460">
        <f>'PL-CF-BS'!J159+'PL-CF-BS'!J145</f>
        <v>66152.2428307153</v>
      </c>
      <c r="G40" s="460">
        <f>'PL-CF-BS'!K159+'PL-CF-BS'!K145</f>
        <v>70538.6846740647</v>
      </c>
      <c r="H40" s="460">
        <f>'PL-CF-BS'!L159+'PL-CF-BS'!L145</f>
        <v>76157.7035942599</v>
      </c>
      <c r="K40" s="486"/>
      <c r="L40" s="486"/>
      <c r="M40" s="486"/>
      <c r="N40" s="486"/>
      <c r="O40" s="486"/>
      <c r="R40" s="481" t="s">
        <v>183</v>
      </c>
      <c r="S40" s="482"/>
      <c r="T40" s="466">
        <f t="shared" si="24"/>
        <v>56353.4</v>
      </c>
      <c r="U40" s="466">
        <f t="shared" si="25"/>
        <v>61821.2</v>
      </c>
      <c r="V40" s="466">
        <f t="shared" si="26"/>
        <v>66152.2428307153</v>
      </c>
      <c r="W40" s="466">
        <f t="shared" si="27"/>
        <v>70538.6846740647</v>
      </c>
      <c r="X40" s="466">
        <f t="shared" si="28"/>
        <v>76157.7035942599</v>
      </c>
      <c r="AA40" s="486"/>
      <c r="AB40" s="486"/>
      <c r="AC40" s="486"/>
      <c r="AD40" s="486"/>
      <c r="AE40" s="486"/>
    </row>
    <row r="41" customHeight="1" spans="2:32">
      <c r="B41" s="454"/>
      <c r="C41" s="474"/>
      <c r="D41" s="474"/>
      <c r="E41" s="474"/>
      <c r="F41" s="474"/>
      <c r="G41" s="474"/>
      <c r="H41" s="474"/>
      <c r="K41" s="488">
        <v>361.85</v>
      </c>
      <c r="L41" s="488">
        <v>361.85</v>
      </c>
      <c r="M41" s="488">
        <v>361.85</v>
      </c>
      <c r="N41" s="488">
        <v>361.85</v>
      </c>
      <c r="O41" s="488">
        <v>361.85</v>
      </c>
      <c r="P41" s="488">
        <v>361.85</v>
      </c>
      <c r="T41" s="463"/>
      <c r="U41" s="463"/>
      <c r="V41" s="463"/>
      <c r="W41" s="463"/>
      <c r="X41" s="463"/>
      <c r="AA41" s="486"/>
      <c r="AB41" s="486"/>
      <c r="AC41" s="486"/>
      <c r="AD41" s="486"/>
      <c r="AE41" s="486"/>
    </row>
    <row r="42" customHeight="1" spans="2:32">
      <c r="B42" s="453" t="s">
        <v>184</v>
      </c>
      <c r="C42" s="453">
        <f>K18</f>
        <v>2023</v>
      </c>
      <c r="D42" s="453">
        <f>L18</f>
        <v>2024</v>
      </c>
      <c r="E42" s="453">
        <f>M18</f>
        <v>2025</v>
      </c>
      <c r="F42" s="453" t="str">
        <f>N18</f>
        <v>2026E</v>
      </c>
      <c r="G42" s="453" t="str">
        <f>O18</f>
        <v>2027E</v>
      </c>
      <c r="H42" s="453" t="s">
        <v>47</v>
      </c>
      <c r="K42" s="489"/>
      <c r="L42" s="486"/>
      <c r="M42" s="486"/>
      <c r="N42" s="486"/>
      <c r="O42" s="486"/>
      <c r="R42" s="455" t="s">
        <v>185</v>
      </c>
      <c r="S42" s="455">
        <f t="shared" ref="S42:S48" si="40">C42</f>
        <v>2023</v>
      </c>
      <c r="T42" s="455">
        <f>D42</f>
        <v>2024</v>
      </c>
      <c r="U42" s="455">
        <f>E42</f>
        <v>2025</v>
      </c>
      <c r="V42" s="455" t="str">
        <f>F42</f>
        <v>2026E</v>
      </c>
      <c r="W42" s="455" t="str">
        <f t="shared" ref="W42" si="41">G42</f>
        <v>2027E</v>
      </c>
      <c r="X42" s="455" t="s">
        <v>47</v>
      </c>
      <c r="AA42" s="486"/>
      <c r="AB42" s="486"/>
      <c r="AC42" s="486"/>
      <c r="AD42" s="486"/>
      <c r="AE42" s="486"/>
    </row>
    <row r="43" customHeight="1" spans="2:32">
      <c r="B43" s="490" t="s">
        <v>186</v>
      </c>
      <c r="C43" s="458">
        <f>'PL-CF-BS'!G72</f>
        <v>6184</v>
      </c>
      <c r="D43" s="458">
        <f>'PL-CF-BS'!H72</f>
        <v>6408.7</v>
      </c>
      <c r="E43" s="458">
        <f>'PL-CF-BS'!I72</f>
        <v>6127.2</v>
      </c>
      <c r="F43" s="458">
        <f>'PL-CF-BS'!J72</f>
        <v>6786.09874143623</v>
      </c>
      <c r="G43" s="458">
        <f>'PL-CF-BS'!K72</f>
        <v>7382.09994224245</v>
      </c>
      <c r="H43" s="458">
        <f>'PL-CF-BS'!L72</f>
        <v>7932.06824889102</v>
      </c>
      <c r="K43" s="486"/>
      <c r="L43" s="486"/>
      <c r="M43" s="486"/>
      <c r="N43" s="486"/>
      <c r="O43" s="486"/>
      <c r="R43" s="491" t="s">
        <v>187</v>
      </c>
      <c r="S43" s="466">
        <f t="shared" si="40"/>
        <v>6184</v>
      </c>
      <c r="T43" s="463">
        <f t="shared" si="24"/>
        <v>6408.7</v>
      </c>
      <c r="U43" s="463">
        <f t="shared" si="25"/>
        <v>6127.2</v>
      </c>
      <c r="V43" s="463">
        <f t="shared" si="26"/>
        <v>6786.09874143623</v>
      </c>
      <c r="W43" s="463">
        <f t="shared" si="27"/>
        <v>7382.09994224245</v>
      </c>
      <c r="X43" s="463">
        <f t="shared" si="28"/>
        <v>7932.06824889102</v>
      </c>
      <c r="AA43" s="486"/>
      <c r="AB43" s="486"/>
      <c r="AC43" s="486"/>
      <c r="AD43" s="486"/>
      <c r="AE43" s="486"/>
    </row>
    <row r="44" customHeight="1" spans="2:32">
      <c r="B44" s="490" t="s">
        <v>188</v>
      </c>
      <c r="C44" s="458">
        <f>'PL-CF-BS'!G73</f>
        <v>1715</v>
      </c>
      <c r="D44" s="458">
        <f>'PL-CF-BS'!H73</f>
        <v>1855.3</v>
      </c>
      <c r="E44" s="458">
        <f>'PL-CF-BS'!I73</f>
        <v>1817.4</v>
      </c>
      <c r="F44" s="458">
        <f>'PL-CF-BS'!J73</f>
        <v>1900.04192252049</v>
      </c>
      <c r="G44" s="458">
        <f>'PL-CF-BS'!K73</f>
        <v>1996.70946219121</v>
      </c>
      <c r="H44" s="458">
        <f>'PL-CF-BS'!L73</f>
        <v>2102.0881501411</v>
      </c>
      <c r="R44" s="491" t="s">
        <v>189</v>
      </c>
      <c r="S44" s="463">
        <f t="shared" si="40"/>
        <v>1715</v>
      </c>
      <c r="T44" s="463">
        <f t="shared" si="24"/>
        <v>1855.3</v>
      </c>
      <c r="U44" s="463">
        <f t="shared" si="25"/>
        <v>1817.4</v>
      </c>
      <c r="V44" s="463">
        <f t="shared" si="26"/>
        <v>1900.04192252049</v>
      </c>
      <c r="W44" s="463">
        <f t="shared" si="27"/>
        <v>1996.70946219121</v>
      </c>
      <c r="X44" s="463">
        <f t="shared" si="28"/>
        <v>2102.0881501411</v>
      </c>
    </row>
    <row r="45" customHeight="1" spans="2:32">
      <c r="B45" s="490" t="s">
        <v>190</v>
      </c>
      <c r="C45" s="458">
        <f>'PL-CF-BS'!G74</f>
        <v>-394.9</v>
      </c>
      <c r="D45" s="458">
        <f>'PL-CF-BS'!H74</f>
        <v>-226.6</v>
      </c>
      <c r="E45" s="458">
        <f>'PL-CF-BS'!I74</f>
        <v>327.4</v>
      </c>
      <c r="F45" s="458">
        <f>'PL-CF-BS'!J74</f>
        <v>-198.854669197108</v>
      </c>
      <c r="G45" s="458">
        <f>'PL-CF-BS'!K74</f>
        <v>-314.995081233981</v>
      </c>
      <c r="H45" s="458">
        <f>'PL-CF-BS'!L74</f>
        <v>-211.607124906073</v>
      </c>
      <c r="R45" s="491" t="s">
        <v>191</v>
      </c>
      <c r="S45" s="463">
        <f t="shared" si="40"/>
        <v>-394.9</v>
      </c>
      <c r="T45" s="463">
        <f t="shared" si="24"/>
        <v>-226.6</v>
      </c>
      <c r="U45" s="463">
        <f t="shared" si="25"/>
        <v>327.4</v>
      </c>
      <c r="V45" s="463">
        <f t="shared" si="26"/>
        <v>-198.854669197108</v>
      </c>
      <c r="W45" s="463">
        <f t="shared" si="27"/>
        <v>-314.995081233981</v>
      </c>
      <c r="X45" s="463">
        <f t="shared" si="28"/>
        <v>-211.607124906073</v>
      </c>
    </row>
    <row r="46" customHeight="1" spans="2:32">
      <c r="B46" s="490" t="s">
        <v>192</v>
      </c>
      <c r="C46" s="458">
        <f>'PL-CF-BS'!G75</f>
        <v>100.5</v>
      </c>
      <c r="D46" s="458">
        <f>'PL-CF-BS'!H75</f>
        <v>248.6</v>
      </c>
      <c r="E46" s="458">
        <f>'PL-CF-BS'!I75</f>
        <v>384.9</v>
      </c>
      <c r="F46" s="458">
        <f>'PL-CF-BS'!J75</f>
        <v>7.8</v>
      </c>
      <c r="G46" s="458">
        <f>'PL-CF-BS'!K75</f>
        <v>7.8</v>
      </c>
      <c r="H46" s="458">
        <f>'PL-CF-BS'!L75</f>
        <v>7.8</v>
      </c>
      <c r="R46" s="491" t="s">
        <v>193</v>
      </c>
      <c r="S46" s="463">
        <f t="shared" si="40"/>
        <v>100.5</v>
      </c>
      <c r="T46" s="463">
        <f t="shared" si="24"/>
        <v>248.6</v>
      </c>
      <c r="U46" s="463">
        <f t="shared" si="25"/>
        <v>384.9</v>
      </c>
      <c r="V46" s="463">
        <f t="shared" si="26"/>
        <v>7.8</v>
      </c>
      <c r="W46" s="463">
        <f t="shared" si="27"/>
        <v>7.8</v>
      </c>
      <c r="X46" s="463">
        <f t="shared" si="28"/>
        <v>7.8</v>
      </c>
    </row>
    <row r="47" customHeight="1" spans="2:32">
      <c r="B47" s="492" t="s">
        <v>194</v>
      </c>
      <c r="C47" s="460">
        <f>'PL-CF-BS'!G76</f>
        <v>7604.6</v>
      </c>
      <c r="D47" s="460">
        <f>'PL-CF-BS'!H76</f>
        <v>8286</v>
      </c>
      <c r="E47" s="460">
        <f>'PL-CF-BS'!I76</f>
        <v>8656.9</v>
      </c>
      <c r="F47" s="460">
        <f>'PL-CF-BS'!J76</f>
        <v>8495.08599475961</v>
      </c>
      <c r="G47" s="460">
        <f>'PL-CF-BS'!K76</f>
        <v>9071.61432319968</v>
      </c>
      <c r="H47" s="460">
        <f>'PL-CF-BS'!L76</f>
        <v>9830.34927412604</v>
      </c>
      <c r="R47" s="493" t="s">
        <v>195</v>
      </c>
      <c r="S47" s="466">
        <f t="shared" si="40"/>
        <v>7604.6</v>
      </c>
      <c r="T47" s="466">
        <f t="shared" si="24"/>
        <v>8286</v>
      </c>
      <c r="U47" s="466">
        <f t="shared" si="25"/>
        <v>8656.9</v>
      </c>
      <c r="V47" s="466">
        <f t="shared" si="26"/>
        <v>8495.08599475961</v>
      </c>
      <c r="W47" s="466">
        <f t="shared" si="27"/>
        <v>9071.61432319968</v>
      </c>
      <c r="X47" s="466">
        <f t="shared" si="28"/>
        <v>9830.34927412604</v>
      </c>
    </row>
    <row r="48" customHeight="1" spans="2:32">
      <c r="B48" s="490" t="s">
        <v>196</v>
      </c>
      <c r="C48" s="458">
        <f>'PL-CF-BS'!G79</f>
        <v>-1488.7</v>
      </c>
      <c r="D48" s="458">
        <f>'PL-CF-BS'!H79</f>
        <v>-1641.7</v>
      </c>
      <c r="E48" s="458">
        <f>'PL-CF-BS'!I79</f>
        <v>-1495.3</v>
      </c>
      <c r="F48" s="458">
        <f>'PL-CF-BS'!J79</f>
        <v>-1645.90710597693</v>
      </c>
      <c r="G48" s="458">
        <f>'PL-CF-BS'!K79</f>
        <v>-1737.28259441008</v>
      </c>
      <c r="H48" s="458">
        <f>'PL-CF-BS'!L79</f>
        <v>-1825.74414329331</v>
      </c>
      <c r="R48" s="491" t="s">
        <v>197</v>
      </c>
      <c r="S48" s="463">
        <f t="shared" si="40"/>
        <v>-1488.7</v>
      </c>
      <c r="T48" s="463">
        <f t="shared" si="24"/>
        <v>-1641.7</v>
      </c>
      <c r="U48" s="463">
        <f t="shared" si="25"/>
        <v>-1495.3</v>
      </c>
      <c r="V48" s="463">
        <f t="shared" si="26"/>
        <v>-1645.90710597693</v>
      </c>
      <c r="W48" s="463">
        <f t="shared" si="27"/>
        <v>-1737.28259441008</v>
      </c>
      <c r="X48" s="463">
        <f t="shared" si="28"/>
        <v>-1825.74414329331</v>
      </c>
    </row>
    <row r="49" customHeight="1" spans="2:24">
      <c r="B49" s="490" t="s">
        <v>198</v>
      </c>
      <c r="C49" s="458">
        <f>'PL-CF-BS'!G80</f>
        <v>12.8</v>
      </c>
      <c r="D49" s="458">
        <f>'PL-CF-BS'!H80</f>
        <v>13.6</v>
      </c>
      <c r="E49" s="458">
        <f>'PL-CF-BS'!I80</f>
        <v>5.7</v>
      </c>
      <c r="F49" s="458">
        <f>'PL-CF-BS'!J80</f>
        <v>10.7</v>
      </c>
      <c r="G49" s="458">
        <f>'PL-CF-BS'!K80</f>
        <v>10</v>
      </c>
      <c r="H49" s="458">
        <f>'PL-CF-BS'!L80</f>
        <v>8.8</v>
      </c>
      <c r="R49" s="491" t="s">
        <v>199</v>
      </c>
      <c r="S49" s="463">
        <f>C52</f>
        <v>0</v>
      </c>
      <c r="T49" s="463">
        <f t="shared" si="24"/>
        <v>13.6</v>
      </c>
      <c r="U49" s="463">
        <f t="shared" si="25"/>
        <v>5.7</v>
      </c>
      <c r="V49" s="463">
        <f t="shared" si="26"/>
        <v>10.7</v>
      </c>
      <c r="W49" s="463">
        <f t="shared" si="27"/>
        <v>10</v>
      </c>
      <c r="X49" s="463">
        <f t="shared" si="28"/>
        <v>8.8</v>
      </c>
    </row>
    <row r="50" customHeight="1" spans="2:24">
      <c r="B50" s="490" t="s">
        <v>200</v>
      </c>
      <c r="C50" s="458">
        <f>'PL-CF-BS'!G81</f>
        <v>-170.7</v>
      </c>
      <c r="D50" s="458">
        <f>'PL-CF-BS'!H81</f>
        <v>-1926.95</v>
      </c>
      <c r="E50" s="458">
        <f>'PL-CF-BS'!I81</f>
        <v>2509</v>
      </c>
      <c r="F50" s="458">
        <f>'PL-CF-BS'!J81</f>
        <v>137.116666666667</v>
      </c>
      <c r="G50" s="458">
        <f>'PL-CF-BS'!K81</f>
        <v>239.722222222222</v>
      </c>
      <c r="H50" s="458">
        <f>'PL-CF-BS'!L81</f>
        <v>961.946296296296</v>
      </c>
      <c r="R50" s="493" t="s">
        <v>201</v>
      </c>
      <c r="S50" s="466">
        <f>C53</f>
        <v>-4143.8</v>
      </c>
      <c r="T50" s="463">
        <f t="shared" si="24"/>
        <v>-1926.95</v>
      </c>
      <c r="U50" s="463">
        <f t="shared" si="25"/>
        <v>2509</v>
      </c>
      <c r="V50" s="463">
        <f t="shared" si="26"/>
        <v>137.116666666667</v>
      </c>
      <c r="W50" s="463">
        <f t="shared" si="27"/>
        <v>239.722222222222</v>
      </c>
      <c r="X50" s="463">
        <f t="shared" si="28"/>
        <v>961.946296296296</v>
      </c>
    </row>
    <row r="51" customHeight="1" spans="2:24">
      <c r="B51" s="490" t="s">
        <v>202</v>
      </c>
      <c r="C51" s="458">
        <f>'PL-CF-BS'!G82</f>
        <v>-2497.2</v>
      </c>
      <c r="D51" s="458">
        <f>'PL-CF-BS'!H82</f>
        <v>-148.85</v>
      </c>
      <c r="E51" s="458">
        <f>'PL-CF-BS'!I82</f>
        <v>-2426.6</v>
      </c>
      <c r="F51" s="458">
        <f>'PL-CF-BS'!J82</f>
        <v>-1690.88333333333</v>
      </c>
      <c r="G51" s="458">
        <f>'PL-CF-BS'!K82</f>
        <v>-1422.11111111111</v>
      </c>
      <c r="H51" s="458">
        <f>'PL-CF-BS'!L82</f>
        <v>-1846.53148148148</v>
      </c>
      <c r="R51" s="491" t="s">
        <v>203</v>
      </c>
      <c r="S51" s="463">
        <f>C62</f>
        <v>0</v>
      </c>
      <c r="T51" s="463">
        <f t="shared" si="24"/>
        <v>-148.85</v>
      </c>
      <c r="U51" s="463">
        <f t="shared" si="25"/>
        <v>-2426.6</v>
      </c>
      <c r="V51" s="463">
        <f t="shared" si="26"/>
        <v>-1690.88333333333</v>
      </c>
      <c r="W51" s="463">
        <f t="shared" si="27"/>
        <v>-1422.11111111111</v>
      </c>
      <c r="X51" s="463">
        <f t="shared" si="28"/>
        <v>-1846.53148148148</v>
      </c>
    </row>
    <row r="52" customHeight="1" spans="2:24">
      <c r="B52" s="490" t="s">
        <v>204</v>
      </c>
      <c r="C52" s="458">
        <f>'PL-CF-BS'!G83</f>
        <v>0</v>
      </c>
      <c r="D52" s="458">
        <f>'PL-CF-BS'!H83</f>
        <v>0</v>
      </c>
      <c r="E52" s="458">
        <f>'PL-CF-BS'!I83</f>
        <v>0</v>
      </c>
      <c r="F52" s="458">
        <f>'PL-CF-BS'!J83</f>
        <v>0</v>
      </c>
      <c r="G52" s="458">
        <f>'PL-CF-BS'!K83</f>
        <v>0</v>
      </c>
      <c r="H52" s="458">
        <f>'PL-CF-BS'!L83</f>
        <v>0</v>
      </c>
      <c r="R52" s="491" t="s">
        <v>205</v>
      </c>
      <c r="S52" s="463" t="e">
        <f>'PL-CF-BS'!G89+'PL-CF-BS'!G96+'PL-CF-BS'!#REF!</f>
        <v>#REF!</v>
      </c>
      <c r="T52" s="463">
        <f t="shared" si="24"/>
        <v>0</v>
      </c>
      <c r="U52" s="463">
        <f t="shared" si="25"/>
        <v>0</v>
      </c>
      <c r="V52" s="463">
        <f t="shared" si="26"/>
        <v>0</v>
      </c>
      <c r="W52" s="463">
        <f t="shared" si="27"/>
        <v>0</v>
      </c>
      <c r="X52" s="463">
        <f t="shared" si="28"/>
        <v>0</v>
      </c>
    </row>
    <row r="53" customHeight="1" spans="2:24">
      <c r="B53" s="492" t="s">
        <v>206</v>
      </c>
      <c r="C53" s="460">
        <f>'PL-CF-BS'!G84</f>
        <v>-4143.8</v>
      </c>
      <c r="D53" s="460">
        <f>'PL-CF-BS'!H84</f>
        <v>-3703.9</v>
      </c>
      <c r="E53" s="460">
        <f>'PL-CF-BS'!I84</f>
        <v>-1407.2</v>
      </c>
      <c r="F53" s="460">
        <f>'PL-CF-BS'!J84</f>
        <v>-3188.9737726436</v>
      </c>
      <c r="G53" s="460">
        <f>'PL-CF-BS'!K84</f>
        <v>-2909.67148329897</v>
      </c>
      <c r="H53" s="460">
        <f>'PL-CF-BS'!L84</f>
        <v>-2701.5293284785</v>
      </c>
      <c r="R53" s="493" t="s">
        <v>207</v>
      </c>
      <c r="S53" s="466">
        <f t="shared" ref="S53:S54" si="42">C63</f>
        <v>-1614.6</v>
      </c>
      <c r="T53" s="466">
        <f t="shared" si="24"/>
        <v>-3703.9</v>
      </c>
      <c r="U53" s="466">
        <f t="shared" si="25"/>
        <v>-1407.2</v>
      </c>
      <c r="V53" s="466">
        <f t="shared" si="26"/>
        <v>-3188.9737726436</v>
      </c>
      <c r="W53" s="466">
        <f t="shared" si="27"/>
        <v>-2909.67148329897</v>
      </c>
      <c r="X53" s="466">
        <f t="shared" si="28"/>
        <v>-2701.5293284785</v>
      </c>
    </row>
    <row r="54" customHeight="1" spans="2:24">
      <c r="B54" s="490" t="s">
        <v>208</v>
      </c>
      <c r="C54" s="458">
        <f>'PL-CF-BS'!G89</f>
        <v>-3425.6</v>
      </c>
      <c r="D54" s="458">
        <f>'PL-CF-BS'!H89</f>
        <v>-3614.9</v>
      </c>
      <c r="E54" s="458">
        <f>'PL-CF-BS'!I89</f>
        <v>-3917</v>
      </c>
      <c r="F54" s="458">
        <f>'PL-CF-BS'!J89</f>
        <v>-3938.82847772606</v>
      </c>
      <c r="G54" s="458">
        <f>'PL-CF-BS'!K89</f>
        <v>-4035.740983342</v>
      </c>
      <c r="H54" s="458">
        <f>'PL-CF-BS'!L89</f>
        <v>-4146.36801707417</v>
      </c>
      <c r="R54" s="491" t="s">
        <v>209</v>
      </c>
      <c r="S54" s="463">
        <f t="shared" si="42"/>
        <v>1846.2</v>
      </c>
      <c r="T54" s="463">
        <f t="shared" si="24"/>
        <v>-3614.9</v>
      </c>
      <c r="U54" s="463">
        <f t="shared" si="25"/>
        <v>-3917</v>
      </c>
      <c r="V54" s="463">
        <f t="shared" si="26"/>
        <v>-3938.82847772606</v>
      </c>
      <c r="W54" s="463">
        <f t="shared" si="27"/>
        <v>-4035.740983342</v>
      </c>
      <c r="X54" s="463">
        <f t="shared" si="28"/>
        <v>-4146.36801707417</v>
      </c>
    </row>
    <row r="55" customHeight="1" spans="2:24">
      <c r="B55" s="490" t="s">
        <v>210</v>
      </c>
      <c r="C55" s="458">
        <f>'PL-CF-BS'!G90</f>
        <v>1.5</v>
      </c>
      <c r="D55" s="458">
        <f>'PL-CF-BS'!H90</f>
        <v>69.9</v>
      </c>
      <c r="E55" s="458">
        <f>'PL-CF-BS'!I90</f>
        <v>65.6</v>
      </c>
      <c r="F55" s="458">
        <f>'PL-CF-BS'!J90</f>
        <v>45.6666666666667</v>
      </c>
      <c r="G55" s="458">
        <f>'PL-CF-BS'!K90</f>
        <v>60.3888888888889</v>
      </c>
      <c r="H55" s="458">
        <f>'PL-CF-BS'!L90</f>
        <v>57.2185185185185</v>
      </c>
      <c r="I55" s="460">
        <f>'PL-CF-BS'!M90</f>
        <v>54.4246913580247</v>
      </c>
      <c r="R55" s="449" t="s">
        <v>211</v>
      </c>
      <c r="T55" s="463">
        <f t="shared" si="24"/>
        <v>69.9</v>
      </c>
      <c r="U55" s="463">
        <f t="shared" si="25"/>
        <v>65.6</v>
      </c>
      <c r="V55" s="463">
        <f t="shared" si="26"/>
        <v>45.6666666666667</v>
      </c>
      <c r="W55" s="463">
        <f t="shared" si="27"/>
        <v>60.3888888888889</v>
      </c>
      <c r="X55" s="463">
        <f t="shared" si="28"/>
        <v>57.2185185185185</v>
      </c>
    </row>
    <row r="56" customHeight="1" spans="2:24">
      <c r="B56" s="490" t="s">
        <v>212</v>
      </c>
      <c r="C56" s="458">
        <f>'PL-CF-BS'!G91</f>
        <v>-503.3</v>
      </c>
      <c r="D56" s="458">
        <f>'PL-CF-BS'!H91</f>
        <v>-497.5</v>
      </c>
      <c r="E56" s="458">
        <f>'PL-CF-BS'!I91</f>
        <v>-501.5</v>
      </c>
      <c r="F56" s="458">
        <f>'PL-CF-BS'!J91</f>
        <v>-500</v>
      </c>
      <c r="G56" s="458">
        <f>'PL-CF-BS'!K91</f>
        <v>-500</v>
      </c>
      <c r="H56" s="458">
        <f>'PL-CF-BS'!L91</f>
        <v>-500</v>
      </c>
      <c r="R56" s="449" t="s">
        <v>213</v>
      </c>
      <c r="T56" s="463">
        <f t="shared" si="24"/>
        <v>-497.5</v>
      </c>
      <c r="U56" s="463">
        <f t="shared" si="25"/>
        <v>-501.5</v>
      </c>
      <c r="V56" s="463">
        <f t="shared" si="26"/>
        <v>-500</v>
      </c>
      <c r="W56" s="463">
        <f t="shared" si="27"/>
        <v>-500</v>
      </c>
      <c r="X56" s="463">
        <f t="shared" si="28"/>
        <v>-500</v>
      </c>
    </row>
    <row r="57" customHeight="1" spans="2:24">
      <c r="B57" s="490" t="s">
        <v>214</v>
      </c>
      <c r="C57" s="458">
        <f>'PL-CF-BS'!G92</f>
        <v>0</v>
      </c>
      <c r="D57" s="458">
        <f>'PL-CF-BS'!H92</f>
        <v>-13.9</v>
      </c>
      <c r="E57" s="458">
        <f>'PL-CF-BS'!I92</f>
        <v>-16.3</v>
      </c>
      <c r="F57" s="458">
        <f>'PL-CF-BS'!J92</f>
        <v>-10.0666666666667</v>
      </c>
      <c r="G57" s="458">
        <f>'PL-CF-BS'!K92</f>
        <v>-13.4222222222222</v>
      </c>
      <c r="H57" s="458">
        <f>'PL-CF-BS'!L92</f>
        <v>-13.262962962963</v>
      </c>
      <c r="R57" s="449" t="s">
        <v>215</v>
      </c>
      <c r="T57" s="463">
        <f t="shared" si="24"/>
        <v>-13.9</v>
      </c>
      <c r="U57" s="463">
        <f t="shared" si="25"/>
        <v>-16.3</v>
      </c>
      <c r="V57" s="463">
        <f t="shared" si="26"/>
        <v>-10.0666666666667</v>
      </c>
      <c r="W57" s="463">
        <f t="shared" si="27"/>
        <v>-13.4222222222222</v>
      </c>
      <c r="X57" s="463">
        <f t="shared" si="28"/>
        <v>-13.262962962963</v>
      </c>
    </row>
    <row r="58" customHeight="1" spans="2:24">
      <c r="B58" s="490" t="s">
        <v>216</v>
      </c>
      <c r="C58" s="458">
        <f>'PL-CF-BS'!G93</f>
        <v>-823.7</v>
      </c>
      <c r="D58" s="458">
        <f>'PL-CF-BS'!H93</f>
        <v>-1775.9</v>
      </c>
      <c r="E58" s="458">
        <f>'PL-CF-BS'!I93</f>
        <v>-609.7</v>
      </c>
      <c r="F58" s="458">
        <f>'PL-CF-BS'!J93</f>
        <v>-1069.76666666667</v>
      </c>
      <c r="G58" s="458">
        <f>'PL-CF-BS'!K93</f>
        <v>-1151.78888888889</v>
      </c>
      <c r="H58" s="458">
        <f>'PL-CF-BS'!L93</f>
        <v>-943.751851851852</v>
      </c>
      <c r="R58" s="449" t="s">
        <v>217</v>
      </c>
      <c r="T58" s="463">
        <f t="shared" si="24"/>
        <v>-1775.9</v>
      </c>
      <c r="U58" s="463">
        <f t="shared" si="25"/>
        <v>-609.7</v>
      </c>
      <c r="V58" s="463">
        <f t="shared" si="26"/>
        <v>-1069.76666666667</v>
      </c>
      <c r="W58" s="463">
        <f t="shared" si="27"/>
        <v>-1151.78888888889</v>
      </c>
      <c r="X58" s="463">
        <f t="shared" si="28"/>
        <v>-943.751851851852</v>
      </c>
    </row>
    <row r="59" customHeight="1" spans="2:24">
      <c r="B59" s="490" t="s">
        <v>218</v>
      </c>
      <c r="C59" s="458">
        <f>'PL-CF-BS'!G94</f>
        <v>3567.1</v>
      </c>
      <c r="D59" s="458">
        <f>'PL-CF-BS'!H94</f>
        <v>1529.4</v>
      </c>
      <c r="E59" s="458">
        <f>'PL-CF-BS'!I94</f>
        <v>4057.3</v>
      </c>
      <c r="F59" s="458">
        <f>'PL-CF-BS'!J94</f>
        <v>3051.26666666667</v>
      </c>
      <c r="G59" s="458">
        <f>'PL-CF-BS'!K94</f>
        <v>2879.32222222222</v>
      </c>
      <c r="H59" s="458">
        <f>'PL-CF-BS'!L94</f>
        <v>3329.2962962963</v>
      </c>
      <c r="R59" s="449" t="s">
        <v>219</v>
      </c>
      <c r="T59" s="463">
        <f t="shared" si="24"/>
        <v>1529.4</v>
      </c>
      <c r="U59" s="463">
        <f t="shared" si="25"/>
        <v>4057.3</v>
      </c>
      <c r="V59" s="463">
        <f t="shared" si="26"/>
        <v>3051.26666666667</v>
      </c>
      <c r="W59" s="463">
        <f t="shared" si="27"/>
        <v>2879.32222222222</v>
      </c>
      <c r="X59" s="463">
        <f t="shared" si="28"/>
        <v>3329.2962962963</v>
      </c>
    </row>
    <row r="60" customHeight="1" spans="2:24">
      <c r="B60" s="490" t="s">
        <v>220</v>
      </c>
      <c r="C60" s="458">
        <f>'PL-CF-BS'!G95</f>
        <v>0</v>
      </c>
      <c r="D60" s="458">
        <f>'PL-CF-BS'!H95</f>
        <v>-7.9</v>
      </c>
      <c r="E60" s="458">
        <f>'PL-CF-BS'!I95</f>
        <v>-22.6</v>
      </c>
      <c r="F60" s="458">
        <f>'PL-CF-BS'!J95</f>
        <v>-10.1666666666667</v>
      </c>
      <c r="G60" s="458">
        <f>'PL-CF-BS'!K95</f>
        <v>-13.5555555555556</v>
      </c>
      <c r="H60" s="458">
        <f>'PL-CF-BS'!L95</f>
        <v>-15.4407407407407</v>
      </c>
      <c r="R60" s="449" t="s">
        <v>221</v>
      </c>
      <c r="T60" s="463">
        <f t="shared" si="24"/>
        <v>-7.9</v>
      </c>
      <c r="U60" s="463">
        <f t="shared" si="25"/>
        <v>-22.6</v>
      </c>
      <c r="V60" s="463">
        <f t="shared" si="26"/>
        <v>-10.1666666666667</v>
      </c>
      <c r="W60" s="463">
        <f t="shared" si="27"/>
        <v>-13.5555555555556</v>
      </c>
      <c r="X60" s="463">
        <f t="shared" si="28"/>
        <v>-15.4407407407407</v>
      </c>
    </row>
    <row r="61" customHeight="1" spans="2:24">
      <c r="B61" s="490" t="s">
        <v>222</v>
      </c>
      <c r="C61" s="460">
        <f>'PL-CF-BS'!G96</f>
        <v>-430.6</v>
      </c>
      <c r="D61" s="460">
        <f>'PL-CF-BS'!H96</f>
        <v>-474.25</v>
      </c>
      <c r="E61" s="460">
        <f>'PL-CF-BS'!I96</f>
        <v>-453.6</v>
      </c>
      <c r="F61" s="460">
        <f>'PL-CF-BS'!J96</f>
        <v>-452.816666666667</v>
      </c>
      <c r="G61" s="460">
        <f>'PL-CF-BS'!K96</f>
        <v>-460.222222222222</v>
      </c>
      <c r="H61" s="460">
        <f>'PL-CF-BS'!L96</f>
        <v>-455.546296296296</v>
      </c>
      <c r="R61" s="449" t="s">
        <v>223</v>
      </c>
      <c r="T61" s="463">
        <f t="shared" si="24"/>
        <v>-474.25</v>
      </c>
      <c r="U61" s="463">
        <f t="shared" si="25"/>
        <v>-453.6</v>
      </c>
      <c r="V61" s="463">
        <f t="shared" si="26"/>
        <v>-452.816666666667</v>
      </c>
      <c r="W61" s="463">
        <f t="shared" si="27"/>
        <v>-460.222222222222</v>
      </c>
      <c r="X61" s="463">
        <f t="shared" si="28"/>
        <v>-455.546296296296</v>
      </c>
    </row>
    <row r="62" customHeight="1" spans="2:24">
      <c r="B62" s="490" t="s">
        <v>204</v>
      </c>
      <c r="C62" s="460">
        <f>'PL-CF-BS'!G97</f>
        <v>0</v>
      </c>
      <c r="D62" s="460">
        <f>'PL-CF-BS'!H97</f>
        <v>0</v>
      </c>
      <c r="E62" s="460">
        <f>'PL-CF-BS'!I97</f>
        <v>0</v>
      </c>
      <c r="F62" s="460">
        <f>'PL-CF-BS'!J97</f>
        <v>0</v>
      </c>
      <c r="G62" s="460">
        <f>'PL-CF-BS'!K97</f>
        <v>0</v>
      </c>
      <c r="H62" s="460">
        <f>'PL-CF-BS'!L97</f>
        <v>0</v>
      </c>
      <c r="R62" s="449" t="s">
        <v>205</v>
      </c>
      <c r="T62" s="463">
        <f t="shared" si="24"/>
        <v>0</v>
      </c>
      <c r="U62" s="463">
        <f t="shared" si="25"/>
        <v>0</v>
      </c>
      <c r="V62" s="463">
        <f t="shared" si="26"/>
        <v>0</v>
      </c>
      <c r="W62" s="463">
        <f t="shared" si="27"/>
        <v>0</v>
      </c>
      <c r="X62" s="463">
        <f t="shared" si="28"/>
        <v>0</v>
      </c>
    </row>
    <row r="63" customHeight="1" spans="2:24">
      <c r="B63" s="492" t="s">
        <v>224</v>
      </c>
      <c r="C63" s="460">
        <f>'PL-CF-BS'!G98</f>
        <v>-1614.6</v>
      </c>
      <c r="D63" s="460">
        <f>'PL-CF-BS'!H98</f>
        <v>-4785.05</v>
      </c>
      <c r="E63" s="460">
        <f>'PL-CF-BS'!I98</f>
        <v>-1397.8</v>
      </c>
      <c r="F63" s="460">
        <f>'PL-CF-BS'!J98</f>
        <v>-2884.7118110594</v>
      </c>
      <c r="G63" s="460">
        <f>'PL-CF-BS'!K98</f>
        <v>-3235.01876111978</v>
      </c>
      <c r="H63" s="460">
        <f>'PL-CF-BS'!L98</f>
        <v>-2687.8550541112</v>
      </c>
      <c r="R63" s="481" t="s">
        <v>225</v>
      </c>
      <c r="S63" s="482"/>
      <c r="T63" s="466">
        <f t="shared" si="24"/>
        <v>-4785.05</v>
      </c>
      <c r="U63" s="466">
        <f t="shared" si="25"/>
        <v>-1397.8</v>
      </c>
      <c r="V63" s="466">
        <f t="shared" si="26"/>
        <v>-2884.7118110594</v>
      </c>
      <c r="W63" s="466">
        <f t="shared" si="27"/>
        <v>-3235.01876111978</v>
      </c>
      <c r="X63" s="466">
        <f t="shared" si="28"/>
        <v>-2687.8550541112</v>
      </c>
    </row>
    <row r="64" customHeight="1" spans="2:24">
      <c r="B64" s="492" t="s">
        <v>226</v>
      </c>
      <c r="C64" s="460">
        <f t="shared" ref="C64:H64" si="43">C47+C53+C63</f>
        <v>1846.2</v>
      </c>
      <c r="D64" s="460">
        <f t="shared" si="43"/>
        <v>-202.950000000001</v>
      </c>
      <c r="E64" s="460">
        <f t="shared" si="43"/>
        <v>5851.9</v>
      </c>
      <c r="F64" s="460">
        <f t="shared" si="43"/>
        <v>2421.40041105662</v>
      </c>
      <c r="G64" s="460">
        <f t="shared" si="43"/>
        <v>2926.92407878093</v>
      </c>
      <c r="H64" s="460">
        <f t="shared" si="43"/>
        <v>4440.96489153634</v>
      </c>
      <c r="R64" s="481" t="s">
        <v>227</v>
      </c>
      <c r="S64" s="482"/>
      <c r="T64" s="466">
        <f t="shared" si="24"/>
        <v>-202.950000000001</v>
      </c>
      <c r="U64" s="466">
        <f t="shared" si="25"/>
        <v>5851.9</v>
      </c>
      <c r="V64" s="466">
        <f t="shared" si="26"/>
        <v>2421.40041105662</v>
      </c>
      <c r="W64" s="466">
        <f t="shared" si="27"/>
        <v>2926.92407878093</v>
      </c>
      <c r="X64" s="466">
        <f t="shared" si="28"/>
        <v>4440.96489153634</v>
      </c>
    </row>
    <row r="65" customHeight="1" spans="3:3">
      <c r="C65" s="494"/>
    </row>
  </sheetData>
  <pageMargins left="0.75" right="0.75" top="1" bottom="1" header="0.5" footer="0.5"/>
  <pageSetup paperSize="9" orientation="portrait"/>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399914548173467"/>
  </sheetPr>
  <dimension ref="A1:O50"/>
  <sheetViews>
    <sheetView showGridLines="0" showRowColHeaders="0" zoomScale="70" zoomScaleNormal="70" topLeftCell="A11" workbookViewId="0">
      <selection activeCell="C4" sqref="C4:N45"/>
    </sheetView>
  </sheetViews>
  <sheetFormatPr defaultColWidth="10.8333333333333" defaultRowHeight="15.6"/>
  <cols>
    <col min="1" max="2" width="10.8333333333333" style="385"/>
    <col min="3" max="3" width="11.8333333333333" style="385" customWidth="1"/>
    <col min="4" max="4" width="21.6666666666667" style="385" customWidth="1"/>
    <col min="5" max="5" width="10.8333333333333" style="385"/>
    <col min="6" max="6" width="7.16666666666667" style="385" customWidth="1"/>
    <col min="7" max="7" width="8.66666666666667" style="385" customWidth="1"/>
    <col min="8" max="8" width="8.5" style="385" customWidth="1"/>
    <col min="9" max="10" width="7.83333333333333" style="385" customWidth="1"/>
    <col min="11" max="11" width="7.66666666666667" style="385" customWidth="1"/>
    <col min="12" max="12" width="7.83333333333333" style="385" customWidth="1"/>
    <col min="13" max="13" width="7.5" style="385" customWidth="1"/>
    <col min="14" max="14" width="7.66666666666667" style="386" customWidth="1"/>
    <col min="15" max="16384" width="10.8333333333333" style="386"/>
  </cols>
  <sheetData>
    <row r="1" spans="1:15">
      <c r="A1" s="387">
        <v>1</v>
      </c>
      <c r="B1" s="388"/>
      <c r="C1" s="387"/>
      <c r="D1" s="387"/>
      <c r="E1" s="389"/>
      <c r="F1" s="389"/>
      <c r="G1" s="389"/>
      <c r="H1" s="389"/>
      <c r="I1" s="389"/>
      <c r="J1" s="389"/>
      <c r="K1" s="389"/>
      <c r="L1" s="389"/>
      <c r="M1" s="386"/>
    </row>
    <row r="2" spans="1:15">
      <c r="A2" s="387"/>
      <c r="B2" s="390"/>
      <c r="C2" s="390" t="s">
        <v>228</v>
      </c>
      <c r="D2" s="391"/>
      <c r="E2" s="391"/>
      <c r="F2" s="391"/>
      <c r="G2" s="391"/>
      <c r="H2" s="391"/>
      <c r="I2" s="391"/>
      <c r="J2" s="391"/>
      <c r="K2" s="392"/>
      <c r="L2" s="392"/>
      <c r="M2" s="392"/>
      <c r="N2" s="392"/>
      <c r="O2" s="392"/>
    </row>
    <row r="3" spans="1:15">
      <c r="A3" s="387"/>
      <c r="B3" s="393"/>
      <c r="C3" s="393" t="s">
        <v>229</v>
      </c>
      <c r="D3" s="394"/>
      <c r="E3" s="395"/>
      <c r="F3" s="395"/>
      <c r="G3" s="395"/>
      <c r="H3" s="395"/>
      <c r="I3" s="395"/>
      <c r="J3" s="395"/>
      <c r="K3" s="396"/>
      <c r="L3" s="396"/>
      <c r="M3" s="396"/>
      <c r="N3" s="397"/>
      <c r="O3" s="397"/>
    </row>
    <row r="4" spans="1:15">
      <c r="A4" s="387"/>
      <c r="B4" s="390"/>
      <c r="C4" s="398" t="s">
        <v>230</v>
      </c>
      <c r="D4" s="399"/>
      <c r="E4" s="400">
        <v>2023</v>
      </c>
      <c r="F4" s="400">
        <v>2024</v>
      </c>
      <c r="G4" s="400" t="s">
        <v>231</v>
      </c>
      <c r="H4" s="400" t="s">
        <v>106</v>
      </c>
      <c r="I4" s="400" t="s">
        <v>107</v>
      </c>
      <c r="J4" s="400" t="s">
        <v>47</v>
      </c>
      <c r="K4" s="400" t="s">
        <v>232</v>
      </c>
      <c r="L4" s="400" t="s">
        <v>233</v>
      </c>
      <c r="M4" s="400" t="s">
        <v>234</v>
      </c>
      <c r="N4" s="400" t="s">
        <v>235</v>
      </c>
      <c r="O4" s="397"/>
    </row>
    <row r="5" spans="1:15">
      <c r="A5" s="387"/>
      <c r="B5" s="401"/>
      <c r="C5" s="402" t="s">
        <v>236</v>
      </c>
      <c r="D5" s="402"/>
      <c r="E5" s="403">
        <f>'PL-CF-BS'!G6</f>
        <v>41182.6</v>
      </c>
      <c r="F5" s="403">
        <f>'PL-CF-BS'!H6</f>
        <v>43486.8</v>
      </c>
      <c r="G5" s="403">
        <f>'PL-CF-BS'!I6</f>
        <v>44052</v>
      </c>
      <c r="H5" s="403">
        <f>'PL-CF-BS'!J6</f>
        <v>46055.1594425402</v>
      </c>
      <c r="I5" s="403">
        <f>'PL-CF-BS'!K6</f>
        <v>48398.2861386857</v>
      </c>
      <c r="J5" s="403">
        <f>'PL-CF-BS'!L6</f>
        <v>50952.5625564079</v>
      </c>
      <c r="K5" s="403">
        <f>'PL-CF-BS'!M6</f>
        <v>53661.9920768985</v>
      </c>
      <c r="L5" s="403">
        <f>'PL-CF-BS'!N6</f>
        <v>56524.1370400212</v>
      </c>
      <c r="M5" s="403">
        <f>'PL-CF-BS'!O6</f>
        <v>59547.9958317396</v>
      </c>
      <c r="N5" s="403">
        <f>'PL-CF-BS'!P6</f>
        <v>62743.114125366</v>
      </c>
      <c r="O5" s="397"/>
    </row>
    <row r="6" spans="1:15">
      <c r="A6" s="387"/>
      <c r="B6" s="401"/>
      <c r="C6" s="402"/>
      <c r="D6" s="402" t="s">
        <v>237</v>
      </c>
      <c r="E6" s="404"/>
      <c r="F6" s="404">
        <f>F5/E5-1</f>
        <v>0.0559508141788039</v>
      </c>
      <c r="G6" s="404">
        <f t="shared" ref="G6:N6" si="0">G5/F5-1</f>
        <v>0.0129970473798946</v>
      </c>
      <c r="H6" s="404">
        <f t="shared" si="0"/>
        <v>0.0454726106088303</v>
      </c>
      <c r="I6" s="404">
        <f t="shared" si="0"/>
        <v>0.0508765298938729</v>
      </c>
      <c r="J6" s="404">
        <f t="shared" si="0"/>
        <v>0.0527761749745204</v>
      </c>
      <c r="K6" s="404">
        <f t="shared" si="0"/>
        <v>0.0531755300332759</v>
      </c>
      <c r="L6" s="404">
        <f t="shared" si="0"/>
        <v>0.0533365395571079</v>
      </c>
      <c r="M6" s="404">
        <f t="shared" si="0"/>
        <v>0.053496770584528</v>
      </c>
      <c r="N6" s="404">
        <f t="shared" si="0"/>
        <v>0.0536561852166211</v>
      </c>
      <c r="O6" s="397"/>
    </row>
    <row r="7" spans="1:15">
      <c r="A7" s="387"/>
      <c r="B7" s="401"/>
      <c r="C7" s="402" t="s">
        <v>18</v>
      </c>
      <c r="D7" s="402"/>
      <c r="E7" s="403">
        <f>'PL-CF-BS'!G22-'PL-CF-BS'!G39</f>
        <v>7693.4</v>
      </c>
      <c r="F7" s="403">
        <f>'PL-CF-BS'!H22-'PL-CF-BS'!H39</f>
        <v>8249.8</v>
      </c>
      <c r="G7" s="403">
        <f>'PL-CF-BS'!I22-'PL-CF-BS'!I39</f>
        <v>8386.5</v>
      </c>
      <c r="H7" s="403">
        <f>'PL-CF-BS'!J22-'PL-CF-BS'!J39</f>
        <v>9024.13898903417</v>
      </c>
      <c r="I7" s="403">
        <f>'PL-CF-BS'!K22-'PL-CF-BS'!K39</f>
        <v>9732.31312444112</v>
      </c>
      <c r="J7" s="403">
        <f>'PL-CF-BS'!L22-'PL-CF-BS'!L39</f>
        <v>10483.9999770997</v>
      </c>
      <c r="K7" s="403">
        <f>'PL-CF-BS'!M22-'PL-CF-BS'!M39</f>
        <v>11277.4338701686</v>
      </c>
      <c r="L7" s="403">
        <f>'PL-CF-BS'!N22-'PL-CF-BS'!N39</f>
        <v>12132.9732269747</v>
      </c>
      <c r="M7" s="403">
        <f>'PL-CF-BS'!O22-'PL-CF-BS'!O39</f>
        <v>13044.9745807289</v>
      </c>
      <c r="N7" s="403">
        <f>'PL-CF-BS'!P22-'PL-CF-BS'!P39</f>
        <v>14022.3454298866</v>
      </c>
      <c r="O7" s="397"/>
    </row>
    <row r="8" spans="1:15">
      <c r="A8" s="387"/>
      <c r="B8" s="401"/>
      <c r="C8" s="402"/>
      <c r="D8" s="402" t="s">
        <v>237</v>
      </c>
      <c r="E8" s="404"/>
      <c r="F8" s="404">
        <f>F7/E7-1</f>
        <v>0.0723217303142951</v>
      </c>
      <c r="G8" s="404">
        <f t="shared" ref="G8:N8" si="1">G7/F7-1</f>
        <v>0.0165700986690589</v>
      </c>
      <c r="H8" s="404">
        <f t="shared" si="1"/>
        <v>0.0760315970946368</v>
      </c>
      <c r="I8" s="404">
        <f t="shared" si="1"/>
        <v>0.0784755350363608</v>
      </c>
      <c r="J8" s="404">
        <f t="shared" si="1"/>
        <v>0.0772361968883728</v>
      </c>
      <c r="K8" s="404">
        <f t="shared" si="1"/>
        <v>0.0756804554370405</v>
      </c>
      <c r="L8" s="404">
        <f t="shared" si="1"/>
        <v>0.0758629460084232</v>
      </c>
      <c r="M8" s="404">
        <f t="shared" si="1"/>
        <v>0.075167177631819</v>
      </c>
      <c r="N8" s="404">
        <f t="shared" si="1"/>
        <v>0.0749231700766659</v>
      </c>
      <c r="O8" s="397"/>
    </row>
    <row r="9" spans="1:15">
      <c r="A9" s="387"/>
      <c r="B9" s="401"/>
      <c r="C9" s="402"/>
      <c r="D9" s="402" t="s">
        <v>238</v>
      </c>
      <c r="E9" s="405">
        <f>E7/E5</f>
        <v>0.186811905999136</v>
      </c>
      <c r="F9" s="405">
        <f t="shared" ref="F9:N9" si="2">F7/F5</f>
        <v>0.189708141321045</v>
      </c>
      <c r="G9" s="405">
        <f t="shared" si="2"/>
        <v>0.190377281394715</v>
      </c>
      <c r="H9" s="405">
        <f t="shared" si="2"/>
        <v>0.195941976930792</v>
      </c>
      <c r="I9" s="405">
        <f t="shared" si="2"/>
        <v>0.201087970275499</v>
      </c>
      <c r="J9" s="405">
        <f t="shared" si="2"/>
        <v>0.20576001384608</v>
      </c>
      <c r="K9" s="405">
        <f t="shared" si="2"/>
        <v>0.210156824853014</v>
      </c>
      <c r="L9" s="405">
        <f t="shared" si="2"/>
        <v>0.214651189073159</v>
      </c>
      <c r="M9" s="405">
        <f t="shared" si="2"/>
        <v>0.219066559646929</v>
      </c>
      <c r="N9" s="405">
        <f t="shared" si="2"/>
        <v>0.223488196678742</v>
      </c>
      <c r="O9" s="397"/>
    </row>
    <row r="10" spans="1:15">
      <c r="A10" s="387"/>
      <c r="B10" s="401"/>
      <c r="C10" s="402" t="s">
        <v>239</v>
      </c>
      <c r="D10" s="402"/>
      <c r="E10" s="403">
        <f>E7*(1-年度版model!B68)</f>
        <v>5337.3548952212</v>
      </c>
      <c r="F10" s="403">
        <f t="shared" ref="F10:N10" si="3">F7*(1-$L$16)</f>
        <v>6187.35</v>
      </c>
      <c r="G10" s="403">
        <f t="shared" si="3"/>
        <v>6289.875</v>
      </c>
      <c r="H10" s="403">
        <f t="shared" si="3"/>
        <v>6768.10424177563</v>
      </c>
      <c r="I10" s="403">
        <f t="shared" si="3"/>
        <v>7299.23484333084</v>
      </c>
      <c r="J10" s="403">
        <f t="shared" si="3"/>
        <v>7862.99998282481</v>
      </c>
      <c r="K10" s="403">
        <f t="shared" si="3"/>
        <v>8458.07540262643</v>
      </c>
      <c r="L10" s="403">
        <f t="shared" si="3"/>
        <v>9099.72992023105</v>
      </c>
      <c r="M10" s="403">
        <f t="shared" si="3"/>
        <v>9783.73093554664</v>
      </c>
      <c r="N10" s="403">
        <f t="shared" si="3"/>
        <v>10516.7590724149</v>
      </c>
      <c r="O10" s="397"/>
    </row>
    <row r="11" spans="1:15">
      <c r="A11" s="387"/>
      <c r="B11" s="401"/>
      <c r="C11" s="406" t="s">
        <v>240</v>
      </c>
      <c r="D11" s="407" t="s">
        <v>241</v>
      </c>
      <c r="E11" s="403">
        <f>'PL-CF-BS'!G73</f>
        <v>1715</v>
      </c>
      <c r="F11" s="403">
        <f>'PL-CF-BS'!H73</f>
        <v>1855.3</v>
      </c>
      <c r="G11" s="403">
        <f>'PL-CF-BS'!I73</f>
        <v>1817.4</v>
      </c>
      <c r="H11" s="403">
        <f>'PL-CF-BS'!J73</f>
        <v>1900.04192252049</v>
      </c>
      <c r="I11" s="403">
        <f>'PL-CF-BS'!K73</f>
        <v>1996.70946219121</v>
      </c>
      <c r="J11" s="403">
        <f>'PL-CF-BS'!L73</f>
        <v>2102.0881501411</v>
      </c>
      <c r="K11" s="403">
        <f>'PL-CF-BS'!M73</f>
        <v>2213.86780170152</v>
      </c>
      <c r="L11" s="403">
        <f>'PL-CF-BS'!N73</f>
        <v>2331.94784928118</v>
      </c>
      <c r="M11" s="403">
        <f>'PL-CF-BS'!O73</f>
        <v>2456.69952838926</v>
      </c>
      <c r="N11" s="403">
        <f>'PL-CF-BS'!P73</f>
        <v>2588.5166533061</v>
      </c>
      <c r="O11" s="397"/>
    </row>
    <row r="12" spans="1:15">
      <c r="A12" s="387"/>
      <c r="B12" s="401"/>
      <c r="C12" s="406" t="s">
        <v>242</v>
      </c>
      <c r="D12" s="406" t="s">
        <v>243</v>
      </c>
      <c r="E12" s="403">
        <f>'PL-CF-BS'!G74</f>
        <v>-394.9</v>
      </c>
      <c r="F12" s="403">
        <f>'PL-CF-BS'!H74</f>
        <v>-226.6</v>
      </c>
      <c r="G12" s="403">
        <f>'PL-CF-BS'!I74</f>
        <v>327.4</v>
      </c>
      <c r="H12" s="403">
        <f>'PL-CF-BS'!J74</f>
        <v>-198.854669197108</v>
      </c>
      <c r="I12" s="403">
        <f>'PL-CF-BS'!K74</f>
        <v>-314.995081233981</v>
      </c>
      <c r="J12" s="403">
        <f>'PL-CF-BS'!L74</f>
        <v>-211.607124906073</v>
      </c>
      <c r="K12" s="403">
        <f>'PL-CF-BS'!M74</f>
        <v>-117.910795480352</v>
      </c>
      <c r="L12" s="403">
        <f>'PL-CF-BS'!N74</f>
        <v>-253.441159840366</v>
      </c>
      <c r="M12" s="403">
        <f>'PL-CF-BS'!O74</f>
        <v>-262.140136797356</v>
      </c>
      <c r="N12" s="403">
        <f>'PL-CF-BS'!P74</f>
        <v>-241.041938577573</v>
      </c>
      <c r="O12" s="397"/>
    </row>
    <row r="13" spans="1:15">
      <c r="A13" s="387"/>
      <c r="B13" s="401"/>
      <c r="C13" s="406" t="s">
        <v>242</v>
      </c>
      <c r="D13" s="406" t="s">
        <v>244</v>
      </c>
      <c r="E13" s="403">
        <f>'PL-CF-BS'!G79</f>
        <v>-1488.7</v>
      </c>
      <c r="F13" s="403">
        <f>'PL-CF-BS'!H79</f>
        <v>-1641.7</v>
      </c>
      <c r="G13" s="403">
        <f>'PL-CF-BS'!I79</f>
        <v>-1495.3</v>
      </c>
      <c r="H13" s="403">
        <f>'PL-CF-BS'!J79</f>
        <v>-1645.90710597693</v>
      </c>
      <c r="I13" s="403">
        <f>'PL-CF-BS'!K79</f>
        <v>-1737.28259441008</v>
      </c>
      <c r="J13" s="403">
        <f>'PL-CF-BS'!L79</f>
        <v>-1825.74414329331</v>
      </c>
      <c r="K13" s="403">
        <f>'PL-CF-BS'!M79</f>
        <v>-1897.07865679991</v>
      </c>
      <c r="L13" s="403">
        <f>'PL-CF-BS'!N79</f>
        <v>-2018.16435661443</v>
      </c>
      <c r="M13" s="403">
        <f>'PL-CF-BS'!O79</f>
        <v>-2125.63440929618</v>
      </c>
      <c r="N13" s="403">
        <f>'PL-CF-BS'!P79</f>
        <v>-2236.56031988192</v>
      </c>
      <c r="O13" s="397"/>
    </row>
    <row r="14" spans="1:15">
      <c r="A14" s="387"/>
      <c r="B14" s="408"/>
      <c r="C14" s="409" t="s">
        <v>245</v>
      </c>
      <c r="D14" s="409"/>
      <c r="E14" s="410">
        <f>SUM(E10:E13)</f>
        <v>5168.7548952212</v>
      </c>
      <c r="F14" s="410">
        <f t="shared" ref="F14:N14" si="4">SUM(F10:F13)</f>
        <v>6174.35</v>
      </c>
      <c r="G14" s="410">
        <f t="shared" si="4"/>
        <v>6939.375</v>
      </c>
      <c r="H14" s="410">
        <f t="shared" si="4"/>
        <v>6823.38438912208</v>
      </c>
      <c r="I14" s="410">
        <f t="shared" si="4"/>
        <v>7243.66662987799</v>
      </c>
      <c r="J14" s="410">
        <f t="shared" si="4"/>
        <v>7927.73686476652</v>
      </c>
      <c r="K14" s="410">
        <f t="shared" si="4"/>
        <v>8656.95375204769</v>
      </c>
      <c r="L14" s="410">
        <f t="shared" si="4"/>
        <v>9160.07225305744</v>
      </c>
      <c r="M14" s="410">
        <f t="shared" si="4"/>
        <v>9852.65591784236</v>
      </c>
      <c r="N14" s="410">
        <f t="shared" si="4"/>
        <v>10627.6734672615</v>
      </c>
      <c r="O14" s="397"/>
    </row>
    <row r="15" spans="1:15">
      <c r="A15" s="411"/>
      <c r="B15" s="390"/>
      <c r="C15" s="398" t="s">
        <v>246</v>
      </c>
      <c r="D15" s="399"/>
      <c r="E15" s="412"/>
      <c r="F15" s="412"/>
      <c r="G15" s="412"/>
      <c r="H15" s="412"/>
      <c r="I15" s="412"/>
      <c r="J15" s="412"/>
      <c r="K15" s="413"/>
      <c r="L15" s="414"/>
      <c r="M15" s="414"/>
      <c r="N15" s="414"/>
      <c r="O15" s="397"/>
    </row>
    <row r="16" spans="1:15">
      <c r="A16" s="387"/>
      <c r="B16" s="401"/>
      <c r="C16" s="402"/>
      <c r="D16" s="402" t="s">
        <v>247</v>
      </c>
      <c r="E16" s="415">
        <f>NPV(L24,I14:N14)+H14</f>
        <v>49046.3112817017</v>
      </c>
      <c r="F16" s="416"/>
      <c r="G16" s="417"/>
      <c r="H16" s="418"/>
      <c r="I16" s="419"/>
      <c r="J16" s="420"/>
      <c r="K16" s="418" t="s">
        <v>248</v>
      </c>
      <c r="L16" s="420">
        <v>0.25</v>
      </c>
      <c r="M16" s="421"/>
      <c r="N16" s="422"/>
      <c r="O16" s="397"/>
    </row>
    <row r="17" spans="1:15">
      <c r="A17" s="387"/>
      <c r="B17" s="401"/>
      <c r="C17" s="402"/>
      <c r="D17" s="402" t="s">
        <v>249</v>
      </c>
      <c r="E17" s="415">
        <f>N14*(1+L25)/(L24-L25)</f>
        <v>257222.321226519</v>
      </c>
      <c r="F17" s="417"/>
      <c r="G17" s="417"/>
      <c r="H17" s="418"/>
      <c r="I17" s="419"/>
      <c r="J17" s="423"/>
      <c r="K17" s="418" t="s">
        <v>250</v>
      </c>
      <c r="L17" s="420">
        <v>0.1</v>
      </c>
      <c r="M17" s="421"/>
      <c r="N17" s="422"/>
      <c r="O17" s="397"/>
    </row>
    <row r="18" spans="1:15">
      <c r="A18" s="387"/>
      <c r="B18" s="401"/>
      <c r="C18" s="402"/>
      <c r="D18" s="402" t="s">
        <v>251</v>
      </c>
      <c r="E18" s="415">
        <f>E17/(1+L24)^6</f>
        <v>173967.261277202</v>
      </c>
      <c r="F18" s="417"/>
      <c r="G18" s="417"/>
      <c r="H18" s="418"/>
      <c r="I18" s="419"/>
      <c r="J18" s="420"/>
      <c r="K18" s="418" t="s">
        <v>252</v>
      </c>
      <c r="L18" s="424">
        <v>0.9</v>
      </c>
      <c r="M18" s="421"/>
      <c r="N18" s="422"/>
      <c r="O18" s="397"/>
    </row>
    <row r="19" spans="1:15">
      <c r="A19" s="387"/>
      <c r="B19" s="401"/>
      <c r="C19" s="402"/>
      <c r="D19" s="402" t="s">
        <v>253</v>
      </c>
      <c r="E19" s="415">
        <f>E16+E18</f>
        <v>223013.572558904</v>
      </c>
      <c r="F19" s="425"/>
      <c r="G19" s="417"/>
      <c r="H19" s="418"/>
      <c r="I19" s="419"/>
      <c r="J19" s="420"/>
      <c r="K19" s="418" t="s">
        <v>254</v>
      </c>
      <c r="L19" s="426">
        <v>0.02</v>
      </c>
      <c r="M19" s="421"/>
      <c r="N19" s="422"/>
      <c r="O19" s="397"/>
    </row>
    <row r="20" spans="1:15">
      <c r="A20" s="387"/>
      <c r="B20" s="401"/>
      <c r="C20" s="402"/>
      <c r="D20" s="402" t="s">
        <v>255</v>
      </c>
      <c r="E20" s="427">
        <f>-年度版model!H163</f>
        <v>-5225.61463940979</v>
      </c>
      <c r="F20" s="417"/>
      <c r="G20" s="417"/>
      <c r="H20" s="418"/>
      <c r="I20" s="419"/>
      <c r="J20" s="420"/>
      <c r="K20" s="418" t="s">
        <v>256</v>
      </c>
      <c r="L20" s="426">
        <v>0.06</v>
      </c>
      <c r="M20" s="421"/>
      <c r="N20" s="422"/>
      <c r="O20" s="397"/>
    </row>
    <row r="21" spans="1:15">
      <c r="A21" s="387"/>
      <c r="B21" s="401"/>
      <c r="C21" s="402"/>
      <c r="D21" s="402" t="s">
        <v>257</v>
      </c>
      <c r="E21" s="427">
        <f>E19+E20</f>
        <v>217787.957919494</v>
      </c>
      <c r="F21" s="417"/>
      <c r="G21" s="417"/>
      <c r="H21" s="418"/>
      <c r="I21" s="419"/>
      <c r="J21" s="420"/>
      <c r="K21" s="418" t="s">
        <v>258</v>
      </c>
      <c r="L21" s="420">
        <f>L19+L18*L20</f>
        <v>0.074</v>
      </c>
      <c r="M21" s="421"/>
      <c r="N21" s="422"/>
      <c r="O21" s="397"/>
    </row>
    <row r="22" spans="1:15">
      <c r="A22" s="387"/>
      <c r="B22" s="401"/>
      <c r="C22" s="402"/>
      <c r="D22" s="428" t="s">
        <v>259</v>
      </c>
      <c r="E22" s="427">
        <f>E21/'PL-CF-BS'!H55</f>
        <v>407.604450882258</v>
      </c>
      <c r="F22" s="417"/>
      <c r="G22" s="417"/>
      <c r="H22" s="417"/>
      <c r="I22" s="421"/>
      <c r="J22" s="421"/>
      <c r="K22" s="418" t="s">
        <v>260</v>
      </c>
      <c r="L22" s="420">
        <v>0.01</v>
      </c>
      <c r="M22" s="421"/>
      <c r="N22" s="422"/>
      <c r="O22" s="397"/>
    </row>
    <row r="23" ht="16.8" spans="1:15">
      <c r="A23" s="387"/>
      <c r="B23" s="401"/>
      <c r="C23" s="402"/>
      <c r="D23" s="428"/>
      <c r="E23" s="427"/>
      <c r="F23" s="417"/>
      <c r="G23" s="417"/>
      <c r="H23" s="417"/>
      <c r="I23" s="421"/>
      <c r="J23" s="421"/>
      <c r="K23" s="429" t="s">
        <v>261</v>
      </c>
      <c r="L23" s="420">
        <f>L22*(1-L16)</f>
        <v>0.0075</v>
      </c>
      <c r="M23" s="421"/>
      <c r="N23" s="422"/>
      <c r="O23" s="397"/>
    </row>
    <row r="24" spans="1:15">
      <c r="A24" s="387"/>
      <c r="B24" s="401"/>
      <c r="C24" s="402"/>
      <c r="D24" s="402"/>
      <c r="E24" s="417"/>
      <c r="F24" s="417"/>
      <c r="G24" s="417"/>
      <c r="H24" s="417"/>
      <c r="I24" s="421"/>
      <c r="J24" s="421"/>
      <c r="K24" s="418" t="s">
        <v>262</v>
      </c>
      <c r="L24" s="420">
        <f>L23*L17+L21*(1-L17)</f>
        <v>0.06735</v>
      </c>
      <c r="M24" s="421"/>
      <c r="N24" s="422"/>
      <c r="O24" s="397"/>
    </row>
    <row r="25" spans="1:15">
      <c r="A25" s="387"/>
      <c r="B25" s="401"/>
      <c r="C25" s="402"/>
      <c r="D25" s="402"/>
      <c r="E25" s="417"/>
      <c r="F25" s="417"/>
      <c r="G25" s="417"/>
      <c r="H25" s="417"/>
      <c r="I25" s="421"/>
      <c r="J25" s="421"/>
      <c r="K25" s="418" t="s">
        <v>263</v>
      </c>
      <c r="L25" s="420">
        <v>0.025</v>
      </c>
      <c r="M25" s="421"/>
      <c r="N25" s="422"/>
      <c r="O25" s="397"/>
    </row>
    <row r="26" spans="1:15">
      <c r="A26" s="387"/>
      <c r="B26" s="430"/>
      <c r="C26" s="430"/>
      <c r="D26" s="430"/>
      <c r="E26" s="431"/>
      <c r="F26" s="431"/>
      <c r="G26" s="431"/>
      <c r="H26" s="431"/>
      <c r="I26" s="431"/>
      <c r="J26" s="432"/>
      <c r="K26" s="431"/>
      <c r="L26" s="433"/>
      <c r="M26" s="433"/>
      <c r="N26" s="397"/>
      <c r="O26" s="397"/>
    </row>
    <row r="27" spans="1:15">
      <c r="A27" s="387"/>
      <c r="B27" s="430"/>
      <c r="C27" s="430"/>
      <c r="D27" s="430"/>
      <c r="E27" s="431"/>
      <c r="F27" s="431"/>
      <c r="G27" s="431"/>
      <c r="H27" s="431"/>
      <c r="I27" s="431"/>
      <c r="J27" s="431"/>
      <c r="K27" s="431"/>
      <c r="L27" s="431"/>
      <c r="M27" s="431"/>
      <c r="N27" s="397"/>
      <c r="O27" s="397"/>
    </row>
    <row r="28" spans="1:15">
      <c r="A28" s="411"/>
      <c r="B28" s="434"/>
      <c r="C28" s="434"/>
      <c r="D28" s="434"/>
      <c r="E28" s="435" t="s">
        <v>264</v>
      </c>
      <c r="F28" s="435"/>
      <c r="G28" s="435"/>
      <c r="H28" s="435"/>
      <c r="I28" s="435"/>
      <c r="J28" s="435"/>
      <c r="K28" s="435"/>
      <c r="L28" s="435"/>
      <c r="M28" s="435"/>
      <c r="N28" s="397"/>
      <c r="O28" s="397"/>
    </row>
    <row r="29" spans="1:15">
      <c r="A29" s="387"/>
      <c r="B29" s="436"/>
      <c r="C29" s="436"/>
      <c r="D29" s="436"/>
      <c r="E29" s="431" t="s">
        <v>263</v>
      </c>
      <c r="F29" s="431"/>
      <c r="G29" s="431"/>
      <c r="H29" s="437">
        <f>I29-0.1%</f>
        <v>0.022</v>
      </c>
      <c r="I29" s="437">
        <f>J29-0.1%</f>
        <v>0.023</v>
      </c>
      <c r="J29" s="437">
        <f>K29-0.1%</f>
        <v>0.024</v>
      </c>
      <c r="K29" s="437">
        <f>L25</f>
        <v>0.025</v>
      </c>
      <c r="L29" s="437">
        <f>K29+0.1%</f>
        <v>0.026</v>
      </c>
      <c r="M29" s="437">
        <f>L29+0.1%</f>
        <v>0.027</v>
      </c>
      <c r="N29" s="397"/>
      <c r="O29" s="397"/>
    </row>
    <row r="30" spans="1:15">
      <c r="A30" s="387"/>
      <c r="B30" s="436"/>
      <c r="C30" s="436"/>
      <c r="D30" s="436"/>
      <c r="E30" s="438" t="s">
        <v>262</v>
      </c>
      <c r="F30" s="438"/>
      <c r="G30" s="437">
        <f>G31-0.1%</f>
        <v>0.06435</v>
      </c>
      <c r="H30" s="439">
        <f>($E$20+(NPV($G30,$I$14:$N$14)+$H$14)+((($N$14*(1+H$29)/($G30-H$29)))/(1+$G30)^6))/'PL-CF-BS'!$H$55</f>
        <v>412.970169439853</v>
      </c>
      <c r="I30" s="439">
        <f>($E$20+(NPV($G30,$I$14:$N$14)+$H$14)+((($N$14*(1+I$29)/($G30-I$29)))/(1+$G30)^6))/'PL-CF-BS'!$H$55</f>
        <v>421.285739103963</v>
      </c>
      <c r="J30" s="439">
        <f>($E$20+(NPV($G30,$I$14:$N$14)+$H$14)+((($N$14*(1+J$29)/($G30-J$29)))/(1+$G30)^6))/'PL-CF-BS'!$H$55</f>
        <v>430.013480746469</v>
      </c>
      <c r="K30" s="439">
        <f>($E$20+(NPV($G30,$I$14:$N$14)+$H$14)+((($N$14*(1+K$29)/($G30-K$29)))/(1+$G30)^6))/'PL-CF-BS'!$H$55</f>
        <v>439.184817898123</v>
      </c>
      <c r="L30" s="439">
        <f>($E$20+(NPV($G30,$I$14:$N$14)+$H$14)+((($N$14*(1+L$29)/($G30-L$29)))/(1+$G30)^6))/'PL-CF-BS'!$H$55</f>
        <v>448.83445164178</v>
      </c>
      <c r="M30" s="439">
        <f>($E$20+(NPV($G30,$I$14:$N$14)+$H$14)+((($N$14*(1+M$29)/($G30-M$29)))/(1+$G30)^6))/'PL-CF-BS'!$H$55</f>
        <v>459.000799374387</v>
      </c>
      <c r="N30" s="397"/>
      <c r="O30" s="397"/>
    </row>
    <row r="31" spans="1:15">
      <c r="A31" s="387"/>
      <c r="B31" s="440"/>
      <c r="C31" s="440"/>
      <c r="D31" s="441"/>
      <c r="E31" s="438"/>
      <c r="F31" s="438"/>
      <c r="G31" s="437">
        <f>G32-0.1%</f>
        <v>0.06535</v>
      </c>
      <c r="H31" s="439">
        <f>($E$20+(NPV($G31,$I$14:$N$14)+$H$14)+((($N$14*(1+H$29)/($G31-H$29)))/(1+$G31)^6))/'PL-CF-BS'!$H$55</f>
        <v>403.276984075362</v>
      </c>
      <c r="I31" s="439">
        <f>($E$20+(NPV($G31,$I$14:$N$14)+$H$14)+((($N$14*(1+I$29)/($G31-I$29)))/(1+$G31)^6))/'PL-CF-BS'!$H$55</f>
        <v>411.171748759602</v>
      </c>
      <c r="J31" s="439">
        <f>($E$20+(NPV($G31,$I$14:$N$14)+$H$14)+((($N$14*(1+J$29)/($G31-J$29)))/(1+$G31)^6))/'PL-CF-BS'!$H$55</f>
        <v>419.448364214543</v>
      </c>
      <c r="K31" s="439">
        <f>($E$20+(NPV($G31,$I$14:$N$14)+$H$14)+((($N$14*(1+K$29)/($G31-K$29)))/(1+$G31)^6))/'PL-CF-BS'!$H$55</f>
        <v>428.135220832059</v>
      </c>
      <c r="L31" s="439">
        <f>($E$20+(NPV($G31,$I$14:$N$14)+$H$14)+((($N$14*(1+L$29)/($G31-L$29)))/(1+$G31)^6))/'PL-CF-BS'!$H$55</f>
        <v>437.263594939665</v>
      </c>
      <c r="M31" s="439">
        <f>($E$20+(NPV($G31,$I$14:$N$14)+$H$14)+((($N$14*(1+M$29)/($G31-M$29)))/(1+$G31)^6))/'PL-CF-BS'!$H$55</f>
        <v>446.868025063312</v>
      </c>
      <c r="N31" s="397"/>
      <c r="O31" s="397"/>
    </row>
    <row r="32" spans="1:15">
      <c r="A32" s="387"/>
      <c r="B32" s="440"/>
      <c r="C32" s="440"/>
      <c r="D32" s="440"/>
      <c r="E32" s="438"/>
      <c r="F32" s="438"/>
      <c r="G32" s="437">
        <f>G33-0.1%</f>
        <v>0.06635</v>
      </c>
      <c r="H32" s="439">
        <f>($E$20+(NPV($G32,$I$14:$N$14)+$H$14)+((($N$14*(1+H$29)/($G32-H$29)))/(1+$G32)^6))/'PL-CF-BS'!$H$55</f>
        <v>394.021919229856</v>
      </c>
      <c r="I32" s="439">
        <f>($E$20+(NPV($G32,$I$14:$N$14)+$H$14)+((($N$14*(1+I$29)/($G32-I$29)))/(1+$G32)^6))/'PL-CF-BS'!$H$55</f>
        <v>401.525380839208</v>
      </c>
      <c r="J32" s="439">
        <f>($E$20+(NPV($G32,$I$14:$N$14)+$H$14)+((($N$14*(1+J$29)/($G32-J$29)))/(1+$G32)^6))/'PL-CF-BS'!$H$55</f>
        <v>409.383197188081</v>
      </c>
      <c r="K32" s="439">
        <f>($E$20+(NPV($G32,$I$14:$N$14)+$H$14)+((($N$14*(1+K$29)/($G32-K$29)))/(1+$G32)^6))/'PL-CF-BS'!$H$55</f>
        <v>417.621077205581</v>
      </c>
      <c r="L32" s="439">
        <f>($E$20+(NPV($G32,$I$14:$N$14)+$H$14)+((($N$14*(1+L$29)/($G32-L$29)))/(1+$G32)^6))/'PL-CF-BS'!$H$55</f>
        <v>426.26727841354</v>
      </c>
      <c r="M32" s="439">
        <f>($E$20+(NPV($G32,$I$14:$N$14)+$H$14)+((($N$14*(1+M$29)/($G32-M$29)))/(1+$G32)^6))/'PL-CF-BS'!$H$55</f>
        <v>435.352930762945</v>
      </c>
      <c r="N32" s="397"/>
      <c r="O32" s="397"/>
    </row>
    <row r="33" spans="1:15">
      <c r="A33" s="387"/>
      <c r="B33" s="440"/>
      <c r="C33" s="440"/>
      <c r="D33" s="440"/>
      <c r="E33" s="438"/>
      <c r="F33" s="438"/>
      <c r="G33" s="442">
        <f>L24</f>
        <v>0.06735</v>
      </c>
      <c r="H33" s="439">
        <f>($E$20+(NPV($G33,$I$14:$N$14)+$H$14)+((($N$14*(1+H$29)/($G33-H$29)))/(1+$G33)^6))/'PL-CF-BS'!$H$55</f>
        <v>385.175986799804</v>
      </c>
      <c r="I33" s="439">
        <f>($E$20+(NPV($G33,$I$14:$N$14)+$H$14)+((($N$14*(1+I$29)/($G33-I$29)))/(1+$G33)^6))/'PL-CF-BS'!$H$55</f>
        <v>392.314998103013</v>
      </c>
      <c r="J33" s="439">
        <f>($E$20+(NPV($G33,$I$14:$N$14)+$H$14)+((($N$14*(1+J$29)/($G33-J$29)))/(1+$G33)^6))/'PL-CF-BS'!$H$55</f>
        <v>399.783375556312</v>
      </c>
      <c r="K33" s="443">
        <f>($E$20+(NPV($G33,$I$14:$N$14)+$H$14)+((($N$14*(1+K$29)/($G33-K$29)))/(1+$G33)^6))/'PL-CF-BS'!$H$55</f>
        <v>407.604450882258</v>
      </c>
      <c r="L33" s="439">
        <f>($E$20+(NPV($G33,$I$14:$N$14)+$H$14)+((($N$14*(1+L$29)/($G33-L$29)))/(1+$G33)^6))/'PL-CF-BS'!$H$55</f>
        <v>415.803812801962</v>
      </c>
      <c r="M33" s="439">
        <f>($E$20+(NPV($G33,$I$14:$N$14)+$H$14)+((($N$14*(1+M$29)/($G33-M$29)))/(1+$G33)^6))/'PL-CF-BS'!$H$55</f>
        <v>424.409586712729</v>
      </c>
      <c r="N33" s="397"/>
      <c r="O33" s="397"/>
    </row>
    <row r="34" spans="1:15">
      <c r="A34" s="387"/>
      <c r="B34" s="440"/>
      <c r="C34" s="440"/>
      <c r="D34" s="440"/>
      <c r="E34" s="438"/>
      <c r="F34" s="438"/>
      <c r="G34" s="437">
        <f>G33+0.1%</f>
        <v>0.06835</v>
      </c>
      <c r="H34" s="439">
        <f>($E$20+(NPV($G34,$I$14:$N$14)+$H$14)+((($N$14*(1+H$29)/($G34-H$29)))/(1+$G34)^6))/'PL-CF-BS'!$H$55</f>
        <v>376.712700388183</v>
      </c>
      <c r="I34" s="439">
        <f>($E$20+(NPV($G34,$I$14:$N$14)+$H$14)+((($N$14*(1+I$29)/($G34-I$29)))/(1+$G34)^6))/'PL-CF-BS'!$H$55</f>
        <v>383.511753842901</v>
      </c>
      <c r="J34" s="439">
        <f>($E$20+(NPV($G34,$I$14:$N$14)+$H$14)+((($N$14*(1+J$29)/($G34-J$29)))/(1+$G34)^6))/'PL-CF-BS'!$H$55</f>
        <v>390.617416247099</v>
      </c>
      <c r="K34" s="439">
        <f>($E$20+(NPV($G34,$I$14:$N$14)+$H$14)+((($N$14*(1+K$29)/($G34-K$29)))/(1+$G34)^6))/'PL-CF-BS'!$H$55</f>
        <v>398.050906213198</v>
      </c>
      <c r="L34" s="439">
        <f>($E$20+(NPV($G34,$I$14:$N$14)+$H$14)+((($N$14*(1+L$29)/($G34-L$29)))/(1+$G34)^6))/'PL-CF-BS'!$H$55</f>
        <v>405.835446472855</v>
      </c>
      <c r="M34" s="439">
        <f>($E$20+(NPV($G34,$I$14:$N$14)+$H$14)+((($N$14*(1+M$29)/($G34-M$29)))/(1+$G34)^6))/'PL-CF-BS'!$H$55</f>
        <v>413.996506213027</v>
      </c>
      <c r="N34" s="397"/>
      <c r="O34" s="397"/>
    </row>
    <row r="35" spans="1:15">
      <c r="A35" s="387"/>
      <c r="B35" s="440"/>
      <c r="C35" s="440"/>
      <c r="D35" s="440"/>
      <c r="E35" s="438"/>
      <c r="F35" s="438"/>
      <c r="G35" s="437">
        <f>G34+0.1%</f>
        <v>0.06935</v>
      </c>
      <c r="H35" s="439">
        <f>($E$20+(NPV($G35,$I$14:$N$14)+$H$14)+((($N$14*(1+H$29)/($G35-H$29)))/(1+$G35)^6))/'PL-CF-BS'!$H$55</f>
        <v>368.607811132448</v>
      </c>
      <c r="I35" s="439">
        <f>($E$20+(NPV($G35,$I$14:$N$14)+$H$14)+((($N$14*(1+I$29)/($G35-I$29)))/(1+$G35)^6))/'PL-CF-BS'!$H$55</f>
        <v>375.089290853907</v>
      </c>
      <c r="J35" s="439">
        <f>($E$20+(NPV($G35,$I$14:$N$14)+$H$14)+((($N$14*(1+J$29)/($G35-J$29)))/(1+$G35)^6))/'PL-CF-BS'!$H$55</f>
        <v>381.856613120965</v>
      </c>
      <c r="K35" s="439">
        <f>($E$20+(NPV($G35,$I$14:$N$14)+$H$14)+((($N$14*(1+K$29)/($G35-K$29)))/(1+$G35)^6))/'PL-CF-BS'!$H$55</f>
        <v>388.929113393302</v>
      </c>
      <c r="L35" s="439">
        <f>($E$20+(NPV($G35,$I$14:$N$14)+$H$14)+((($N$14*(1+L$29)/($G35-L$29)))/(1+$G35)^6))/'PL-CF-BS'!$H$55</f>
        <v>396.327911256059</v>
      </c>
      <c r="M35" s="439">
        <f>($E$20+(NPV($G35,$I$14:$N$14)+$H$14)+((($N$14*(1+M$29)/($G35-M$29)))/(1+$G35)^6))/'PL-CF-BS'!$H$55</f>
        <v>404.076121060386</v>
      </c>
      <c r="N35" s="397"/>
      <c r="O35" s="397"/>
    </row>
    <row r="36" spans="1:15">
      <c r="A36" s="387"/>
      <c r="B36" s="436"/>
      <c r="C36" s="436"/>
      <c r="D36" s="436"/>
      <c r="E36" s="438"/>
      <c r="F36" s="438"/>
      <c r="G36" s="437">
        <f>G35+0.1%</f>
        <v>0.07035</v>
      </c>
      <c r="H36" s="439">
        <f>($E$20+(NPV($G36,$I$14:$N$14)+$H$14)+((($N$14*(1+H$29)/($G36-H$29)))/(1+$G36)^6))/'PL-CF-BS'!$H$55</f>
        <v>360.839076314966</v>
      </c>
      <c r="I36" s="439">
        <f>($E$20+(NPV($G36,$I$14:$N$14)+$H$14)+((($N$14*(1+I$29)/($G36-I$29)))/(1+$G36)^6))/'PL-CF-BS'!$H$55</f>
        <v>367.023478550823</v>
      </c>
      <c r="J36" s="439">
        <f>($E$20+(NPV($G36,$I$14:$N$14)+$H$14)+((($N$14*(1+J$29)/($G36-J$29)))/(1+$G36)^6))/'PL-CF-BS'!$H$55</f>
        <v>373.474737409587</v>
      </c>
      <c r="K36" s="439">
        <f>($E$20+(NPV($G36,$I$14:$N$14)+$H$14)+((($N$14*(1+K$29)/($G36-K$29)))/(1+$G36)^6))/'PL-CF-BS'!$H$55</f>
        <v>380.210506030589</v>
      </c>
      <c r="L36" s="439">
        <f>($E$20+(NPV($G36,$I$14:$N$14)+$H$14)+((($N$14*(1+L$29)/($G36-L$29)))/(1+$G36)^6))/'PL-CF-BS'!$H$55</f>
        <v>387.250029719055</v>
      </c>
      <c r="M36" s="439">
        <f>($E$20+(NPV($G36,$I$14:$N$14)+$H$14)+((($N$14*(1+M$29)/($G36-M$29)))/(1+$G36)^6))/'PL-CF-BS'!$H$55</f>
        <v>394.614329586919</v>
      </c>
      <c r="N36" s="397"/>
      <c r="O36" s="397"/>
    </row>
    <row r="37" spans="1:15">
      <c r="A37" s="387"/>
      <c r="B37" s="440"/>
      <c r="C37" s="440"/>
      <c r="D37" s="440"/>
      <c r="E37" s="435" t="s">
        <v>265</v>
      </c>
      <c r="F37" s="435"/>
      <c r="G37" s="392"/>
      <c r="H37" s="392"/>
      <c r="I37" s="392"/>
      <c r="J37" s="392"/>
      <c r="K37" s="392"/>
      <c r="L37" s="392"/>
      <c r="M37" s="392"/>
      <c r="N37" s="397"/>
      <c r="O37" s="397"/>
    </row>
    <row r="38" spans="1:15">
      <c r="A38" s="387"/>
      <c r="B38" s="440"/>
      <c r="C38" s="440"/>
      <c r="D38" s="440"/>
      <c r="E38" s="431" t="s">
        <v>263</v>
      </c>
      <c r="F38" s="431"/>
      <c r="G38" s="431"/>
      <c r="H38" s="444">
        <f t="shared" ref="H38:M38" si="5">H29</f>
        <v>0.022</v>
      </c>
      <c r="I38" s="444">
        <f t="shared" si="5"/>
        <v>0.023</v>
      </c>
      <c r="J38" s="444">
        <f t="shared" si="5"/>
        <v>0.024</v>
      </c>
      <c r="K38" s="444">
        <f t="shared" si="5"/>
        <v>0.025</v>
      </c>
      <c r="L38" s="444">
        <f t="shared" si="5"/>
        <v>0.026</v>
      </c>
      <c r="M38" s="444">
        <f t="shared" si="5"/>
        <v>0.027</v>
      </c>
      <c r="N38" s="397"/>
      <c r="O38" s="397"/>
    </row>
    <row r="39" spans="1:15">
      <c r="A39" s="387"/>
      <c r="B39" s="440"/>
      <c r="C39" s="440"/>
      <c r="D39" s="440"/>
      <c r="E39" s="438" t="s">
        <v>262</v>
      </c>
      <c r="F39" s="438"/>
      <c r="G39" s="444">
        <f t="shared" ref="G39:G45" si="6">G30</f>
        <v>0.06435</v>
      </c>
      <c r="H39" s="445">
        <f t="shared" ref="H39:M45" si="7">H30/$K$33-1</f>
        <v>0.0131640332827108</v>
      </c>
      <c r="I39" s="445">
        <f t="shared" si="7"/>
        <v>0.0335651099787859</v>
      </c>
      <c r="J39" s="445">
        <f t="shared" si="7"/>
        <v>0.0549773924590533</v>
      </c>
      <c r="K39" s="445">
        <f t="shared" si="7"/>
        <v>0.077477973921799</v>
      </c>
      <c r="L39" s="445">
        <f t="shared" si="7"/>
        <v>0.101151988576866</v>
      </c>
      <c r="M39" s="445">
        <f t="shared" si="7"/>
        <v>0.126093688086287</v>
      </c>
      <c r="N39" s="397"/>
      <c r="O39" s="397"/>
    </row>
    <row r="40" spans="1:15">
      <c r="A40" s="387"/>
      <c r="B40" s="440"/>
      <c r="C40" s="440"/>
      <c r="D40" s="440"/>
      <c r="E40" s="438"/>
      <c r="F40" s="438"/>
      <c r="G40" s="444">
        <f t="shared" si="6"/>
        <v>0.06535</v>
      </c>
      <c r="H40" s="445">
        <f t="shared" si="7"/>
        <v>-0.010616829128164</v>
      </c>
      <c r="I40" s="445">
        <f t="shared" si="7"/>
        <v>0.00875186193286881</v>
      </c>
      <c r="J40" s="445">
        <f t="shared" si="7"/>
        <v>0.0290573699738792</v>
      </c>
      <c r="K40" s="445">
        <f t="shared" si="7"/>
        <v>0.0503693468149395</v>
      </c>
      <c r="L40" s="445">
        <f t="shared" si="7"/>
        <v>0.0727645245119624</v>
      </c>
      <c r="M40" s="445">
        <f t="shared" si="7"/>
        <v>0.0963276384643712</v>
      </c>
      <c r="N40" s="397"/>
      <c r="O40" s="397"/>
    </row>
    <row r="41" spans="1:15">
      <c r="A41" s="387"/>
      <c r="B41" s="440"/>
      <c r="C41" s="440"/>
      <c r="D41" s="440"/>
      <c r="E41" s="438"/>
      <c r="F41" s="438"/>
      <c r="G41" s="444">
        <f t="shared" si="6"/>
        <v>0.06635</v>
      </c>
      <c r="H41" s="445">
        <f t="shared" si="7"/>
        <v>-0.0333228246723068</v>
      </c>
      <c r="I41" s="445">
        <f t="shared" si="7"/>
        <v>-0.0149141404856873</v>
      </c>
      <c r="J41" s="445">
        <f t="shared" si="7"/>
        <v>0.00436390304858891</v>
      </c>
      <c r="K41" s="445">
        <f t="shared" si="7"/>
        <v>0.024574379160097</v>
      </c>
      <c r="L41" s="445">
        <f t="shared" si="7"/>
        <v>0.0457866136910106</v>
      </c>
      <c r="M41" s="445">
        <f t="shared" si="7"/>
        <v>0.0680769795830889</v>
      </c>
      <c r="N41" s="397"/>
      <c r="O41" s="397"/>
    </row>
    <row r="42" spans="1:15">
      <c r="A42" s="387"/>
      <c r="B42" s="440"/>
      <c r="C42" s="440"/>
      <c r="D42" s="440"/>
      <c r="E42" s="438"/>
      <c r="F42" s="438"/>
      <c r="G42" s="444">
        <f t="shared" si="6"/>
        <v>0.06735</v>
      </c>
      <c r="H42" s="445">
        <f t="shared" si="7"/>
        <v>-0.0550250715709978</v>
      </c>
      <c r="I42" s="445">
        <f t="shared" si="7"/>
        <v>-0.0375105147800791</v>
      </c>
      <c r="J42" s="445">
        <f t="shared" si="7"/>
        <v>-0.0191879046193366</v>
      </c>
      <c r="K42" s="446">
        <f t="shared" si="7"/>
        <v>0</v>
      </c>
      <c r="L42" s="445">
        <f t="shared" si="7"/>
        <v>0.0201159773941537</v>
      </c>
      <c r="M42" s="445">
        <f t="shared" si="7"/>
        <v>0.041229029256419</v>
      </c>
      <c r="N42" s="397"/>
      <c r="O42" s="397"/>
    </row>
    <row r="43" spans="1:15">
      <c r="A43" s="387"/>
      <c r="B43" s="440"/>
      <c r="C43" s="440"/>
      <c r="D43" s="441"/>
      <c r="E43" s="438"/>
      <c r="F43" s="438"/>
      <c r="G43" s="444">
        <f t="shared" si="6"/>
        <v>0.06835</v>
      </c>
      <c r="H43" s="445">
        <f t="shared" si="7"/>
        <v>-0.0757885504616286</v>
      </c>
      <c r="I43" s="445">
        <f t="shared" si="7"/>
        <v>-0.0591080322778812</v>
      </c>
      <c r="J43" s="445">
        <f t="shared" si="7"/>
        <v>-0.041675292304562</v>
      </c>
      <c r="K43" s="445">
        <f t="shared" si="7"/>
        <v>-0.0234382736704208</v>
      </c>
      <c r="L43" s="445">
        <f t="shared" si="7"/>
        <v>-0.0043400026804763</v>
      </c>
      <c r="M43" s="445">
        <f t="shared" si="7"/>
        <v>0.0156820057213158</v>
      </c>
      <c r="N43" s="397"/>
      <c r="O43" s="397"/>
    </row>
    <row r="44" spans="1:15">
      <c r="A44" s="387"/>
      <c r="B44" s="440"/>
      <c r="C44" s="440"/>
      <c r="D44" s="440"/>
      <c r="E44" s="438"/>
      <c r="F44" s="438"/>
      <c r="G44" s="444">
        <f t="shared" si="6"/>
        <v>0.06935</v>
      </c>
      <c r="H44" s="445">
        <f t="shared" si="7"/>
        <v>-0.0956727525065096</v>
      </c>
      <c r="I44" s="445">
        <f t="shared" si="7"/>
        <v>-0.0797713566620089</v>
      </c>
      <c r="J44" s="445">
        <f t="shared" si="7"/>
        <v>-0.0631686864693493</v>
      </c>
      <c r="K44" s="445">
        <f t="shared" si="7"/>
        <v>-0.0458173051067838</v>
      </c>
      <c r="L44" s="445">
        <f t="shared" si="7"/>
        <v>-0.0276653986525198</v>
      </c>
      <c r="M44" s="445">
        <f t="shared" si="7"/>
        <v>-0.00865625930785385</v>
      </c>
      <c r="N44" s="397"/>
      <c r="O44" s="397"/>
    </row>
    <row r="45" spans="1:15">
      <c r="A45" s="387"/>
      <c r="B45" s="440"/>
      <c r="C45" s="440"/>
      <c r="D45" s="440"/>
      <c r="E45" s="438"/>
      <c r="F45" s="438"/>
      <c r="G45" s="444">
        <f t="shared" si="6"/>
        <v>0.07035</v>
      </c>
      <c r="H45" s="445">
        <f t="shared" si="7"/>
        <v>-0.114732247074506</v>
      </c>
      <c r="I45" s="445">
        <f t="shared" si="7"/>
        <v>-0.0995596889180113</v>
      </c>
      <c r="J45" s="445">
        <f t="shared" si="7"/>
        <v>-0.083732435695433</v>
      </c>
      <c r="K45" s="445">
        <f t="shared" si="7"/>
        <v>-0.0672071779205912</v>
      </c>
      <c r="L45" s="445">
        <f t="shared" si="7"/>
        <v>-0.0499366999529718</v>
      </c>
      <c r="M45" s="445">
        <f t="shared" si="7"/>
        <v>-0.0318694294608947</v>
      </c>
      <c r="N45" s="397"/>
      <c r="O45" s="397"/>
    </row>
    <row r="46" spans="1:15">
      <c r="B46" s="447"/>
      <c r="C46" s="447"/>
      <c r="D46" s="447"/>
      <c r="E46" s="447"/>
      <c r="F46" s="447"/>
      <c r="G46" s="447"/>
      <c r="H46" s="447"/>
      <c r="I46" s="447"/>
      <c r="J46" s="447"/>
      <c r="K46" s="447"/>
      <c r="L46" s="447"/>
      <c r="M46" s="447"/>
      <c r="N46" s="397"/>
      <c r="O46" s="397"/>
    </row>
    <row r="47" spans="1:15">
      <c r="B47" s="448"/>
      <c r="C47" s="448"/>
      <c r="D47" s="448"/>
      <c r="E47" s="448"/>
      <c r="F47" s="448"/>
      <c r="G47" s="448"/>
      <c r="H47" s="448"/>
      <c r="I47" s="448"/>
      <c r="J47" s="448"/>
      <c r="K47" s="448"/>
      <c r="L47" s="448"/>
      <c r="M47" s="448"/>
      <c r="N47" s="448"/>
      <c r="O47" s="448"/>
    </row>
    <row r="48" spans="1:15">
      <c r="N48" s="397"/>
      <c r="O48" s="397"/>
    </row>
    <row r="49" spans="14:15">
      <c r="N49" s="397"/>
      <c r="O49" s="397"/>
    </row>
    <row r="50" spans="14:15">
      <c r="N50" s="397"/>
      <c r="O50" s="397"/>
    </row>
  </sheetData>
  <mergeCells count="4">
    <mergeCell ref="E29:G29"/>
    <mergeCell ref="E38:G38"/>
    <mergeCell ref="E30:F36"/>
    <mergeCell ref="E39:F45"/>
  </mergeCells>
  <pageMargins left="0.7" right="0.7" top="0.75" bottom="0.75" header="0.3" footer="0.3"/>
  <pageSetup paperSize="9" orientation="portrait"/>
  <headerFooter/>
  <ignoredErrors>
    <ignoredError sqref="F7:N7"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O19" sqref="O19"/>
    </sheetView>
  </sheetViews>
  <sheetFormatPr defaultColWidth="9" defaultRowHeight="13.8"/>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sheetPr>
  <dimension ref="A1:W178"/>
  <sheetViews>
    <sheetView zoomScaleSheetLayoutView="122" workbookViewId="0">
      <pane xSplit="5" ySplit="4" topLeftCell="F5" activePane="bottomRight" state="frozen"/>
      <selection/>
      <selection pane="topRight"/>
      <selection pane="bottomLeft"/>
      <selection pane="bottomRight" activeCell="F74" sqref="F74"/>
    </sheetView>
  </sheetViews>
  <sheetFormatPr defaultColWidth="9" defaultRowHeight="11.4"/>
  <cols>
    <col min="1" max="3" width="3.16666666666667" style="308" customWidth="1"/>
    <col min="4" max="4" width="3.16666666666667" style="304" customWidth="1"/>
    <col min="5" max="5" width="27.8333333333333" style="304" customWidth="1"/>
    <col min="6" max="14" width="10.6666666666667" style="304" customWidth="1"/>
    <col min="15" max="15" width="11.5" style="304" customWidth="1"/>
    <col min="16" max="16" width="12.3333333333333" style="304" customWidth="1"/>
    <col min="17" max="17" width="16.1666666666667" style="308" customWidth="1"/>
    <col min="18" max="16384" width="9" style="308"/>
  </cols>
  <sheetData>
    <row r="1" ht="8.5" customHeight="1" spans="1:17">
      <c r="B1" s="309"/>
      <c r="F1" s="310"/>
      <c r="G1" s="310"/>
      <c r="H1" s="310"/>
    </row>
    <row r="2" ht="12" spans="1:17">
      <c r="B2" s="309" t="s">
        <v>266</v>
      </c>
      <c r="D2" s="310"/>
      <c r="E2" s="310"/>
      <c r="F2" s="311">
        <f t="shared" ref="F2:P2" si="0">F125-F145-F159</f>
        <v>0</v>
      </c>
      <c r="G2" s="311">
        <f t="shared" si="0"/>
        <v>-0.100000000005821</v>
      </c>
      <c r="H2" s="311">
        <f t="shared" si="0"/>
        <v>0</v>
      </c>
      <c r="I2" s="311">
        <f t="shared" si="0"/>
        <v>0</v>
      </c>
      <c r="J2" s="311">
        <f t="shared" si="0"/>
        <v>0</v>
      </c>
      <c r="K2" s="311">
        <f t="shared" si="0"/>
        <v>0</v>
      </c>
      <c r="L2" s="311">
        <f t="shared" si="0"/>
        <v>0</v>
      </c>
      <c r="M2" s="311">
        <f t="shared" si="0"/>
        <v>0</v>
      </c>
      <c r="N2" s="311">
        <f t="shared" si="0"/>
        <v>0</v>
      </c>
      <c r="O2" s="311">
        <f t="shared" si="0"/>
        <v>0</v>
      </c>
      <c r="P2" s="311">
        <f t="shared" si="0"/>
        <v>0</v>
      </c>
    </row>
    <row r="3" spans="1:17">
      <c r="B3" s="312" t="s">
        <v>267</v>
      </c>
      <c r="D3" s="310"/>
      <c r="E3" s="310"/>
      <c r="F3" s="310"/>
      <c r="G3" s="313"/>
      <c r="H3" s="313"/>
      <c r="I3" s="313"/>
      <c r="J3" s="313"/>
      <c r="K3" s="313"/>
      <c r="L3" s="313"/>
      <c r="M3" s="313"/>
      <c r="N3" s="313"/>
      <c r="O3" s="313"/>
      <c r="P3" s="313"/>
    </row>
    <row r="4" s="297" customFormat="1" ht="12" spans="1:17">
      <c r="B4" s="314"/>
      <c r="D4" s="315"/>
      <c r="E4" s="315"/>
      <c r="F4" s="315">
        <v>2022</v>
      </c>
      <c r="G4" s="315">
        <v>2023</v>
      </c>
      <c r="H4" s="315">
        <v>2024</v>
      </c>
      <c r="I4" s="315">
        <v>2025</v>
      </c>
      <c r="J4" s="315" t="s">
        <v>106</v>
      </c>
      <c r="K4" s="315" t="s">
        <v>107</v>
      </c>
      <c r="L4" s="315" t="s">
        <v>47</v>
      </c>
      <c r="M4" s="315" t="s">
        <v>232</v>
      </c>
      <c r="N4" s="315" t="s">
        <v>233</v>
      </c>
      <c r="O4" s="315" t="s">
        <v>234</v>
      </c>
      <c r="P4" s="315" t="s">
        <v>235</v>
      </c>
    </row>
    <row r="5" s="298" customFormat="1" ht="12" spans="1:17">
      <c r="B5" s="316" t="s">
        <v>268</v>
      </c>
      <c r="D5" s="317"/>
      <c r="E5" s="317"/>
      <c r="F5" s="318"/>
      <c r="G5" s="318"/>
      <c r="H5" s="318"/>
      <c r="I5" s="318"/>
      <c r="J5" s="318"/>
      <c r="K5" s="318"/>
      <c r="L5" s="318"/>
      <c r="M5" s="318"/>
      <c r="N5" s="318"/>
      <c r="O5" s="318"/>
      <c r="P5" s="318"/>
    </row>
    <row r="6" s="299" customFormat="1" ht="12" spans="1:17">
      <c r="B6" s="319" t="s">
        <v>11</v>
      </c>
      <c r="D6" s="320"/>
      <c r="E6" s="320"/>
      <c r="F6" s="320">
        <f>年度版model!E2</f>
        <v>38260.7</v>
      </c>
      <c r="G6" s="320">
        <f>年度版model!F2</f>
        <v>41182.6</v>
      </c>
      <c r="H6" s="320">
        <f>年度版model!G2</f>
        <v>43486.8</v>
      </c>
      <c r="I6" s="320">
        <f>年度版model!H2</f>
        <v>44052</v>
      </c>
      <c r="J6" s="320">
        <f>年度版model!I2</f>
        <v>46055.1594425402</v>
      </c>
      <c r="K6" s="320">
        <f>年度版model!J2</f>
        <v>48398.2861386857</v>
      </c>
      <c r="L6" s="320">
        <f>年度版model!K2</f>
        <v>50952.5625564079</v>
      </c>
      <c r="M6" s="320">
        <f>年度版model!L2</f>
        <v>53661.9920768985</v>
      </c>
      <c r="N6" s="320">
        <f>年度版model!M2</f>
        <v>56524.1370400212</v>
      </c>
      <c r="O6" s="320">
        <f>年度版model!N2</f>
        <v>59547.9958317396</v>
      </c>
      <c r="P6" s="320">
        <f>年度版model!O2</f>
        <v>62743.114125366</v>
      </c>
    </row>
    <row r="7" ht="12" spans="1:17">
      <c r="B7" s="300" t="s">
        <v>269</v>
      </c>
      <c r="D7" s="321"/>
      <c r="E7" s="321"/>
      <c r="F7" s="322" t="e">
        <f>F6/#REF!-1</f>
        <v>#REF!</v>
      </c>
      <c r="G7" s="322">
        <f>G6/F6-1</f>
        <v>0.0763681793589766</v>
      </c>
      <c r="H7" s="322">
        <f t="shared" ref="H7:L7" si="1">H6/G6-1</f>
        <v>0.0559508141788039</v>
      </c>
      <c r="I7" s="322">
        <f t="shared" si="1"/>
        <v>0.0129970473798946</v>
      </c>
      <c r="J7" s="322">
        <f t="shared" si="1"/>
        <v>0.0454726106088303</v>
      </c>
      <c r="K7" s="322">
        <f t="shared" si="1"/>
        <v>0.0508765298938729</v>
      </c>
      <c r="L7" s="322">
        <f t="shared" si="1"/>
        <v>0.0527761749745204</v>
      </c>
      <c r="M7" s="322">
        <f t="shared" ref="M7" si="2">M6/L6-1</f>
        <v>0.0531755300332759</v>
      </c>
      <c r="N7" s="322">
        <f t="shared" ref="N7" si="3">N6/M6-1</f>
        <v>0.0533365395571079</v>
      </c>
      <c r="O7" s="322">
        <f t="shared" ref="O7" si="4">O6/N6-1</f>
        <v>0.053496770584528</v>
      </c>
      <c r="P7" s="322">
        <f t="shared" ref="P7" si="5">P6/O6-1</f>
        <v>0.0536561852166211</v>
      </c>
    </row>
    <row r="8" ht="12" spans="1:17">
      <c r="A8" s="323"/>
      <c r="B8" s="300" t="s">
        <v>270</v>
      </c>
      <c r="D8" s="324"/>
      <c r="E8" s="324"/>
      <c r="F8" s="324">
        <f>-年度版model!E16</f>
        <v>10577.4</v>
      </c>
      <c r="G8" s="324">
        <f>-年度版model!F16</f>
        <v>10767</v>
      </c>
      <c r="H8" s="324">
        <f>-年度版model!G16</f>
        <v>11227</v>
      </c>
      <c r="I8" s="324">
        <f>-年度版model!H16</f>
        <v>11313.4</v>
      </c>
      <c r="J8" s="324">
        <f>-年度版model!I16</f>
        <v>11781.7946734194</v>
      </c>
      <c r="K8" s="324">
        <f>-年度版model!J16</f>
        <v>12236.016643909</v>
      </c>
      <c r="L8" s="324">
        <f>-年度版model!K16</f>
        <v>12728.9291116299</v>
      </c>
      <c r="M8" s="324">
        <f>-年度版model!L16</f>
        <v>13244.8106876661</v>
      </c>
      <c r="N8" s="324">
        <f>-年度版model!M16</f>
        <v>13781.6706457152</v>
      </c>
      <c r="O8" s="324">
        <f>-年度版model!N16</f>
        <v>14340.3015310253</v>
      </c>
      <c r="P8" s="324">
        <f>-年度版model!O16</f>
        <v>14921.5180636601</v>
      </c>
      <c r="Q8" s="325"/>
    </row>
    <row r="9" s="300" customFormat="1" ht="12" spans="1:17">
      <c r="A9" s="326"/>
      <c r="B9" s="327" t="s">
        <v>271</v>
      </c>
      <c r="C9" s="328"/>
      <c r="D9" s="329"/>
      <c r="E9" s="329"/>
      <c r="F9" s="329">
        <f t="shared" ref="F9:P9" si="6">F6-F8</f>
        <v>27683.3</v>
      </c>
      <c r="G9" s="329">
        <f t="shared" si="6"/>
        <v>30415.6</v>
      </c>
      <c r="H9" s="329">
        <f t="shared" si="6"/>
        <v>32259.8</v>
      </c>
      <c r="I9" s="329">
        <f t="shared" si="6"/>
        <v>32738.6</v>
      </c>
      <c r="J9" s="329">
        <f t="shared" si="6"/>
        <v>34273.3647691208</v>
      </c>
      <c r="K9" s="329">
        <f t="shared" si="6"/>
        <v>36162.2694947766</v>
      </c>
      <c r="L9" s="329">
        <f t="shared" si="6"/>
        <v>38223.633444778</v>
      </c>
      <c r="M9" s="329">
        <f t="shared" si="6"/>
        <v>40417.1813892324</v>
      </c>
      <c r="N9" s="329">
        <f t="shared" si="6"/>
        <v>42742.466394306</v>
      </c>
      <c r="O9" s="329">
        <f t="shared" si="6"/>
        <v>45207.6943007143</v>
      </c>
      <c r="P9" s="329">
        <f t="shared" si="6"/>
        <v>47821.596061706</v>
      </c>
      <c r="Q9" s="327"/>
    </row>
    <row r="10" s="301" customFormat="1" spans="1:17">
      <c r="C10" s="301" t="s">
        <v>237</v>
      </c>
      <c r="D10" s="330"/>
      <c r="E10" s="330"/>
      <c r="F10" s="330" t="e">
        <f>F9/#REF!-1</f>
        <v>#REF!</v>
      </c>
      <c r="G10" s="330">
        <f>G9/F9-1</f>
        <v>0.0986984933154644</v>
      </c>
      <c r="H10" s="330">
        <f t="shared" ref="H10:P10" si="7">H9/G9-1</f>
        <v>0.0606333591972541</v>
      </c>
      <c r="I10" s="330">
        <f t="shared" si="7"/>
        <v>0.0148420015003192</v>
      </c>
      <c r="J10" s="330">
        <f t="shared" si="7"/>
        <v>0.0468793646985759</v>
      </c>
      <c r="K10" s="330">
        <f t="shared" si="7"/>
        <v>0.0551129058491999</v>
      </c>
      <c r="L10" s="330">
        <f t="shared" si="7"/>
        <v>0.0570031687391486</v>
      </c>
      <c r="M10" s="330">
        <f t="shared" si="7"/>
        <v>0.0573872169327769</v>
      </c>
      <c r="N10" s="330">
        <f t="shared" si="7"/>
        <v>0.0575320921733833</v>
      </c>
      <c r="O10" s="330">
        <f t="shared" si="7"/>
        <v>0.0576763138482976</v>
      </c>
      <c r="P10" s="330">
        <f t="shared" si="7"/>
        <v>0.0578198424278034</v>
      </c>
    </row>
    <row r="11" s="302" customFormat="1" ht="12" spans="1:17">
      <c r="C11" s="302" t="s">
        <v>272</v>
      </c>
      <c r="D11" s="331"/>
      <c r="E11" s="331"/>
      <c r="F11" s="331">
        <f t="shared" ref="F11:O11" si="8">F9/F6</f>
        <v>0.723544002070009</v>
      </c>
      <c r="G11" s="331">
        <f t="shared" si="8"/>
        <v>0.738554632296164</v>
      </c>
      <c r="H11" s="331">
        <f t="shared" si="8"/>
        <v>0.741829704646008</v>
      </c>
      <c r="I11" s="331">
        <f t="shared" si="8"/>
        <v>0.743180786343412</v>
      </c>
      <c r="J11" s="331">
        <f t="shared" si="8"/>
        <v>0.744180786343412</v>
      </c>
      <c r="K11" s="331">
        <f t="shared" si="8"/>
        <v>0.747180786343412</v>
      </c>
      <c r="L11" s="331">
        <f t="shared" si="8"/>
        <v>0.750180786343412</v>
      </c>
      <c r="M11" s="331">
        <f t="shared" si="8"/>
        <v>0.753180786343412</v>
      </c>
      <c r="N11" s="331">
        <f t="shared" si="8"/>
        <v>0.756180786343412</v>
      </c>
      <c r="O11" s="331">
        <f t="shared" si="8"/>
        <v>0.759180786343412</v>
      </c>
      <c r="P11" s="331">
        <f t="shared" ref="P11" si="9">P9/P6</f>
        <v>0.762180786343412</v>
      </c>
    </row>
    <row r="12" s="302" customFormat="1" ht="12" spans="1:17">
      <c r="B12" s="300" t="s">
        <v>273</v>
      </c>
      <c r="D12" s="331"/>
      <c r="E12" s="331"/>
      <c r="F12" s="332">
        <f>-年度版model!E23</f>
        <v>1138.6</v>
      </c>
      <c r="G12" s="332">
        <f>-年度版model!F23</f>
        <v>1288.9</v>
      </c>
      <c r="H12" s="332">
        <f>-年度版model!G23</f>
        <v>1354.7</v>
      </c>
      <c r="I12" s="332">
        <f>-年度版model!H23</f>
        <v>1380.6</v>
      </c>
      <c r="J12" s="332">
        <f>-年度版model!I23</f>
        <v>1427.70994271875</v>
      </c>
      <c r="K12" s="332">
        <f>-年度版model!J23</f>
        <v>1500.34687029926</v>
      </c>
      <c r="L12" s="332">
        <f>-年度版model!K23</f>
        <v>1579.52943924864</v>
      </c>
      <c r="M12" s="332">
        <f>-年度版model!L23</f>
        <v>1663.52175438385</v>
      </c>
      <c r="N12" s="332">
        <f>-年度版model!M23</f>
        <v>1752.24824824066</v>
      </c>
      <c r="O12" s="332">
        <f>-年度版model!N23</f>
        <v>1845.98787078393</v>
      </c>
      <c r="P12" s="332">
        <f>-年度版model!O23</f>
        <v>1945.03653788635</v>
      </c>
    </row>
    <row r="13" s="301" customFormat="1" spans="1:17">
      <c r="B13" s="333" t="s">
        <v>274</v>
      </c>
      <c r="D13" s="330"/>
      <c r="E13" s="330"/>
      <c r="F13" s="334">
        <f>F12/F6</f>
        <v>0.0297589955228211</v>
      </c>
      <c r="G13" s="334">
        <f>G12/G6</f>
        <v>0.0312971983313341</v>
      </c>
      <c r="H13" s="334">
        <f>H12/H6</f>
        <v>0.0311519817507841</v>
      </c>
      <c r="I13" s="334">
        <f>I12/I6</f>
        <v>0.0313402342685917</v>
      </c>
      <c r="J13" s="334">
        <f t="shared" ref="J13:P13" si="10">J12/J6</f>
        <v>0.031</v>
      </c>
      <c r="K13" s="334">
        <f t="shared" si="10"/>
        <v>0.031</v>
      </c>
      <c r="L13" s="334">
        <f t="shared" si="10"/>
        <v>0.031</v>
      </c>
      <c r="M13" s="334">
        <f t="shared" si="10"/>
        <v>0.031</v>
      </c>
      <c r="N13" s="334">
        <f t="shared" si="10"/>
        <v>0.031</v>
      </c>
      <c r="O13" s="334">
        <f t="shared" si="10"/>
        <v>0.031</v>
      </c>
      <c r="P13" s="334">
        <f t="shared" si="10"/>
        <v>0.031</v>
      </c>
    </row>
    <row r="14" s="301" customFormat="1" ht="12" spans="1:17">
      <c r="B14" s="527" t="s">
        <v>275</v>
      </c>
      <c r="D14" s="330"/>
      <c r="E14" s="330"/>
      <c r="F14" s="335">
        <f>-年度版model!E27</f>
        <v>12059</v>
      </c>
      <c r="G14" s="335">
        <f>-年度版model!F27</f>
        <v>13356.6</v>
      </c>
      <c r="H14" s="335">
        <f>-年度版model!G27</f>
        <v>14008.9</v>
      </c>
      <c r="I14" s="335">
        <f>-年度版model!H27</f>
        <v>14177.8</v>
      </c>
      <c r="J14" s="335">
        <f>-年度版model!I27</f>
        <v>14645.5407027278</v>
      </c>
      <c r="K14" s="335">
        <f>-年度版model!J27</f>
        <v>15342.2567059634</v>
      </c>
      <c r="L14" s="335">
        <f>-年度版model!K27</f>
        <v>16151.9623303813</v>
      </c>
      <c r="M14" s="335">
        <f>-年度版model!L27</f>
        <v>17010.8514883768</v>
      </c>
      <c r="N14" s="335">
        <f>-年度版model!M27</f>
        <v>17918.1514416867</v>
      </c>
      <c r="O14" s="335">
        <f>-年度版model!N27</f>
        <v>18876.7146786615</v>
      </c>
      <c r="P14" s="335">
        <f>-年度版model!O27</f>
        <v>19889.567177741</v>
      </c>
    </row>
    <row r="15" s="301" customFormat="1" spans="1:17">
      <c r="B15" s="333" t="s">
        <v>276</v>
      </c>
      <c r="D15" s="330"/>
      <c r="E15" s="330"/>
      <c r="F15" s="334">
        <f t="shared" ref="F15:P15" si="11">F14/F6</f>
        <v>0.315179805910503</v>
      </c>
      <c r="G15" s="334">
        <f t="shared" si="11"/>
        <v>0.324326293143221</v>
      </c>
      <c r="H15" s="334">
        <f t="shared" si="11"/>
        <v>0.322141431422868</v>
      </c>
      <c r="I15" s="334">
        <f t="shared" si="11"/>
        <v>0.321842368110415</v>
      </c>
      <c r="J15" s="334">
        <f t="shared" si="11"/>
        <v>0.318</v>
      </c>
      <c r="K15" s="334">
        <f t="shared" si="11"/>
        <v>0.317</v>
      </c>
      <c r="L15" s="334">
        <f t="shared" si="11"/>
        <v>0.317</v>
      </c>
      <c r="M15" s="334">
        <f t="shared" si="11"/>
        <v>0.317</v>
      </c>
      <c r="N15" s="334">
        <f t="shared" si="11"/>
        <v>0.317</v>
      </c>
      <c r="O15" s="334">
        <f t="shared" si="11"/>
        <v>0.317</v>
      </c>
      <c r="P15" s="334">
        <f t="shared" si="11"/>
        <v>0.317</v>
      </c>
    </row>
    <row r="16" ht="12" spans="1:17">
      <c r="A16" s="336"/>
      <c r="B16" s="527" t="s">
        <v>277</v>
      </c>
      <c r="D16" s="324"/>
      <c r="E16" s="324"/>
      <c r="F16" s="337">
        <f>-年度版model!E31</f>
        <v>7028.8</v>
      </c>
      <c r="G16" s="337">
        <f>-年度版model!F31</f>
        <v>7626.7</v>
      </c>
      <c r="H16" s="337">
        <f>-年度版model!G31</f>
        <v>8208.7</v>
      </c>
      <c r="I16" s="337">
        <f>-年度版model!H31</f>
        <v>8288.3</v>
      </c>
      <c r="J16" s="337">
        <f>-年度版model!I31</f>
        <v>8704.4251346401</v>
      </c>
      <c r="K16" s="337">
        <f>-年度版model!J31</f>
        <v>9098.87779407291</v>
      </c>
      <c r="L16" s="337">
        <f>-年度版model!K31</f>
        <v>9528.12919804827</v>
      </c>
      <c r="M16" s="337">
        <f>-年度版model!L31</f>
        <v>9981.13052630312</v>
      </c>
      <c r="N16" s="337">
        <f>-年度版model!M31</f>
        <v>10456.9653524039</v>
      </c>
      <c r="O16" s="337">
        <f>-年度版model!N31</f>
        <v>10956.8312330401</v>
      </c>
      <c r="P16" s="337">
        <f>-年度版model!O31</f>
        <v>11481.989884942</v>
      </c>
    </row>
    <row r="17" s="301" customFormat="1" spans="1:23">
      <c r="B17" s="333" t="s">
        <v>278</v>
      </c>
      <c r="D17" s="330"/>
      <c r="E17" s="330"/>
      <c r="F17" s="334">
        <f>F16/F$6</f>
        <v>0.183708086888112</v>
      </c>
      <c r="G17" s="334">
        <f t="shared" ref="G17:P17" si="12">G16/G$6</f>
        <v>0.185192289947696</v>
      </c>
      <c r="H17" s="334">
        <f t="shared" si="12"/>
        <v>0.188763026941509</v>
      </c>
      <c r="I17" s="334">
        <f t="shared" si="12"/>
        <v>0.188148097702715</v>
      </c>
      <c r="J17" s="334">
        <f t="shared" si="12"/>
        <v>0.189</v>
      </c>
      <c r="K17" s="334">
        <f t="shared" si="12"/>
        <v>0.188</v>
      </c>
      <c r="L17" s="334">
        <f t="shared" si="12"/>
        <v>0.187</v>
      </c>
      <c r="M17" s="334">
        <f t="shared" si="12"/>
        <v>0.186</v>
      </c>
      <c r="N17" s="334">
        <f t="shared" si="12"/>
        <v>0.185</v>
      </c>
      <c r="O17" s="334">
        <f t="shared" si="12"/>
        <v>0.184</v>
      </c>
      <c r="P17" s="334">
        <f t="shared" si="12"/>
        <v>0.183</v>
      </c>
    </row>
    <row r="18" spans="1:23">
      <c r="A18" s="336"/>
      <c r="B18" s="308" t="s">
        <v>279</v>
      </c>
      <c r="D18" s="324"/>
      <c r="E18" s="324"/>
      <c r="F18" s="324">
        <f>-年度版model!E52</f>
        <v>241.5</v>
      </c>
      <c r="G18" s="324">
        <f>-年度版model!F52</f>
        <v>449.9</v>
      </c>
      <c r="H18" s="324">
        <f>-年度版model!G52</f>
        <v>437.7</v>
      </c>
      <c r="I18" s="324">
        <f>-年度版model!H52</f>
        <v>505.4</v>
      </c>
      <c r="J18" s="324">
        <f>-年度版model!I52</f>
        <v>471.55</v>
      </c>
      <c r="K18" s="324">
        <f>-年度版model!J52</f>
        <v>488.475</v>
      </c>
      <c r="L18" s="324">
        <f>-年度版model!K52</f>
        <v>480.0125</v>
      </c>
      <c r="M18" s="324">
        <f>-年度版model!L52</f>
        <v>484.24375</v>
      </c>
      <c r="N18" s="324">
        <f>-年度版model!M52</f>
        <v>482.128125</v>
      </c>
      <c r="O18" s="324">
        <f>-年度版model!N52</f>
        <v>483.1859375</v>
      </c>
      <c r="P18" s="324">
        <f>-年度版model!O52</f>
        <v>482.65703125</v>
      </c>
    </row>
    <row r="19" spans="1:23">
      <c r="A19" s="336"/>
      <c r="B19" s="308" t="s">
        <v>280</v>
      </c>
      <c r="D19" s="324"/>
      <c r="E19" s="324"/>
      <c r="F19" s="324">
        <f t="shared" ref="F19:P19" si="13">F12+F14+F16+F18</f>
        <v>20467.9</v>
      </c>
      <c r="G19" s="324">
        <f t="shared" si="13"/>
        <v>22722.1</v>
      </c>
      <c r="H19" s="324">
        <f t="shared" si="13"/>
        <v>24010</v>
      </c>
      <c r="I19" s="324">
        <f t="shared" si="13"/>
        <v>24352.1</v>
      </c>
      <c r="J19" s="324">
        <f t="shared" si="13"/>
        <v>25249.2257800866</v>
      </c>
      <c r="K19" s="324">
        <f t="shared" si="13"/>
        <v>26429.9563703355</v>
      </c>
      <c r="L19" s="324">
        <f t="shared" si="13"/>
        <v>27739.6334676782</v>
      </c>
      <c r="M19" s="324">
        <f t="shared" si="13"/>
        <v>29139.7475190638</v>
      </c>
      <c r="N19" s="324">
        <f t="shared" si="13"/>
        <v>30609.4931673313</v>
      </c>
      <c r="O19" s="324">
        <f t="shared" si="13"/>
        <v>32162.7197199855</v>
      </c>
      <c r="P19" s="324">
        <f t="shared" si="13"/>
        <v>33799.2506318194</v>
      </c>
    </row>
    <row r="20" s="301" customFormat="1" spans="1:23">
      <c r="C20" s="301" t="s">
        <v>237</v>
      </c>
      <c r="D20" s="330"/>
      <c r="E20" s="330"/>
      <c r="F20" s="330"/>
      <c r="G20" s="330">
        <f>G19/F19-1</f>
        <v>0.110133428441609</v>
      </c>
      <c r="H20" s="330">
        <f t="shared" ref="H20:P20" si="14">H19/G19-1</f>
        <v>0.0566805004819098</v>
      </c>
      <c r="I20" s="330">
        <f t="shared" si="14"/>
        <v>0.0142482299042064</v>
      </c>
      <c r="J20" s="330">
        <f t="shared" si="14"/>
        <v>0.0368397707009509</v>
      </c>
      <c r="K20" s="330">
        <f t="shared" si="14"/>
        <v>0.0467630413911584</v>
      </c>
      <c r="L20" s="330">
        <f t="shared" si="14"/>
        <v>0.0495527529062683</v>
      </c>
      <c r="M20" s="330">
        <f t="shared" si="14"/>
        <v>0.0504734157002105</v>
      </c>
      <c r="N20" s="330">
        <f t="shared" si="14"/>
        <v>0.0504378305716604</v>
      </c>
      <c r="O20" s="330">
        <f t="shared" si="14"/>
        <v>0.0507432953614502</v>
      </c>
      <c r="P20" s="330">
        <f t="shared" si="14"/>
        <v>0.0508828521369404</v>
      </c>
    </row>
    <row r="21" s="301" customFormat="1" spans="1:23">
      <c r="C21" s="301" t="s">
        <v>281</v>
      </c>
      <c r="D21" s="330"/>
      <c r="E21" s="330"/>
      <c r="F21" s="330">
        <f t="shared" ref="F21:P21" si="15">F19/F6</f>
        <v>0.534958848113077</v>
      </c>
      <c r="G21" s="330">
        <f t="shared" si="15"/>
        <v>0.551740298087056</v>
      </c>
      <c r="H21" s="330">
        <f t="shared" si="15"/>
        <v>0.552121563324963</v>
      </c>
      <c r="I21" s="330">
        <f t="shared" si="15"/>
        <v>0.552803504948697</v>
      </c>
      <c r="J21" s="330">
        <f t="shared" si="15"/>
        <v>0.54823880941262</v>
      </c>
      <c r="K21" s="330">
        <f t="shared" si="15"/>
        <v>0.546092816067913</v>
      </c>
      <c r="L21" s="330">
        <f t="shared" si="15"/>
        <v>0.544420772497332</v>
      </c>
      <c r="M21" s="330">
        <f t="shared" si="15"/>
        <v>0.543023961490398</v>
      </c>
      <c r="N21" s="330">
        <f t="shared" si="15"/>
        <v>0.541529597270254</v>
      </c>
      <c r="O21" s="330">
        <f t="shared" si="15"/>
        <v>0.540114226696484</v>
      </c>
      <c r="P21" s="330">
        <f t="shared" si="15"/>
        <v>0.53869258966467</v>
      </c>
    </row>
    <row r="22" s="300" customFormat="1" ht="12" spans="1:23">
      <c r="A22" s="338"/>
      <c r="B22" s="339" t="s">
        <v>282</v>
      </c>
      <c r="C22" s="339"/>
      <c r="D22" s="320"/>
      <c r="E22" s="320"/>
      <c r="F22" s="320">
        <f>年度版model!E54</f>
        <v>7215.3</v>
      </c>
      <c r="G22" s="320">
        <f>年度版model!F54</f>
        <v>7693.4</v>
      </c>
      <c r="H22" s="320">
        <f>年度版model!G54</f>
        <v>8249.8</v>
      </c>
      <c r="I22" s="320">
        <f>年度版model!H54</f>
        <v>8386.5</v>
      </c>
      <c r="J22" s="320">
        <f>年度版model!I54</f>
        <v>9024.13898903417</v>
      </c>
      <c r="K22" s="320">
        <f>年度版model!J54</f>
        <v>9732.31312444112</v>
      </c>
      <c r="L22" s="320">
        <f>年度版model!K54</f>
        <v>10483.9999770997</v>
      </c>
      <c r="M22" s="320">
        <f>年度版model!L54</f>
        <v>11277.4338701686</v>
      </c>
      <c r="N22" s="320">
        <f>年度版model!M54</f>
        <v>12132.9732269747</v>
      </c>
      <c r="O22" s="320">
        <f>年度版model!N54</f>
        <v>13044.9745807289</v>
      </c>
      <c r="P22" s="320">
        <f>年度版model!O54</f>
        <v>14022.3454298866</v>
      </c>
      <c r="Q22" s="339"/>
      <c r="R22" s="319"/>
      <c r="S22" s="319"/>
      <c r="T22" s="319"/>
      <c r="U22" s="319"/>
      <c r="V22" s="319"/>
      <c r="W22" s="319"/>
    </row>
    <row r="23" s="301" customFormat="1" spans="1:23">
      <c r="C23" s="301" t="s">
        <v>237</v>
      </c>
      <c r="D23" s="330"/>
      <c r="E23" s="330"/>
      <c r="F23" s="330"/>
      <c r="G23" s="330">
        <f>G22/F22-1</f>
        <v>0.0662619710892136</v>
      </c>
      <c r="H23" s="330">
        <f t="shared" ref="H23:P23" si="16">H22/G22-1</f>
        <v>0.0723217303142951</v>
      </c>
      <c r="I23" s="330">
        <f t="shared" si="16"/>
        <v>0.0165700986690589</v>
      </c>
      <c r="J23" s="330">
        <f t="shared" si="16"/>
        <v>0.0760315970946368</v>
      </c>
      <c r="K23" s="330">
        <f t="shared" si="16"/>
        <v>0.0784755350363608</v>
      </c>
      <c r="L23" s="330">
        <f t="shared" si="16"/>
        <v>0.0772361968883728</v>
      </c>
      <c r="M23" s="330">
        <f t="shared" si="16"/>
        <v>0.0756804554370405</v>
      </c>
      <c r="N23" s="330">
        <f t="shared" si="16"/>
        <v>0.0758629460084232</v>
      </c>
      <c r="O23" s="330">
        <f t="shared" si="16"/>
        <v>0.075167177631819</v>
      </c>
      <c r="P23" s="330">
        <f t="shared" si="16"/>
        <v>0.0749231700766659</v>
      </c>
      <c r="Q23" s="340"/>
    </row>
    <row r="24" s="301" customFormat="1" spans="1:23">
      <c r="C24" s="301" t="s">
        <v>283</v>
      </c>
      <c r="D24" s="330"/>
      <c r="E24" s="330"/>
      <c r="F24" s="330">
        <f>F22/F6</f>
        <v>0.188582540308985</v>
      </c>
      <c r="G24" s="330">
        <f>G22/G6</f>
        <v>0.186811905999136</v>
      </c>
      <c r="H24" s="330">
        <f t="shared" ref="H24:O24" si="17">H22/H$6</f>
        <v>0.189708141321045</v>
      </c>
      <c r="I24" s="330">
        <f t="shared" si="17"/>
        <v>0.190377281394715</v>
      </c>
      <c r="J24" s="330">
        <f t="shared" si="17"/>
        <v>0.195941976930792</v>
      </c>
      <c r="K24" s="330">
        <f t="shared" si="17"/>
        <v>0.201087970275499</v>
      </c>
      <c r="L24" s="330">
        <f t="shared" si="17"/>
        <v>0.20576001384608</v>
      </c>
      <c r="M24" s="330">
        <f t="shared" si="17"/>
        <v>0.210156824853014</v>
      </c>
      <c r="N24" s="330">
        <f t="shared" si="17"/>
        <v>0.214651189073159</v>
      </c>
      <c r="O24" s="330">
        <f t="shared" si="17"/>
        <v>0.219066559646929</v>
      </c>
      <c r="P24" s="330">
        <f t="shared" ref="P24" si="18">P22/P$6</f>
        <v>0.223488196678742</v>
      </c>
    </row>
    <row r="25" s="301" customFormat="1" spans="1:23">
      <c r="B25" s="341" t="s">
        <v>284</v>
      </c>
      <c r="D25" s="330"/>
      <c r="E25" s="330"/>
      <c r="F25" s="324">
        <f>F73</f>
        <v>1536.1</v>
      </c>
      <c r="G25" s="324">
        <f>G73</f>
        <v>1715</v>
      </c>
      <c r="H25" s="324">
        <f>H73</f>
        <v>1855.3</v>
      </c>
      <c r="I25" s="324">
        <f>AVERAGE(F25:H25)*1.05</f>
        <v>1787.24</v>
      </c>
      <c r="J25" s="324">
        <f>AVERAGE(G25:I25)*1.05</f>
        <v>1875.139</v>
      </c>
      <c r="K25" s="324">
        <f>AVERAGE(H25:J25)*1.05</f>
        <v>1931.18765</v>
      </c>
      <c r="L25" s="324">
        <f>AVERAGE(I25:K25)*1.1</f>
        <v>2050.97443833333</v>
      </c>
      <c r="M25" s="324">
        <f>AVERAGE(J25:L25)*1.1</f>
        <v>2147.67706572222</v>
      </c>
      <c r="N25" s="324">
        <f>AVERAGE(K25:M25)*1.1</f>
        <v>2247.60768982037</v>
      </c>
      <c r="O25" s="324">
        <f>AVERAGE(L25:N25)*1.1</f>
        <v>2363.62837108784</v>
      </c>
      <c r="P25" s="324">
        <f>AVERAGE(M25:O25)*1.1</f>
        <v>2478.26814643116</v>
      </c>
    </row>
    <row r="26" s="300" customFormat="1" ht="12" spans="1:23">
      <c r="A26" s="336"/>
      <c r="B26" s="342" t="s">
        <v>17</v>
      </c>
      <c r="C26" s="342"/>
      <c r="D26" s="321"/>
      <c r="E26" s="321"/>
      <c r="F26" s="321">
        <f>F22+F25</f>
        <v>8751.4</v>
      </c>
      <c r="G26" s="321">
        <f>G22+G25</f>
        <v>9408.4</v>
      </c>
      <c r="H26" s="321">
        <f t="shared" ref="H26:O26" si="19">H22+H25</f>
        <v>10105.1</v>
      </c>
      <c r="I26" s="321">
        <f t="shared" si="19"/>
        <v>10173.74</v>
      </c>
      <c r="J26" s="321">
        <f t="shared" si="19"/>
        <v>10899.2779890342</v>
      </c>
      <c r="K26" s="321">
        <f t="shared" si="19"/>
        <v>11663.5007744411</v>
      </c>
      <c r="L26" s="321">
        <f t="shared" si="19"/>
        <v>12534.9744154331</v>
      </c>
      <c r="M26" s="321">
        <f t="shared" si="19"/>
        <v>13425.1109358908</v>
      </c>
      <c r="N26" s="321">
        <f t="shared" si="19"/>
        <v>14380.5809167951</v>
      </c>
      <c r="O26" s="321">
        <f t="shared" si="19"/>
        <v>15408.6029518167</v>
      </c>
      <c r="P26" s="321">
        <f t="shared" ref="P26" si="20">P22+P25</f>
        <v>16500.6135763177</v>
      </c>
      <c r="R26" s="342"/>
    </row>
    <row r="27" s="301" customFormat="1" spans="1:23">
      <c r="C27" s="301" t="s">
        <v>237</v>
      </c>
      <c r="D27" s="330"/>
      <c r="E27" s="330"/>
      <c r="F27" s="330"/>
      <c r="G27" s="330">
        <f t="shared" ref="G27:P27" si="21">G26/F26-1</f>
        <v>0.0750737024933155</v>
      </c>
      <c r="H27" s="330">
        <f t="shared" si="21"/>
        <v>0.0740508481782234</v>
      </c>
      <c r="I27" s="330">
        <f t="shared" si="21"/>
        <v>0.00679260967234407</v>
      </c>
      <c r="J27" s="330">
        <f t="shared" si="21"/>
        <v>0.071314775985446</v>
      </c>
      <c r="K27" s="330">
        <f t="shared" si="21"/>
        <v>0.0701168266536398</v>
      </c>
      <c r="L27" s="330">
        <f t="shared" si="21"/>
        <v>0.0747180163010466</v>
      </c>
      <c r="M27" s="330">
        <f t="shared" si="21"/>
        <v>0.0710122327303504</v>
      </c>
      <c r="N27" s="330">
        <f t="shared" si="21"/>
        <v>0.0711703601904659</v>
      </c>
      <c r="O27" s="330">
        <f t="shared" si="21"/>
        <v>0.0714868224704994</v>
      </c>
      <c r="P27" s="330">
        <f t="shared" si="21"/>
        <v>0.0708701903680566</v>
      </c>
    </row>
    <row r="28" s="301" customFormat="1" spans="1:23">
      <c r="C28" s="301" t="s">
        <v>285</v>
      </c>
      <c r="D28" s="330"/>
      <c r="E28" s="330"/>
      <c r="F28" s="330">
        <f>F26/F$6</f>
        <v>0.228730786420531</v>
      </c>
      <c r="G28" s="330">
        <f t="shared" ref="G28:P28" si="22">G26/G$6</f>
        <v>0.228455707021898</v>
      </c>
      <c r="H28" s="330">
        <f t="shared" si="22"/>
        <v>0.232371662205543</v>
      </c>
      <c r="I28" s="330">
        <f t="shared" si="22"/>
        <v>0.230948424589122</v>
      </c>
      <c r="J28" s="330">
        <f t="shared" si="22"/>
        <v>0.236657046050018</v>
      </c>
      <c r="K28" s="330">
        <f t="shared" si="22"/>
        <v>0.240989954500026</v>
      </c>
      <c r="L28" s="330">
        <f t="shared" si="22"/>
        <v>0.246012639728493</v>
      </c>
      <c r="M28" s="330">
        <f t="shared" si="22"/>
        <v>0.250179138274487</v>
      </c>
      <c r="N28" s="330">
        <f t="shared" si="22"/>
        <v>0.254414868936665</v>
      </c>
      <c r="O28" s="330">
        <f t="shared" si="22"/>
        <v>0.258759387895365</v>
      </c>
      <c r="P28" s="330">
        <f t="shared" si="22"/>
        <v>0.26298684415549</v>
      </c>
    </row>
    <row r="29" s="301" customFormat="1" spans="1:23">
      <c r="C29" s="301" t="s">
        <v>286</v>
      </c>
      <c r="D29" s="330"/>
      <c r="E29" s="330"/>
      <c r="F29" s="324">
        <f>年度版model!E57</f>
        <v>-0.600000000000009</v>
      </c>
      <c r="G29" s="324">
        <f>年度版model!F57</f>
        <v>-64.6</v>
      </c>
      <c r="H29" s="324">
        <f>年度版model!G57</f>
        <v>-224.7</v>
      </c>
      <c r="I29" s="324">
        <f>年度版model!H57</f>
        <v>-198.1</v>
      </c>
      <c r="J29" s="324">
        <f>年度版model!I57</f>
        <v>-136</v>
      </c>
      <c r="K29" s="324">
        <f>年度版model!J57</f>
        <v>-59.04</v>
      </c>
      <c r="L29" s="324">
        <f>年度版model!K57</f>
        <v>-89.04</v>
      </c>
      <c r="M29" s="324">
        <f>年度版model!L57</f>
        <v>-89.04</v>
      </c>
      <c r="N29" s="324">
        <f>年度版model!M57</f>
        <v>-89.04</v>
      </c>
      <c r="O29" s="324">
        <f>年度版model!N57</f>
        <v>-89.04</v>
      </c>
      <c r="P29" s="324">
        <f>年度版model!O57</f>
        <v>714.342079907401</v>
      </c>
    </row>
    <row r="30" ht="13.2" spans="1:23">
      <c r="A30" s="336"/>
      <c r="B30" s="343" t="s">
        <v>287</v>
      </c>
      <c r="D30" s="324"/>
      <c r="E30" s="324"/>
      <c r="F30" s="324">
        <f>年度版model!E58</f>
        <v>-70.4</v>
      </c>
      <c r="G30" s="324">
        <f>年度版model!F58</f>
        <v>-226.7</v>
      </c>
      <c r="H30" s="324">
        <f>年度版model!G58</f>
        <v>-373.4</v>
      </c>
      <c r="I30" s="324">
        <f>年度版model!H58</f>
        <v>-365.8</v>
      </c>
      <c r="J30" s="324">
        <f>年度版model!I58</f>
        <v>-366</v>
      </c>
      <c r="K30" s="324">
        <f>年度版model!J58</f>
        <v>-259.04</v>
      </c>
      <c r="L30" s="324">
        <f>年度版model!K58</f>
        <v>-259.04</v>
      </c>
      <c r="M30" s="324">
        <f>年度版model!L58</f>
        <v>-259.04</v>
      </c>
      <c r="N30" s="324">
        <f>年度版model!M58</f>
        <v>-259.04</v>
      </c>
      <c r="O30" s="324">
        <f>年度版model!N58</f>
        <v>-259.04</v>
      </c>
      <c r="P30" s="324">
        <f>年度版model!O58</f>
        <v>-259.04</v>
      </c>
    </row>
    <row r="31" ht="13.2" spans="1:23">
      <c r="A31" s="336"/>
      <c r="B31" s="343" t="s">
        <v>288</v>
      </c>
      <c r="D31" s="324"/>
      <c r="E31" s="324"/>
      <c r="F31" s="324">
        <f>年度版model!E59</f>
        <v>69.8</v>
      </c>
      <c r="G31" s="324">
        <f>年度版model!F59</f>
        <v>162.1</v>
      </c>
      <c r="H31" s="324">
        <f>年度版model!G59</f>
        <v>148.7</v>
      </c>
      <c r="I31" s="324">
        <f>年度版model!H59</f>
        <v>167.7</v>
      </c>
      <c r="J31" s="324">
        <f>年度版model!I59</f>
        <v>230</v>
      </c>
      <c r="K31" s="324">
        <f>年度版model!J59</f>
        <v>200</v>
      </c>
      <c r="L31" s="324">
        <f>年度版model!K59</f>
        <v>170</v>
      </c>
      <c r="M31" s="324">
        <f>年度版model!L59</f>
        <v>170</v>
      </c>
      <c r="N31" s="324">
        <f>年度版model!M59</f>
        <v>170</v>
      </c>
      <c r="O31" s="324">
        <f>年度版model!N59</f>
        <v>170</v>
      </c>
      <c r="P31" s="324">
        <f>年度版model!O59</f>
        <v>170</v>
      </c>
    </row>
    <row r="32" ht="13.2" spans="1:23">
      <c r="A32" s="336"/>
      <c r="B32" s="344" t="s">
        <v>289</v>
      </c>
      <c r="D32" s="324"/>
      <c r="E32" s="324"/>
      <c r="F32" s="324"/>
      <c r="G32" s="324"/>
      <c r="H32" s="324"/>
      <c r="I32" s="324"/>
      <c r="J32" s="324"/>
      <c r="K32" s="324"/>
      <c r="L32" s="324"/>
      <c r="M32" s="324"/>
      <c r="N32" s="324"/>
      <c r="O32" s="324"/>
      <c r="P32" s="324"/>
    </row>
    <row r="33" ht="13.2" spans="1:16">
      <c r="A33" s="336"/>
      <c r="B33" s="344" t="s">
        <v>290</v>
      </c>
      <c r="D33" s="324"/>
      <c r="E33" s="324"/>
      <c r="F33" s="324"/>
      <c r="G33" s="324"/>
      <c r="H33" s="324"/>
      <c r="I33" s="324"/>
      <c r="J33" s="324"/>
      <c r="K33" s="324"/>
      <c r="L33" s="324"/>
      <c r="M33" s="324"/>
      <c r="N33" s="324"/>
      <c r="O33" s="324"/>
      <c r="P33" s="324"/>
    </row>
    <row r="34" ht="13.2" spans="1:16">
      <c r="A34" s="336"/>
      <c r="B34" s="344" t="s">
        <v>291</v>
      </c>
      <c r="D34" s="324"/>
      <c r="E34" s="324"/>
      <c r="F34" s="324"/>
      <c r="G34" s="324"/>
      <c r="H34" s="324"/>
      <c r="I34" s="324"/>
      <c r="J34" s="324"/>
      <c r="K34" s="324"/>
      <c r="L34" s="324"/>
      <c r="M34" s="324"/>
      <c r="N34" s="324"/>
      <c r="O34" s="324"/>
      <c r="P34" s="324"/>
    </row>
    <row r="35" ht="13.2" spans="1:16">
      <c r="A35" s="336"/>
      <c r="B35" s="344" t="s">
        <v>292</v>
      </c>
      <c r="D35" s="324"/>
      <c r="E35" s="324"/>
      <c r="F35" s="324"/>
      <c r="G35" s="324"/>
      <c r="H35" s="324"/>
      <c r="I35" s="324"/>
      <c r="J35" s="324"/>
      <c r="K35" s="324"/>
      <c r="L35" s="324"/>
      <c r="M35" s="324"/>
      <c r="N35" s="324"/>
      <c r="O35" s="324"/>
      <c r="P35" s="324"/>
    </row>
    <row r="36" s="300" customFormat="1" ht="12" spans="1:16">
      <c r="B36" s="300" t="s">
        <v>293</v>
      </c>
      <c r="D36" s="321"/>
      <c r="E36" s="321"/>
      <c r="F36" s="321">
        <f>年度版model!E64</f>
        <v>7610.6</v>
      </c>
      <c r="G36" s="321">
        <f>年度版model!F64</f>
        <v>8000.9</v>
      </c>
      <c r="H36" s="321">
        <f>年度版model!G64</f>
        <v>8432.9</v>
      </c>
      <c r="I36" s="321">
        <f>年度版model!H64</f>
        <v>8502.3</v>
      </c>
      <c r="J36" s="321">
        <f>年度版model!I64</f>
        <v>9207.31748903417</v>
      </c>
      <c r="K36" s="321">
        <f>年度版model!J64</f>
        <v>10003.1669794411</v>
      </c>
      <c r="L36" s="321">
        <f>年度版model!K64</f>
        <v>10735.8906477497</v>
      </c>
      <c r="M36" s="321">
        <f>年度版model!L64</f>
        <v>11540.6924609381</v>
      </c>
      <c r="N36" s="321">
        <f>年度版model!M64</f>
        <v>12407.9407754673</v>
      </c>
      <c r="O36" s="321">
        <f>年度版model!N64</f>
        <v>13332.0023556762</v>
      </c>
      <c r="P36" s="321">
        <f>年度版model!O64</f>
        <v>15125.1773179898</v>
      </c>
    </row>
    <row r="37" s="301" customFormat="1" spans="1:16">
      <c r="C37" s="301" t="s">
        <v>237</v>
      </c>
      <c r="D37" s="330"/>
      <c r="E37" s="330"/>
      <c r="F37" s="330"/>
      <c r="G37" s="330">
        <f t="shared" ref="G37:P37" si="23">G36/F36-1</f>
        <v>0.0512837358421152</v>
      </c>
      <c r="H37" s="330">
        <f t="shared" si="23"/>
        <v>0.0539939256833606</v>
      </c>
      <c r="I37" s="330">
        <f t="shared" si="23"/>
        <v>0.00822967188037338</v>
      </c>
      <c r="J37" s="330">
        <f t="shared" si="23"/>
        <v>0.082920796611996</v>
      </c>
      <c r="K37" s="330">
        <f t="shared" si="23"/>
        <v>0.0864366294911401</v>
      </c>
      <c r="L37" s="330">
        <f t="shared" si="23"/>
        <v>0.0732491689696422</v>
      </c>
      <c r="M37" s="330">
        <f t="shared" si="23"/>
        <v>0.0749636746120379</v>
      </c>
      <c r="N37" s="330">
        <f t="shared" si="23"/>
        <v>0.0751469911761911</v>
      </c>
      <c r="O37" s="330">
        <f t="shared" si="23"/>
        <v>0.0744734035188113</v>
      </c>
      <c r="P37" s="330">
        <f t="shared" si="23"/>
        <v>0.134501548565216</v>
      </c>
    </row>
    <row r="38" s="301" customFormat="1" spans="1:16">
      <c r="C38" s="301" t="s">
        <v>294</v>
      </c>
      <c r="D38" s="330"/>
      <c r="E38" s="330"/>
      <c r="F38" s="330">
        <f>F36/F6</f>
        <v>0.198914290642879</v>
      </c>
      <c r="G38" s="330">
        <f>G36/G6</f>
        <v>0.194278651663567</v>
      </c>
      <c r="H38" s="330">
        <f>H36/H6</f>
        <v>0.193918614384135</v>
      </c>
      <c r="I38" s="330">
        <f t="shared" ref="I38:O38" si="24">I36/I$6</f>
        <v>0.193005992917461</v>
      </c>
      <c r="J38" s="330">
        <f t="shared" si="24"/>
        <v>0.199919348895567</v>
      </c>
      <c r="K38" s="330">
        <f t="shared" si="24"/>
        <v>0.206684322473258</v>
      </c>
      <c r="L38" s="330">
        <f t="shared" si="24"/>
        <v>0.210703644902342</v>
      </c>
      <c r="M38" s="330">
        <f t="shared" si="24"/>
        <v>0.215062691753971</v>
      </c>
      <c r="N38" s="330">
        <f t="shared" si="24"/>
        <v>0.219515793167829</v>
      </c>
      <c r="O38" s="330">
        <f t="shared" si="24"/>
        <v>0.223886667711663</v>
      </c>
      <c r="P38" s="330">
        <f t="shared" ref="P38" si="25">P36/P$6</f>
        <v>0.241065135654064</v>
      </c>
    </row>
    <row r="39" s="301" customFormat="1" spans="1:16">
      <c r="B39" s="301" t="s">
        <v>295</v>
      </c>
      <c r="D39" s="330"/>
      <c r="E39" s="330"/>
      <c r="F39" s="345"/>
      <c r="G39" s="345"/>
      <c r="H39" s="324"/>
      <c r="I39" s="324"/>
      <c r="J39" s="324"/>
      <c r="K39" s="324"/>
      <c r="L39" s="324"/>
      <c r="M39" s="324"/>
      <c r="N39" s="324"/>
      <c r="O39" s="324"/>
      <c r="P39" s="324"/>
    </row>
    <row r="40" s="301" customFormat="1" ht="12" spans="1:16">
      <c r="B40" s="300" t="s">
        <v>293</v>
      </c>
      <c r="D40" s="330"/>
      <c r="E40" s="330"/>
      <c r="F40" s="335">
        <f>F36-F39</f>
        <v>7610.6</v>
      </c>
      <c r="G40" s="335">
        <f>G36-G39</f>
        <v>8000.9</v>
      </c>
      <c r="H40" s="335">
        <f>H36-H39</f>
        <v>8432.9</v>
      </c>
      <c r="I40" s="335">
        <f t="shared" ref="I40:P40" si="26">I36-I39</f>
        <v>8502.3</v>
      </c>
      <c r="J40" s="335">
        <f t="shared" si="26"/>
        <v>9207.31748903417</v>
      </c>
      <c r="K40" s="335">
        <f t="shared" si="26"/>
        <v>10003.1669794411</v>
      </c>
      <c r="L40" s="335">
        <f t="shared" si="26"/>
        <v>10735.8906477497</v>
      </c>
      <c r="M40" s="335">
        <f t="shared" si="26"/>
        <v>11540.6924609381</v>
      </c>
      <c r="N40" s="335">
        <f t="shared" si="26"/>
        <v>12407.9407754673</v>
      </c>
      <c r="O40" s="335">
        <f t="shared" si="26"/>
        <v>13332.0023556762</v>
      </c>
      <c r="P40" s="335">
        <f t="shared" si="26"/>
        <v>15125.1773179898</v>
      </c>
    </row>
    <row r="41" spans="1:16">
      <c r="B41" s="308" t="s">
        <v>296</v>
      </c>
      <c r="D41" s="324"/>
      <c r="E41" s="324"/>
      <c r="F41" s="324">
        <f>-年度版model!E67</f>
        <v>1899.4</v>
      </c>
      <c r="G41" s="324">
        <f>-年度版model!F67</f>
        <v>1810.6</v>
      </c>
      <c r="H41" s="324">
        <f>-年度版model!G67</f>
        <v>2015.1</v>
      </c>
      <c r="I41" s="324">
        <f>-年度版model!H67</f>
        <v>2363.1</v>
      </c>
      <c r="J41" s="324">
        <f>-年度版model!I67</f>
        <v>2409.21874759794</v>
      </c>
      <c r="K41" s="324">
        <f>-年度版model!J67</f>
        <v>2609.06703719866</v>
      </c>
      <c r="L41" s="324">
        <f>-年度版model!K67</f>
        <v>2791.82239885872</v>
      </c>
      <c r="M41" s="324">
        <f>-年度版model!L67</f>
        <v>3001.10766474137</v>
      </c>
      <c r="N41" s="324">
        <f>-年度版model!M67</f>
        <v>3226.63187594249</v>
      </c>
      <c r="O41" s="324">
        <f>-年度版model!N67</f>
        <v>3466.93013364621</v>
      </c>
      <c r="P41" s="324">
        <f>-年度版model!O67</f>
        <v>3933.23760538904</v>
      </c>
    </row>
    <row r="42" s="301" customFormat="1" spans="1:16">
      <c r="C42" s="301" t="s">
        <v>297</v>
      </c>
      <c r="D42" s="346"/>
      <c r="E42" s="346"/>
      <c r="F42" s="346">
        <f>F41/F40</f>
        <v>0.249572964023862</v>
      </c>
      <c r="G42" s="346">
        <f>G41/G40</f>
        <v>0.226299541301604</v>
      </c>
      <c r="H42" s="346">
        <f>H41/H40</f>
        <v>0.238956942451588</v>
      </c>
      <c r="I42" s="346">
        <f t="shared" ref="I42:P42" si="27">I41/I40</f>
        <v>0.277936558343037</v>
      </c>
      <c r="J42" s="346">
        <f t="shared" si="27"/>
        <v>0.261663481298141</v>
      </c>
      <c r="K42" s="346">
        <f t="shared" si="27"/>
        <v>0.260824101263222</v>
      </c>
      <c r="L42" s="346">
        <f t="shared" si="27"/>
        <v>0.260045718651568</v>
      </c>
      <c r="M42" s="346">
        <f t="shared" si="27"/>
        <v>0.260045718651568</v>
      </c>
      <c r="N42" s="346">
        <f t="shared" si="27"/>
        <v>0.260045718651568</v>
      </c>
      <c r="O42" s="346">
        <f t="shared" si="27"/>
        <v>0.260045718651568</v>
      </c>
      <c r="P42" s="346">
        <f t="shared" si="27"/>
        <v>0.260045718651568</v>
      </c>
    </row>
    <row r="43" s="301" customFormat="1" ht="12" spans="1:16">
      <c r="B43" s="302" t="s">
        <v>298</v>
      </c>
      <c r="D43" s="346"/>
      <c r="E43" s="346"/>
      <c r="F43" s="335">
        <f>年度版model!E70</f>
        <v>1.4</v>
      </c>
      <c r="G43" s="335">
        <f>年度版model!F70</f>
        <v>0.2</v>
      </c>
      <c r="H43" s="335">
        <f>年度版model!G70</f>
        <v>-1.3</v>
      </c>
      <c r="I43" s="335">
        <f>年度版model!H70</f>
        <v>-5.5</v>
      </c>
      <c r="J43" s="335">
        <f>年度版model!I70</f>
        <v>-5.5</v>
      </c>
      <c r="K43" s="335">
        <f>年度版model!J70</f>
        <v>-5.5</v>
      </c>
      <c r="L43" s="335">
        <f>年度版model!K70</f>
        <v>-5.5</v>
      </c>
      <c r="M43" s="335">
        <f>年度版model!L70</f>
        <v>-5.5</v>
      </c>
      <c r="N43" s="335">
        <f>年度版model!M70</f>
        <v>-5.5</v>
      </c>
      <c r="O43" s="335">
        <f>年度版model!N70</f>
        <v>-5.5</v>
      </c>
      <c r="P43" s="335">
        <f>年度版model!O70</f>
        <v>-5.5</v>
      </c>
    </row>
    <row r="44" s="301" customFormat="1" spans="1:16">
      <c r="D44" s="346"/>
      <c r="E44" s="346"/>
      <c r="F44" s="346"/>
      <c r="G44" s="346"/>
      <c r="H44" s="346"/>
      <c r="I44" s="347"/>
      <c r="J44" s="347"/>
      <c r="K44" s="347"/>
      <c r="L44" s="347"/>
      <c r="M44" s="347"/>
      <c r="N44" s="347"/>
      <c r="O44" s="347"/>
      <c r="P44" s="347"/>
    </row>
    <row r="45" ht="12" spans="1:16">
      <c r="B45" s="300" t="s">
        <v>299</v>
      </c>
      <c r="C45" s="300"/>
      <c r="D45" s="321"/>
      <c r="E45" s="321"/>
      <c r="F45" s="321">
        <f>F49-F47</f>
        <v>5712.6</v>
      </c>
      <c r="G45" s="321">
        <f t="shared" ref="G45:P45" si="28">G49-G47</f>
        <v>6190.5</v>
      </c>
      <c r="H45" s="321">
        <f t="shared" si="28"/>
        <v>6416.5</v>
      </c>
      <c r="I45" s="321">
        <f t="shared" si="28"/>
        <v>6133.7</v>
      </c>
      <c r="J45" s="321">
        <f t="shared" si="28"/>
        <v>6792.59874143623</v>
      </c>
      <c r="K45" s="321">
        <f t="shared" si="28"/>
        <v>7388.59994224245</v>
      </c>
      <c r="L45" s="321">
        <f t="shared" si="28"/>
        <v>7938.56824889102</v>
      </c>
      <c r="M45" s="321">
        <f t="shared" si="28"/>
        <v>8534.08479619671</v>
      </c>
      <c r="N45" s="321">
        <f t="shared" si="28"/>
        <v>9175.80889952484</v>
      </c>
      <c r="O45" s="321">
        <f t="shared" si="28"/>
        <v>9859.57222203</v>
      </c>
      <c r="P45" s="321">
        <f t="shared" si="28"/>
        <v>11186.4397126007</v>
      </c>
    </row>
    <row r="46" ht="12" spans="1:16">
      <c r="B46" s="300"/>
      <c r="C46" s="308" t="s">
        <v>300</v>
      </c>
      <c r="D46" s="321"/>
      <c r="E46" s="321"/>
      <c r="F46" s="348"/>
      <c r="G46" s="349"/>
      <c r="H46" s="349"/>
      <c r="I46" s="349"/>
      <c r="J46" s="349"/>
      <c r="K46" s="349"/>
      <c r="L46" s="349"/>
      <c r="M46" s="349"/>
      <c r="N46" s="349"/>
      <c r="O46" s="349"/>
      <c r="P46" s="349"/>
    </row>
    <row r="47" spans="1:16">
      <c r="C47" s="308" t="s">
        <v>301</v>
      </c>
      <c r="D47" s="324"/>
      <c r="E47" s="324"/>
      <c r="F47" s="324">
        <f>年度版model!E73</f>
        <v>-6</v>
      </c>
      <c r="G47" s="324">
        <f>年度版model!F73</f>
        <v>-6.5</v>
      </c>
      <c r="H47" s="324">
        <f>年度版model!G73</f>
        <v>-7.8</v>
      </c>
      <c r="I47" s="324">
        <f>年度版model!H73</f>
        <v>-6.5</v>
      </c>
      <c r="J47" s="324">
        <f>年度版model!I73</f>
        <v>-6.5</v>
      </c>
      <c r="K47" s="324">
        <f>年度版model!J73</f>
        <v>-6.5</v>
      </c>
      <c r="L47" s="324">
        <f>年度版model!K73</f>
        <v>-6.5</v>
      </c>
      <c r="M47" s="324">
        <f>年度版model!L73</f>
        <v>-6.5</v>
      </c>
      <c r="N47" s="324">
        <f>年度版model!M73</f>
        <v>-6.5</v>
      </c>
      <c r="O47" s="324">
        <f>年度版model!N73</f>
        <v>-6.5</v>
      </c>
      <c r="P47" s="324">
        <f>年度版model!O73</f>
        <v>-6.5</v>
      </c>
    </row>
    <row r="48" s="301" customFormat="1" spans="1:16">
      <c r="C48" s="301" t="s">
        <v>302</v>
      </c>
      <c r="D48" s="346"/>
      <c r="E48" s="346"/>
      <c r="F48" s="346">
        <f>F47/F45</f>
        <v>-0.00105030984140321</v>
      </c>
      <c r="G48" s="346">
        <f>G47/G45</f>
        <v>-0.00104999596155399</v>
      </c>
      <c r="H48" s="346">
        <f>G48</f>
        <v>-0.00104999596155399</v>
      </c>
      <c r="I48" s="346">
        <f t="shared" ref="I48:P48" si="29">H48</f>
        <v>-0.00104999596155399</v>
      </c>
      <c r="J48" s="346">
        <f t="shared" si="29"/>
        <v>-0.00104999596155399</v>
      </c>
      <c r="K48" s="346">
        <f t="shared" si="29"/>
        <v>-0.00104999596155399</v>
      </c>
      <c r="L48" s="346">
        <f t="shared" si="29"/>
        <v>-0.00104999596155399</v>
      </c>
      <c r="M48" s="346">
        <f t="shared" si="29"/>
        <v>-0.00104999596155399</v>
      </c>
      <c r="N48" s="346">
        <f t="shared" si="29"/>
        <v>-0.00104999596155399</v>
      </c>
      <c r="O48" s="346">
        <f t="shared" si="29"/>
        <v>-0.00104999596155399</v>
      </c>
      <c r="P48" s="346">
        <f t="shared" si="29"/>
        <v>-0.00104999596155399</v>
      </c>
    </row>
    <row r="49" ht="12" spans="2:17">
      <c r="B49" s="300" t="s">
        <v>303</v>
      </c>
      <c r="C49" s="300"/>
      <c r="D49" s="321"/>
      <c r="E49" s="321"/>
      <c r="F49" s="321">
        <f>年度版model!E72</f>
        <v>5706.6</v>
      </c>
      <c r="G49" s="321">
        <f>年度版model!F72</f>
        <v>6184</v>
      </c>
      <c r="H49" s="321">
        <f>年度版model!G72</f>
        <v>6408.7</v>
      </c>
      <c r="I49" s="321">
        <f>年度版model!H72</f>
        <v>6127.2</v>
      </c>
      <c r="J49" s="321">
        <f>年度版model!I72</f>
        <v>6786.09874143623</v>
      </c>
      <c r="K49" s="321">
        <f>年度版model!J72</f>
        <v>7382.09994224245</v>
      </c>
      <c r="L49" s="321">
        <f>年度版model!K72</f>
        <v>7932.06824889102</v>
      </c>
      <c r="M49" s="321">
        <f>年度版model!L72</f>
        <v>8527.58479619671</v>
      </c>
      <c r="N49" s="321">
        <f>年度版model!M72</f>
        <v>9169.30889952484</v>
      </c>
      <c r="O49" s="321">
        <f>年度版model!N72</f>
        <v>9853.07222203</v>
      </c>
      <c r="P49" s="321">
        <f>年度版model!O72</f>
        <v>11179.9397126007</v>
      </c>
      <c r="Q49" s="350"/>
    </row>
    <row r="50" s="301" customFormat="1" spans="2:17">
      <c r="C50" s="301" t="s">
        <v>237</v>
      </c>
      <c r="D50" s="330"/>
      <c r="E50" s="330"/>
      <c r="F50" s="330"/>
      <c r="G50" s="330">
        <f t="shared" ref="G50:P50" si="30">G49/F49-1</f>
        <v>0.0836575193635445</v>
      </c>
      <c r="H50" s="330">
        <f t="shared" si="30"/>
        <v>0.0363357050452777</v>
      </c>
      <c r="I50" s="330">
        <f t="shared" si="30"/>
        <v>-0.0439246649086396</v>
      </c>
      <c r="J50" s="330">
        <f t="shared" si="30"/>
        <v>0.107536679304777</v>
      </c>
      <c r="K50" s="330">
        <f t="shared" si="30"/>
        <v>0.0878267799386718</v>
      </c>
      <c r="L50" s="330">
        <f t="shared" si="30"/>
        <v>0.0745002520897193</v>
      </c>
      <c r="M50" s="330">
        <f t="shared" si="30"/>
        <v>0.0750770831288483</v>
      </c>
      <c r="N50" s="330">
        <f t="shared" si="30"/>
        <v>0.0752527378695007</v>
      </c>
      <c r="O50" s="330">
        <f t="shared" si="30"/>
        <v>0.0745708678808497</v>
      </c>
      <c r="P50" s="330">
        <f t="shared" si="30"/>
        <v>0.134665357227774</v>
      </c>
    </row>
    <row r="51" s="301" customFormat="1" spans="2:17">
      <c r="C51" s="301" t="s">
        <v>304</v>
      </c>
      <c r="D51" s="330"/>
      <c r="E51" s="330"/>
      <c r="F51" s="330">
        <f>F49/F$6</f>
        <v>0.149150433734877</v>
      </c>
      <c r="G51" s="330">
        <f>G49/G$6</f>
        <v>0.150160504679161</v>
      </c>
      <c r="H51" s="330">
        <f t="shared" ref="H51:O51" si="31">H49/H$6</f>
        <v>0.147371156304902</v>
      </c>
      <c r="I51" s="330">
        <f t="shared" si="31"/>
        <v>0.139090166167257</v>
      </c>
      <c r="J51" s="330">
        <f t="shared" si="31"/>
        <v>0.147347198958301</v>
      </c>
      <c r="K51" s="330">
        <f t="shared" si="31"/>
        <v>0.152528127154937</v>
      </c>
      <c r="L51" s="330">
        <f t="shared" si="31"/>
        <v>0.15567555096193</v>
      </c>
      <c r="M51" s="330">
        <f t="shared" si="31"/>
        <v>0.158912937558795</v>
      </c>
      <c r="N51" s="330">
        <f t="shared" si="31"/>
        <v>0.162219352292502</v>
      </c>
      <c r="O51" s="330">
        <f t="shared" si="31"/>
        <v>0.16546438019293</v>
      </c>
      <c r="P51" s="330">
        <f t="shared" ref="P51" si="32">P49/P$6</f>
        <v>0.178185923163812</v>
      </c>
    </row>
    <row r="52" spans="2:17">
      <c r="B52" s="308" t="s">
        <v>305</v>
      </c>
      <c r="D52" s="324"/>
      <c r="E52" s="324"/>
      <c r="F52" s="324">
        <f>F45*F53</f>
        <v>3214.49558835159</v>
      </c>
      <c r="G52" s="324">
        <f t="shared" ref="G52:P52" si="33">G45*G53</f>
        <v>3537.71593744744</v>
      </c>
      <c r="H52" s="324">
        <f t="shared" si="33"/>
        <v>3744.73630833484</v>
      </c>
      <c r="I52" s="324">
        <f t="shared" si="33"/>
        <v>3846.12236112669</v>
      </c>
      <c r="J52" s="324">
        <f t="shared" si="33"/>
        <v>3942.6012470418</v>
      </c>
      <c r="K52" s="324">
        <f t="shared" si="33"/>
        <v>4039.29448662657</v>
      </c>
      <c r="L52" s="324">
        <f t="shared" si="33"/>
        <v>4149.76579319829</v>
      </c>
      <c r="M52" s="324">
        <f t="shared" si="33"/>
        <v>4345.0240425272</v>
      </c>
      <c r="N52" s="324">
        <f t="shared" si="33"/>
        <v>4683.29108664273</v>
      </c>
      <c r="O52" s="324">
        <f t="shared" si="33"/>
        <v>5043.86579106776</v>
      </c>
      <c r="P52" s="324">
        <f t="shared" si="33"/>
        <v>5429.38808401879</v>
      </c>
    </row>
    <row r="53" spans="2:17">
      <c r="C53" s="351" t="s">
        <v>306</v>
      </c>
      <c r="D53" s="352"/>
      <c r="E53" s="352"/>
      <c r="F53" s="352">
        <f>年度版model!E95</f>
        <v>0.562702725265482</v>
      </c>
      <c r="G53" s="352">
        <f>年度版model!F95</f>
        <v>0.571474991914618</v>
      </c>
      <c r="H53" s="352">
        <f>年度版model!G95</f>
        <v>0.583610427543808</v>
      </c>
      <c r="I53" s="352">
        <f>年度版model!H95</f>
        <v>0.627047681028855</v>
      </c>
      <c r="J53" s="352">
        <f>年度版model!I95</f>
        <v>0.580426048574182</v>
      </c>
      <c r="K53" s="352">
        <f>年度版model!J95</f>
        <v>0.546692813009529</v>
      </c>
      <c r="L53" s="352">
        <f>年度版model!K95</f>
        <v>0.522734788326345</v>
      </c>
      <c r="M53" s="352">
        <f>年度版model!L95</f>
        <v>0.509137669274577</v>
      </c>
      <c r="N53" s="352">
        <f>年度版model!M95</f>
        <v>0.510395447194334</v>
      </c>
      <c r="O53" s="352">
        <f>年度版model!N95</f>
        <v>0.51157044925315</v>
      </c>
      <c r="P53" s="352">
        <f>年度版model!O95</f>
        <v>0.485354431213979</v>
      </c>
    </row>
    <row r="54" ht="12" spans="2:17">
      <c r="C54" s="304"/>
      <c r="D54" s="353"/>
      <c r="E54" s="353"/>
      <c r="F54" s="353"/>
      <c r="G54" s="353"/>
      <c r="H54" s="353"/>
      <c r="I54" s="353"/>
      <c r="J54" s="353"/>
      <c r="K54" s="353"/>
      <c r="L54" s="353"/>
      <c r="M54" s="353"/>
      <c r="N54" s="353"/>
      <c r="O54" s="353"/>
      <c r="P54" s="353"/>
    </row>
    <row r="55" spans="2:17">
      <c r="B55" s="308" t="s">
        <v>307</v>
      </c>
      <c r="C55" s="304"/>
      <c r="D55" s="324"/>
      <c r="E55" s="324"/>
      <c r="F55" s="324">
        <f>年度版model!E88</f>
        <v>535.186562</v>
      </c>
      <c r="G55" s="324">
        <f>年度版model!F88</f>
        <v>535.45475</v>
      </c>
      <c r="H55" s="324">
        <f>年度版model!G88</f>
        <v>534.312021</v>
      </c>
      <c r="I55" s="324">
        <f>年度版model!H88</f>
        <v>533.617576555556</v>
      </c>
      <c r="J55" s="324">
        <f>年度版model!I88</f>
        <v>532.27411861163</v>
      </c>
      <c r="K55" s="324">
        <f>年度版model!J88</f>
        <v>531.018550439738</v>
      </c>
      <c r="L55" s="324">
        <f>年度版model!K88</f>
        <v>529.845122241707</v>
      </c>
      <c r="M55" s="324">
        <f>年度版model!L88</f>
        <v>528.748460374389</v>
      </c>
      <c r="N55" s="324">
        <f>年度版model!M88</f>
        <v>527.723542741381</v>
      </c>
      <c r="O55" s="324">
        <f>年度版model!N88</f>
        <v>526.765675794645</v>
      </c>
      <c r="P55" s="324">
        <f>年度版model!O88</f>
        <v>525.870473040686</v>
      </c>
    </row>
    <row r="56" spans="2:17">
      <c r="B56" s="308" t="s">
        <v>308</v>
      </c>
      <c r="D56" s="324"/>
      <c r="E56" s="324"/>
      <c r="F56" s="324">
        <f>年度版model!E91</f>
        <v>537.657548</v>
      </c>
      <c r="G56" s="324">
        <f>年度版model!F91</f>
        <v>537.021039</v>
      </c>
      <c r="H56" s="324">
        <f>年度版model!G91</f>
        <v>536.078431</v>
      </c>
      <c r="I56" s="324">
        <f>年度版model!H91</f>
        <v>535.383986555556</v>
      </c>
      <c r="J56" s="324">
        <f>年度版model!I91</f>
        <v>534.54052861163</v>
      </c>
      <c r="K56" s="324">
        <f>年度版model!J91</f>
        <v>533.784960439738</v>
      </c>
      <c r="L56" s="324">
        <f>年度版model!K91</f>
        <v>533.111532241707</v>
      </c>
      <c r="M56" s="324">
        <f>年度版model!L91</f>
        <v>532.514870374389</v>
      </c>
      <c r="N56" s="324">
        <f>年度版model!M91</f>
        <v>531.989952741381</v>
      </c>
      <c r="O56" s="324">
        <f>年度版model!N91</f>
        <v>531.532085794645</v>
      </c>
      <c r="P56" s="324">
        <f>年度版model!O91</f>
        <v>531.136883040686</v>
      </c>
    </row>
    <row r="57" spans="2:17">
      <c r="D57" s="324"/>
      <c r="E57" s="324"/>
      <c r="F57" s="324"/>
      <c r="G57" s="324"/>
      <c r="H57" s="324"/>
      <c r="I57" s="324"/>
      <c r="J57" s="324"/>
      <c r="K57" s="324"/>
      <c r="L57" s="324"/>
      <c r="M57" s="324"/>
      <c r="N57" s="324"/>
      <c r="O57" s="324"/>
      <c r="P57" s="324"/>
    </row>
    <row r="58" s="303" customFormat="1" ht="12" spans="2:17">
      <c r="B58" s="354" t="s">
        <v>309</v>
      </c>
      <c r="C58" s="354"/>
      <c r="D58" s="355"/>
      <c r="E58" s="355"/>
      <c r="F58" s="356">
        <f>F49/F55</f>
        <v>10.6628237799439</v>
      </c>
      <c r="G58" s="356">
        <f t="shared" ref="G58:I58" si="34">G49/G55</f>
        <v>11.5490618021411</v>
      </c>
      <c r="H58" s="356">
        <f t="shared" si="34"/>
        <v>11.9943024826686</v>
      </c>
      <c r="I58" s="356">
        <f t="shared" si="34"/>
        <v>11.4823803959952</v>
      </c>
      <c r="J58" s="356">
        <f t="shared" ref="J58:O58" si="35">J49/J55</f>
        <v>12.749255513563</v>
      </c>
      <c r="K58" s="356">
        <f t="shared" si="35"/>
        <v>13.9017741209404</v>
      </c>
      <c r="L58" s="356">
        <f t="shared" si="35"/>
        <v>14.9705412316177</v>
      </c>
      <c r="M58" s="356">
        <f t="shared" si="35"/>
        <v>16.1278669069951</v>
      </c>
      <c r="N58" s="356">
        <f t="shared" si="35"/>
        <v>17.3752128849374</v>
      </c>
      <c r="O58" s="356">
        <f t="shared" si="35"/>
        <v>18.7048486163536</v>
      </c>
      <c r="P58" s="356">
        <f t="shared" ref="P58" si="36">P49/P55</f>
        <v>21.2598734588693</v>
      </c>
    </row>
    <row r="59" ht="12" spans="2:17">
      <c r="B59" s="357"/>
      <c r="C59" s="357"/>
      <c r="D59" s="358"/>
      <c r="E59" s="358"/>
      <c r="F59" s="358"/>
      <c r="G59" s="358"/>
      <c r="H59" s="358"/>
      <c r="I59" s="358"/>
      <c r="J59" s="358"/>
      <c r="K59" s="358"/>
      <c r="L59" s="358"/>
      <c r="M59" s="358"/>
      <c r="N59" s="358"/>
      <c r="O59" s="358"/>
      <c r="P59" s="358"/>
    </row>
    <row r="60" s="301" customFormat="1" spans="2:17">
      <c r="C60" s="301" t="s">
        <v>237</v>
      </c>
      <c r="D60" s="330"/>
      <c r="E60" s="330"/>
      <c r="F60" s="330"/>
      <c r="G60" s="330">
        <f>G58/F58-1</f>
        <v>0.0831147583873777</v>
      </c>
      <c r="H60" s="330">
        <f t="shared" ref="H60:P60" si="37">H58/G58-1</f>
        <v>0.0385521082279618</v>
      </c>
      <c r="I60" s="330">
        <f t="shared" si="37"/>
        <v>-0.0426804382675116</v>
      </c>
      <c r="J60" s="330">
        <f t="shared" si="37"/>
        <v>0.110332097864451</v>
      </c>
      <c r="K60" s="330">
        <f t="shared" si="37"/>
        <v>0.0903988947551742</v>
      </c>
      <c r="L60" s="330">
        <f t="shared" si="37"/>
        <v>0.0768799076563473</v>
      </c>
      <c r="M60" s="330">
        <f t="shared" si="37"/>
        <v>0.0773068693690961</v>
      </c>
      <c r="N60" s="330">
        <f t="shared" si="37"/>
        <v>0.0773410386590723</v>
      </c>
      <c r="O60" s="330">
        <f t="shared" si="37"/>
        <v>0.0765248598806434</v>
      </c>
      <c r="P60" s="330">
        <f t="shared" si="37"/>
        <v>0.136596927081352</v>
      </c>
    </row>
    <row r="61" ht="12" spans="2:17">
      <c r="B61" s="357"/>
      <c r="C61" s="357"/>
      <c r="D61" s="358"/>
      <c r="E61" s="358"/>
      <c r="F61" s="358"/>
      <c r="G61" s="358"/>
      <c r="H61" s="358"/>
      <c r="I61" s="358"/>
      <c r="J61" s="358"/>
      <c r="K61" s="358"/>
      <c r="L61" s="358"/>
      <c r="M61" s="358"/>
      <c r="N61" s="358"/>
      <c r="O61" s="358"/>
      <c r="P61" s="358"/>
    </row>
    <row r="62" s="303" customFormat="1" ht="12" spans="2:17">
      <c r="B62" s="354" t="s">
        <v>310</v>
      </c>
      <c r="C62" s="354"/>
      <c r="D62" s="355"/>
      <c r="E62" s="355"/>
      <c r="F62" s="356">
        <f t="shared" ref="F62:O62" si="38">F49/F56</f>
        <v>10.6138191888641</v>
      </c>
      <c r="G62" s="356">
        <f t="shared" si="38"/>
        <v>11.5153775195016</v>
      </c>
      <c r="H62" s="356">
        <f t="shared" si="38"/>
        <v>11.9547805496394</v>
      </c>
      <c r="I62" s="356">
        <f t="shared" si="38"/>
        <v>11.4444962006053</v>
      </c>
      <c r="J62" s="356">
        <f t="shared" si="38"/>
        <v>12.6951996681372</v>
      </c>
      <c r="K62" s="356">
        <f t="shared" si="38"/>
        <v>13.8297263680134</v>
      </c>
      <c r="L62" s="356">
        <f t="shared" si="38"/>
        <v>14.8788157246141</v>
      </c>
      <c r="M62" s="356">
        <f t="shared" si="38"/>
        <v>16.0137965540781</v>
      </c>
      <c r="N62" s="356">
        <f t="shared" si="38"/>
        <v>17.2358685578078</v>
      </c>
      <c r="O62" s="356">
        <f t="shared" si="38"/>
        <v>18.5371165454661</v>
      </c>
      <c r="P62" s="356">
        <f t="shared" ref="P62" si="39">P49/P56</f>
        <v>21.0490742962475</v>
      </c>
    </row>
    <row r="63" ht="12" spans="2:17">
      <c r="B63" s="357"/>
      <c r="C63" s="357"/>
      <c r="D63" s="358"/>
      <c r="E63" s="358"/>
      <c r="F63" s="358"/>
      <c r="G63" s="358"/>
      <c r="H63" s="358"/>
      <c r="I63" s="358"/>
      <c r="J63" s="358"/>
      <c r="K63" s="358"/>
      <c r="L63" s="358"/>
      <c r="M63" s="358"/>
      <c r="N63" s="358"/>
      <c r="O63" s="358"/>
      <c r="P63" s="358"/>
    </row>
    <row r="64" s="301" customFormat="1" spans="2:17">
      <c r="C64" s="301" t="s">
        <v>237</v>
      </c>
      <c r="D64" s="330"/>
      <c r="E64" s="330"/>
      <c r="F64" s="330"/>
      <c r="G64" s="330">
        <f t="shared" ref="G64:P64" si="40">G62/F62-1</f>
        <v>0.0849419341516076</v>
      </c>
      <c r="H64" s="330">
        <f t="shared" si="40"/>
        <v>0.0381579352820718</v>
      </c>
      <c r="I64" s="330">
        <f t="shared" si="40"/>
        <v>-0.0426845433854015</v>
      </c>
      <c r="J64" s="330">
        <f t="shared" si="40"/>
        <v>0.109284274782289</v>
      </c>
      <c r="K64" s="330">
        <f t="shared" si="40"/>
        <v>0.089366589697975</v>
      </c>
      <c r="L64" s="330">
        <f t="shared" si="40"/>
        <v>0.0758575642557224</v>
      </c>
      <c r="M64" s="330">
        <f t="shared" si="40"/>
        <v>0.0762816645135516</v>
      </c>
      <c r="N64" s="330">
        <f t="shared" si="40"/>
        <v>0.0763136961059094</v>
      </c>
      <c r="O64" s="330">
        <f t="shared" si="40"/>
        <v>0.0754965137552519</v>
      </c>
      <c r="P64" s="330">
        <f t="shared" si="40"/>
        <v>0.13550962711058</v>
      </c>
    </row>
    <row r="65" ht="12" spans="2:20">
      <c r="B65" s="357"/>
      <c r="C65" s="357"/>
      <c r="D65" s="358"/>
      <c r="E65" s="358"/>
      <c r="F65" s="358"/>
      <c r="G65" s="358"/>
      <c r="H65" s="358"/>
      <c r="I65" s="358"/>
      <c r="J65" s="358"/>
      <c r="K65" s="358"/>
      <c r="L65" s="358"/>
      <c r="M65" s="358"/>
      <c r="N65" s="358"/>
      <c r="O65" s="358"/>
      <c r="P65" s="358"/>
    </row>
    <row r="66" s="303" customFormat="1" ht="12" spans="2:20">
      <c r="B66" s="354" t="s">
        <v>311</v>
      </c>
      <c r="C66" s="354"/>
      <c r="D66" s="355"/>
      <c r="E66" s="355"/>
      <c r="F66" s="356">
        <f>F52/F55</f>
        <v>6.00630848491221</v>
      </c>
      <c r="G66" s="356">
        <f t="shared" ref="G66:O66" si="41">G52/G55</f>
        <v>6.60693725743855</v>
      </c>
      <c r="H66" s="356">
        <f t="shared" si="41"/>
        <v>7.00851966857553</v>
      </c>
      <c r="I66" s="356">
        <f t="shared" si="41"/>
        <v>7.20763807285546</v>
      </c>
      <c r="J66" s="356">
        <f t="shared" si="41"/>
        <v>7.40708801946931</v>
      </c>
      <c r="K66" s="356">
        <f t="shared" si="41"/>
        <v>7.60669186280144</v>
      </c>
      <c r="L66" s="356">
        <f t="shared" si="41"/>
        <v>7.83203547414225</v>
      </c>
      <c r="M66" s="356">
        <f t="shared" si="41"/>
        <v>8.21756348841306</v>
      </c>
      <c r="N66" s="356">
        <f t="shared" si="41"/>
        <v>8.8745161193952</v>
      </c>
      <c r="O66" s="356">
        <f t="shared" si="41"/>
        <v>9.57516030910502</v>
      </c>
      <c r="P66" s="356">
        <f t="shared" ref="P66" si="42">P52/P55</f>
        <v>10.3245729934693</v>
      </c>
    </row>
    <row r="67" ht="12" spans="2:20">
      <c r="B67" s="357"/>
      <c r="C67" s="357"/>
      <c r="D67" s="358"/>
      <c r="E67" s="358"/>
      <c r="F67" s="358"/>
      <c r="G67" s="358"/>
      <c r="H67" s="358"/>
      <c r="I67" s="358"/>
      <c r="J67" s="358"/>
      <c r="K67" s="358"/>
      <c r="L67" s="358"/>
      <c r="M67" s="358"/>
      <c r="N67" s="358"/>
      <c r="O67" s="358"/>
      <c r="P67" s="358"/>
    </row>
    <row r="68" s="301" customFormat="1" spans="2:20">
      <c r="C68" s="301" t="s">
        <v>237</v>
      </c>
      <c r="D68" s="330"/>
      <c r="E68" s="330"/>
      <c r="F68" s="330"/>
      <c r="G68" s="330">
        <f t="shared" ref="G68:P68" si="43">G66/F66-1</f>
        <v>0.099999654369255</v>
      </c>
      <c r="H68" s="330">
        <f t="shared" si="43"/>
        <v>0.0607819320040992</v>
      </c>
      <c r="I68" s="330">
        <f t="shared" si="43"/>
        <v>0.0284109075376833</v>
      </c>
      <c r="J68" s="330">
        <f t="shared" si="43"/>
        <v>0.0276720257867824</v>
      </c>
      <c r="K68" s="330">
        <f t="shared" si="43"/>
        <v>0.0269476807630029</v>
      </c>
      <c r="L68" s="330">
        <f t="shared" si="43"/>
        <v>0.0296243906556537</v>
      </c>
      <c r="M68" s="330">
        <f t="shared" si="43"/>
        <v>0.0492244979665439</v>
      </c>
      <c r="N68" s="330">
        <f t="shared" si="43"/>
        <v>0.0799449413330913</v>
      </c>
      <c r="O68" s="330">
        <f t="shared" si="43"/>
        <v>0.0789501286924892</v>
      </c>
      <c r="P68" s="330">
        <f t="shared" si="43"/>
        <v>0.0782663329042834</v>
      </c>
    </row>
    <row r="69" ht="12" spans="2:20">
      <c r="B69" s="357"/>
      <c r="C69" s="357"/>
      <c r="D69" s="358"/>
      <c r="E69" s="358"/>
      <c r="F69" s="358"/>
      <c r="G69" s="358"/>
      <c r="H69" s="358"/>
      <c r="I69" s="358"/>
      <c r="J69" s="358"/>
      <c r="K69" s="358"/>
      <c r="L69" s="358"/>
      <c r="M69" s="358"/>
      <c r="N69" s="358"/>
      <c r="O69" s="358"/>
      <c r="P69" s="358"/>
    </row>
    <row r="70" s="298" customFormat="1" ht="12" spans="2:20">
      <c r="B70" s="316" t="s">
        <v>312</v>
      </c>
      <c r="D70" s="317"/>
      <c r="E70" s="317"/>
      <c r="F70" s="318"/>
      <c r="G70" s="318"/>
      <c r="H70" s="318"/>
      <c r="I70" s="318"/>
      <c r="J70" s="318"/>
      <c r="K70" s="318"/>
      <c r="L70" s="318"/>
      <c r="M70" s="318"/>
      <c r="N70" s="318"/>
      <c r="O70" s="318"/>
      <c r="P70" s="318"/>
    </row>
    <row r="71" ht="12" spans="2:20">
      <c r="B71" s="300" t="s">
        <v>313</v>
      </c>
      <c r="F71" s="359"/>
      <c r="G71" s="359"/>
      <c r="H71" s="324"/>
      <c r="I71" s="324"/>
      <c r="J71" s="324"/>
      <c r="K71" s="324"/>
      <c r="L71" s="324"/>
      <c r="M71" s="324"/>
      <c r="N71" s="324"/>
      <c r="O71" s="324"/>
      <c r="P71" s="324"/>
    </row>
    <row r="72" spans="2:20">
      <c r="B72" s="305" t="s">
        <v>303</v>
      </c>
      <c r="C72" s="305"/>
      <c r="D72" s="360"/>
      <c r="E72" s="360"/>
      <c r="F72" s="324">
        <f>年度版model!E176</f>
        <v>5706.6</v>
      </c>
      <c r="G72" s="324">
        <f>年度版model!F176</f>
        <v>6184</v>
      </c>
      <c r="H72" s="324">
        <f>年度版model!G176</f>
        <v>6408.7</v>
      </c>
      <c r="I72" s="324">
        <f>年度版model!H176</f>
        <v>6127.2</v>
      </c>
      <c r="J72" s="324">
        <f>年度版model!I176</f>
        <v>6786.09874143623</v>
      </c>
      <c r="K72" s="324">
        <f>年度版model!J176</f>
        <v>7382.09994224245</v>
      </c>
      <c r="L72" s="324">
        <f>年度版model!K176</f>
        <v>7932.06824889102</v>
      </c>
      <c r="M72" s="324">
        <f>年度版model!L176</f>
        <v>8527.58479619671</v>
      </c>
      <c r="N72" s="324">
        <f>年度版model!M176</f>
        <v>9169.30889952484</v>
      </c>
      <c r="O72" s="324">
        <f>年度版model!N176</f>
        <v>9853.07222203</v>
      </c>
      <c r="P72" s="324">
        <f>年度版model!O176</f>
        <v>11179.9397126007</v>
      </c>
      <c r="Q72" s="324"/>
    </row>
    <row r="73" s="304" customFormat="1" spans="2:20">
      <c r="B73" s="308" t="s">
        <v>314</v>
      </c>
      <c r="C73" s="308"/>
      <c r="D73" s="324"/>
      <c r="E73" s="324"/>
      <c r="F73" s="361">
        <f>年度版model!E178</f>
        <v>1536.1</v>
      </c>
      <c r="G73" s="361">
        <f>年度版model!F178</f>
        <v>1715</v>
      </c>
      <c r="H73" s="361">
        <f>年度版model!G178</f>
        <v>1855.3</v>
      </c>
      <c r="I73" s="361">
        <f>年度版model!H178</f>
        <v>1817.4</v>
      </c>
      <c r="J73" s="361">
        <f>年度版model!I178</f>
        <v>1900.04192252049</v>
      </c>
      <c r="K73" s="361">
        <f>年度版model!J178</f>
        <v>1996.70946219121</v>
      </c>
      <c r="L73" s="361">
        <f>年度版model!K178</f>
        <v>2102.0881501411</v>
      </c>
      <c r="M73" s="361">
        <f>年度版model!L178</f>
        <v>2213.86780170152</v>
      </c>
      <c r="N73" s="361">
        <f>年度版model!M178</f>
        <v>2331.94784928118</v>
      </c>
      <c r="O73" s="361">
        <f>年度版model!N178</f>
        <v>2456.69952838926</v>
      </c>
      <c r="P73" s="361">
        <f>年度版model!O178</f>
        <v>2588.5166533061</v>
      </c>
      <c r="Q73" s="324"/>
      <c r="R73" s="324"/>
      <c r="S73" s="324"/>
      <c r="T73" s="324"/>
    </row>
    <row r="74" s="305" customFormat="1" spans="2:20">
      <c r="B74" s="305" t="s">
        <v>243</v>
      </c>
      <c r="D74" s="360"/>
      <c r="E74" s="360"/>
      <c r="F74" s="362">
        <f>年度版model!E188</f>
        <v>-1011.3</v>
      </c>
      <c r="G74" s="362">
        <f>年度版model!F188</f>
        <v>-394.9</v>
      </c>
      <c r="H74" s="362">
        <f>年度版model!G188</f>
        <v>-226.6</v>
      </c>
      <c r="I74" s="362">
        <f>年度版model!H188</f>
        <v>327.4</v>
      </c>
      <c r="J74" s="362">
        <f>年度版model!I188</f>
        <v>-198.854669197108</v>
      </c>
      <c r="K74" s="362">
        <f>年度版model!J188</f>
        <v>-314.995081233981</v>
      </c>
      <c r="L74" s="362">
        <f>年度版model!K188</f>
        <v>-211.607124906073</v>
      </c>
      <c r="M74" s="362">
        <f>年度版model!L188</f>
        <v>-117.910795480352</v>
      </c>
      <c r="N74" s="362">
        <f>年度版model!M188</f>
        <v>-253.441159840366</v>
      </c>
      <c r="O74" s="362">
        <f>年度版model!N188</f>
        <v>-262.140136797356</v>
      </c>
      <c r="P74" s="362">
        <f>年度版model!O188</f>
        <v>-241.041938577573</v>
      </c>
    </row>
    <row r="75" spans="2:20">
      <c r="B75" s="308" t="s">
        <v>193</v>
      </c>
      <c r="D75" s="324"/>
      <c r="E75" s="324"/>
      <c r="F75" s="361">
        <f>年度版model!E177+SUM(年度版model!E181:E186)+年度版model!E189</f>
        <v>46.9</v>
      </c>
      <c r="G75" s="361">
        <f>年度版model!F177+SUM(年度版model!F181:F186)+年度版model!F189</f>
        <v>100.5</v>
      </c>
      <c r="H75" s="361">
        <f>年度版model!G177+SUM(年度版model!G181:G186)+年度版model!G189</f>
        <v>248.6</v>
      </c>
      <c r="I75" s="361">
        <f>年度版model!H177+SUM(年度版model!H181:H186)+年度版model!H189</f>
        <v>384.9</v>
      </c>
      <c r="J75" s="361">
        <f>年度版model!I177+SUM(年度版model!I181:I186)+年度版model!I189</f>
        <v>7.8</v>
      </c>
      <c r="K75" s="361">
        <f>年度版model!J177+SUM(年度版model!J181:J186)+年度版model!J189</f>
        <v>7.8</v>
      </c>
      <c r="L75" s="361">
        <f>年度版model!K177+SUM(年度版model!K181:K186)+年度版model!K189</f>
        <v>7.8</v>
      </c>
      <c r="M75" s="361">
        <f>年度版model!L177+SUM(年度版model!L181:L186)+年度版model!L189</f>
        <v>7.8</v>
      </c>
      <c r="N75" s="361">
        <f>年度版model!M177+SUM(年度版model!M181:M186)+年度版model!M189</f>
        <v>7.8</v>
      </c>
      <c r="O75" s="361">
        <f>年度版model!N177+SUM(年度版model!N181:N186)+年度版model!N189</f>
        <v>7.8</v>
      </c>
      <c r="P75" s="361">
        <f>年度版model!O177+SUM(年度版model!O181:O186)+年度版model!O189</f>
        <v>7.8</v>
      </c>
    </row>
    <row r="76" ht="12" spans="2:20">
      <c r="B76" s="363"/>
      <c r="C76" s="300"/>
      <c r="D76" s="321"/>
      <c r="E76" s="321"/>
      <c r="F76" s="321">
        <f>SUM(F72:F75)</f>
        <v>6278.3</v>
      </c>
      <c r="G76" s="321">
        <f>SUM(G72:G75)</f>
        <v>7604.6</v>
      </c>
      <c r="H76" s="321">
        <f>SUM(H72:H73,H74:H75)</f>
        <v>8286</v>
      </c>
      <c r="I76" s="321">
        <f t="shared" ref="I76:O76" si="44">SUM(I72:I73,I74:I75)</f>
        <v>8656.9</v>
      </c>
      <c r="J76" s="321">
        <f t="shared" si="44"/>
        <v>8495.08599475961</v>
      </c>
      <c r="K76" s="321">
        <f t="shared" si="44"/>
        <v>9071.61432319968</v>
      </c>
      <c r="L76" s="321">
        <f t="shared" si="44"/>
        <v>9830.34927412604</v>
      </c>
      <c r="M76" s="321">
        <f t="shared" si="44"/>
        <v>10631.3418024179</v>
      </c>
      <c r="N76" s="321">
        <f t="shared" si="44"/>
        <v>11255.6155889656</v>
      </c>
      <c r="O76" s="321">
        <f t="shared" si="44"/>
        <v>12055.4316136219</v>
      </c>
      <c r="P76" s="321">
        <f t="shared" ref="P76" si="45">SUM(P72:P73,P74:P75)</f>
        <v>13535.2144273293</v>
      </c>
    </row>
    <row r="77" spans="2:20">
      <c r="D77" s="364"/>
      <c r="E77" s="364"/>
      <c r="F77" s="360"/>
      <c r="G77" s="324"/>
      <c r="H77" s="324"/>
      <c r="I77" s="324"/>
      <c r="J77" s="324"/>
      <c r="K77" s="324"/>
      <c r="L77" s="324"/>
      <c r="M77" s="324"/>
      <c r="N77" s="324"/>
      <c r="O77" s="324"/>
      <c r="P77" s="324"/>
    </row>
    <row r="78" ht="12" spans="2:20">
      <c r="B78" s="300" t="s">
        <v>315</v>
      </c>
      <c r="D78" s="346"/>
      <c r="E78" s="346"/>
      <c r="F78" s="365"/>
      <c r="G78" s="365"/>
      <c r="H78" s="365"/>
      <c r="I78" s="365"/>
      <c r="J78" s="365"/>
      <c r="K78" s="365"/>
      <c r="L78" s="365"/>
      <c r="M78" s="365"/>
      <c r="N78" s="365"/>
      <c r="O78" s="365"/>
      <c r="P78" s="365"/>
    </row>
    <row r="79" spans="2:20">
      <c r="B79" s="305" t="s">
        <v>316</v>
      </c>
      <c r="D79" s="324"/>
      <c r="E79" s="324"/>
      <c r="F79" s="324">
        <f>年度版model!E193</f>
        <v>-1343.2</v>
      </c>
      <c r="G79" s="324">
        <f>年度版model!F193</f>
        <v>-1488.7</v>
      </c>
      <c r="H79" s="324">
        <f>年度版model!G193</f>
        <v>-1641.7</v>
      </c>
      <c r="I79" s="324">
        <f>年度版model!H193</f>
        <v>-1495.3</v>
      </c>
      <c r="J79" s="324">
        <f>年度版model!I193</f>
        <v>-1645.90710597693</v>
      </c>
      <c r="K79" s="324">
        <f>年度版model!J193</f>
        <v>-1737.28259441008</v>
      </c>
      <c r="L79" s="324">
        <f>年度版model!K193</f>
        <v>-1825.74414329331</v>
      </c>
      <c r="M79" s="324">
        <f>年度版model!L193</f>
        <v>-1897.07865679991</v>
      </c>
      <c r="N79" s="324">
        <f>年度版model!M193</f>
        <v>-2018.16435661443</v>
      </c>
      <c r="O79" s="324">
        <f>年度版model!N193</f>
        <v>-2125.63440929618</v>
      </c>
      <c r="P79" s="324">
        <f>年度版model!O193</f>
        <v>-2236.56031988192</v>
      </c>
    </row>
    <row r="80" spans="2:20">
      <c r="B80" s="305" t="s">
        <v>317</v>
      </c>
      <c r="D80" s="324"/>
      <c r="E80" s="324"/>
      <c r="F80" s="361">
        <f>年度版model!E195</f>
        <v>9.2</v>
      </c>
      <c r="G80" s="361">
        <f>年度版model!F195</f>
        <v>12.8</v>
      </c>
      <c r="H80" s="361">
        <f>年度版model!G195</f>
        <v>13.6</v>
      </c>
      <c r="I80" s="361">
        <f>年度版model!H195</f>
        <v>5.7</v>
      </c>
      <c r="J80" s="361">
        <f>年度版model!I195</f>
        <v>10.7</v>
      </c>
      <c r="K80" s="361">
        <f>年度版model!J195</f>
        <v>10</v>
      </c>
      <c r="L80" s="361">
        <f>年度版model!K195</f>
        <v>8.8</v>
      </c>
      <c r="M80" s="361">
        <f>年度版model!L195</f>
        <v>9.83333333333333</v>
      </c>
      <c r="N80" s="361">
        <f>年度版model!M195</f>
        <v>9.54444444444444</v>
      </c>
      <c r="O80" s="361">
        <f>年度版model!N195</f>
        <v>9.39259259259259</v>
      </c>
      <c r="P80" s="361">
        <f>年度版model!O195</f>
        <v>9.59012345679012</v>
      </c>
    </row>
    <row r="81" spans="2:16">
      <c r="B81" s="305" t="s">
        <v>201</v>
      </c>
      <c r="D81" s="324"/>
      <c r="E81" s="324"/>
      <c r="F81" s="361">
        <f>年度版model!E196</f>
        <v>-142.8</v>
      </c>
      <c r="G81" s="361">
        <f>年度版model!F196</f>
        <v>-170.7</v>
      </c>
      <c r="H81" s="361">
        <f>年度版model!G196</f>
        <v>-1926.95</v>
      </c>
      <c r="I81" s="361">
        <f>年度版model!H196</f>
        <v>2509</v>
      </c>
      <c r="J81" s="361">
        <f>年度版model!I196</f>
        <v>137.116666666667</v>
      </c>
      <c r="K81" s="361">
        <f>年度版model!J196</f>
        <v>239.722222222222</v>
      </c>
      <c r="L81" s="361">
        <f>年度版model!K196</f>
        <v>961.946296296296</v>
      </c>
      <c r="M81" s="361">
        <f>年度版model!L196</f>
        <v>446.261728395062</v>
      </c>
      <c r="N81" s="361">
        <f>年度版model!M196</f>
        <v>549.310082304527</v>
      </c>
      <c r="O81" s="361">
        <f>年度版model!N196</f>
        <v>652.506035665295</v>
      </c>
      <c r="P81" s="361">
        <f>年度版model!O196</f>
        <v>549.359282121628</v>
      </c>
    </row>
    <row r="82" spans="2:16">
      <c r="B82" s="305" t="s">
        <v>318</v>
      </c>
      <c r="D82" s="324"/>
      <c r="E82" s="324"/>
      <c r="F82" s="361">
        <f>年度版model!E197</f>
        <v>-746.9</v>
      </c>
      <c r="G82" s="361">
        <f>年度版model!F197</f>
        <v>-2497.2</v>
      </c>
      <c r="H82" s="361">
        <f>年度版model!G197</f>
        <v>-148.85</v>
      </c>
      <c r="I82" s="361">
        <f>年度版model!H197</f>
        <v>-2426.6</v>
      </c>
      <c r="J82" s="361">
        <f>年度版model!I197</f>
        <v>-1690.88333333333</v>
      </c>
      <c r="K82" s="361">
        <f>年度版model!J197</f>
        <v>-1422.11111111111</v>
      </c>
      <c r="L82" s="361">
        <f>年度版model!K197</f>
        <v>-1846.53148148148</v>
      </c>
      <c r="M82" s="361">
        <f>年度版model!L197</f>
        <v>-1653.17530864198</v>
      </c>
      <c r="N82" s="361">
        <f>年度版model!M197</f>
        <v>-1640.60596707819</v>
      </c>
      <c r="O82" s="361">
        <f>年度版model!N197</f>
        <v>-1713.43758573388</v>
      </c>
      <c r="P82" s="361">
        <f>年度版model!O197</f>
        <v>-1669.07295381802</v>
      </c>
    </row>
    <row r="83" s="300" customFormat="1" ht="12" spans="2:16">
      <c r="B83" s="305" t="s">
        <v>319</v>
      </c>
      <c r="C83" s="308"/>
      <c r="D83" s="324"/>
      <c r="E83" s="324"/>
      <c r="F83" s="361">
        <f>年度版model!E198</f>
        <v>0</v>
      </c>
      <c r="G83" s="361">
        <f>年度版model!F198</f>
        <v>0</v>
      </c>
      <c r="H83" s="361">
        <f>年度版model!G198</f>
        <v>0</v>
      </c>
      <c r="I83" s="361">
        <f>年度版model!H198</f>
        <v>0</v>
      </c>
      <c r="J83" s="361">
        <f>年度版model!I198</f>
        <v>0</v>
      </c>
      <c r="K83" s="361">
        <f>年度版model!J198</f>
        <v>0</v>
      </c>
      <c r="L83" s="361">
        <f>年度版model!K198</f>
        <v>0</v>
      </c>
      <c r="M83" s="361">
        <f>年度版model!L198</f>
        <v>0</v>
      </c>
      <c r="N83" s="361">
        <f>年度版model!M198</f>
        <v>0</v>
      </c>
      <c r="O83" s="361">
        <f>年度版model!N198</f>
        <v>0</v>
      </c>
      <c r="P83" s="361">
        <f>年度版model!O198</f>
        <v>0</v>
      </c>
    </row>
    <row r="84" s="300" customFormat="1" ht="12" spans="2:16">
      <c r="D84" s="321"/>
      <c r="E84" s="321"/>
      <c r="F84" s="321">
        <f>SUM(F79:F83)</f>
        <v>-2223.7</v>
      </c>
      <c r="G84" s="321">
        <f t="shared" ref="G84:P84" si="46">SUM(G79:G83)</f>
        <v>-4143.8</v>
      </c>
      <c r="H84" s="321">
        <f t="shared" si="46"/>
        <v>-3703.9</v>
      </c>
      <c r="I84" s="321">
        <f t="shared" si="46"/>
        <v>-1407.2</v>
      </c>
      <c r="J84" s="321">
        <f t="shared" si="46"/>
        <v>-3188.9737726436</v>
      </c>
      <c r="K84" s="321">
        <f t="shared" si="46"/>
        <v>-2909.67148329897</v>
      </c>
      <c r="L84" s="321">
        <f t="shared" si="46"/>
        <v>-2701.5293284785</v>
      </c>
      <c r="M84" s="321">
        <f t="shared" si="46"/>
        <v>-3094.15890371349</v>
      </c>
      <c r="N84" s="321">
        <f t="shared" si="46"/>
        <v>-3099.91579694365</v>
      </c>
      <c r="O84" s="321">
        <f t="shared" si="46"/>
        <v>-3177.17336677217</v>
      </c>
      <c r="P84" s="321">
        <f t="shared" si="46"/>
        <v>-3346.68386812151</v>
      </c>
    </row>
    <row r="85" spans="2:16">
      <c r="D85" s="366"/>
      <c r="E85" s="366"/>
      <c r="F85" s="360"/>
      <c r="G85" s="324"/>
      <c r="H85" s="324"/>
      <c r="I85" s="324"/>
      <c r="J85" s="324"/>
      <c r="K85" s="324"/>
      <c r="L85" s="324"/>
      <c r="M85" s="324"/>
      <c r="N85" s="324"/>
      <c r="O85" s="324"/>
      <c r="P85" s="324"/>
    </row>
    <row r="86" ht="12" spans="2:16">
      <c r="B86" s="300" t="s">
        <v>320</v>
      </c>
      <c r="D86" s="367"/>
      <c r="E86" s="367"/>
      <c r="F86" s="324">
        <f>F76+F84</f>
        <v>4054.6</v>
      </c>
      <c r="G86" s="324">
        <f t="shared" ref="G86:I86" si="47">G76+G84</f>
        <v>3460.8</v>
      </c>
      <c r="H86" s="324">
        <f t="shared" si="47"/>
        <v>4582.1</v>
      </c>
      <c r="I86" s="324">
        <f t="shared" si="47"/>
        <v>7249.7</v>
      </c>
      <c r="J86" s="324">
        <f t="shared" ref="J86:O86" si="48">J76+J84</f>
        <v>5306.11222211601</v>
      </c>
      <c r="K86" s="324">
        <f t="shared" si="48"/>
        <v>6161.94283990071</v>
      </c>
      <c r="L86" s="324">
        <f t="shared" si="48"/>
        <v>7128.81994564754</v>
      </c>
      <c r="M86" s="324">
        <f t="shared" si="48"/>
        <v>7537.18289870438</v>
      </c>
      <c r="N86" s="324">
        <f t="shared" si="48"/>
        <v>8155.699792022</v>
      </c>
      <c r="O86" s="324">
        <f t="shared" si="48"/>
        <v>8878.25824684973</v>
      </c>
      <c r="P86" s="324">
        <f t="shared" ref="P86" si="49">P76+P84</f>
        <v>10188.5305592077</v>
      </c>
    </row>
    <row r="87" spans="2:16">
      <c r="F87" s="360"/>
      <c r="G87" s="324"/>
      <c r="H87" s="324"/>
      <c r="I87" s="324"/>
      <c r="J87" s="324"/>
      <c r="K87" s="324"/>
      <c r="L87" s="324"/>
      <c r="M87" s="324"/>
      <c r="N87" s="324"/>
      <c r="O87" s="324"/>
      <c r="P87" s="324"/>
    </row>
    <row r="88" s="300" customFormat="1" ht="12" spans="2:16">
      <c r="B88" s="300" t="s">
        <v>321</v>
      </c>
      <c r="C88" s="308"/>
      <c r="D88" s="324"/>
      <c r="E88" s="324"/>
      <c r="F88" s="324"/>
      <c r="G88" s="324"/>
      <c r="H88" s="324"/>
      <c r="I88" s="324"/>
      <c r="J88" s="324"/>
      <c r="K88" s="324"/>
      <c r="L88" s="324"/>
      <c r="M88" s="324"/>
      <c r="N88" s="324"/>
      <c r="O88" s="324"/>
      <c r="P88" s="324"/>
    </row>
    <row r="89" spans="2:16">
      <c r="B89" s="305" t="s">
        <v>209</v>
      </c>
      <c r="D89" s="367"/>
      <c r="E89" s="367"/>
      <c r="F89" s="324">
        <f>年度版model!E202</f>
        <v>-2689.9</v>
      </c>
      <c r="G89" s="324">
        <f>年度版model!F202</f>
        <v>-3425.6</v>
      </c>
      <c r="H89" s="324">
        <f>年度版model!G202</f>
        <v>-3614.9</v>
      </c>
      <c r="I89" s="324">
        <f>年度版model!H202</f>
        <v>-3917</v>
      </c>
      <c r="J89" s="324">
        <f>年度版model!I202</f>
        <v>-3938.82847772606</v>
      </c>
      <c r="K89" s="324">
        <f>年度版model!J202</f>
        <v>-4035.740983342</v>
      </c>
      <c r="L89" s="324">
        <f>年度版model!K202</f>
        <v>-4146.36801707417</v>
      </c>
      <c r="M89" s="324">
        <f>年度版model!L202</f>
        <v>-4341.71464767691</v>
      </c>
      <c r="N89" s="324">
        <f>年度版model!M202</f>
        <v>-4679.97351623596</v>
      </c>
      <c r="O89" s="324">
        <f>年度版model!N202</f>
        <v>-5040.54058314762</v>
      </c>
      <c r="P89" s="324">
        <f>年度版model!O202</f>
        <v>-5426.2332802159</v>
      </c>
    </row>
    <row r="90" spans="2:16">
      <c r="B90" s="305" t="s">
        <v>322</v>
      </c>
      <c r="D90" s="367"/>
      <c r="E90" s="367"/>
      <c r="F90" s="324">
        <f>年度版model!E203</f>
        <v>103.2</v>
      </c>
      <c r="G90" s="324">
        <f>年度版model!F203</f>
        <v>1.5</v>
      </c>
      <c r="H90" s="324">
        <f>年度版model!G203</f>
        <v>69.9</v>
      </c>
      <c r="I90" s="324">
        <f>年度版model!H203</f>
        <v>65.6</v>
      </c>
      <c r="J90" s="324">
        <f>年度版model!I203</f>
        <v>45.6666666666667</v>
      </c>
      <c r="K90" s="324">
        <f>年度版model!J203</f>
        <v>60.3888888888889</v>
      </c>
      <c r="L90" s="324">
        <f>年度版model!K203</f>
        <v>57.2185185185185</v>
      </c>
      <c r="M90" s="324">
        <f>年度版model!L203</f>
        <v>54.4246913580247</v>
      </c>
      <c r="N90" s="324">
        <f>年度版model!M203</f>
        <v>57.3440329218107</v>
      </c>
      <c r="O90" s="324">
        <f>年度版model!N203</f>
        <v>56.3290809327846</v>
      </c>
      <c r="P90" s="324">
        <f>年度版model!O203</f>
        <v>56.03260173754</v>
      </c>
    </row>
    <row r="91" s="300" customFormat="1" ht="12" spans="2:16">
      <c r="B91" s="305" t="s">
        <v>323</v>
      </c>
      <c r="C91" s="308"/>
      <c r="D91" s="324"/>
      <c r="E91" s="324"/>
      <c r="F91" s="324">
        <f>年度版model!E204</f>
        <v>-502.3</v>
      </c>
      <c r="G91" s="324">
        <f>年度版model!F204</f>
        <v>-503.3</v>
      </c>
      <c r="H91" s="324">
        <f>年度版model!G204</f>
        <v>-497.5</v>
      </c>
      <c r="I91" s="324">
        <f>年度版model!H204</f>
        <v>-501.5</v>
      </c>
      <c r="J91" s="324">
        <f>年度版model!I204</f>
        <v>-500</v>
      </c>
      <c r="K91" s="324">
        <f>年度版model!J204</f>
        <v>-500</v>
      </c>
      <c r="L91" s="324">
        <f>年度版model!K204</f>
        <v>-500</v>
      </c>
      <c r="M91" s="324">
        <f>年度版model!L204</f>
        <v>-500</v>
      </c>
      <c r="N91" s="324">
        <f>年度版model!M204</f>
        <v>-500</v>
      </c>
      <c r="O91" s="324">
        <f>年度版model!N204</f>
        <v>-500</v>
      </c>
      <c r="P91" s="324">
        <f>年度版model!O204</f>
        <v>-500</v>
      </c>
    </row>
    <row r="92" s="300" customFormat="1" ht="12" spans="2:16">
      <c r="B92" s="305" t="s">
        <v>215</v>
      </c>
      <c r="C92" s="308"/>
      <c r="D92" s="324"/>
      <c r="E92" s="324"/>
      <c r="F92" s="324">
        <f>年度版model!E205</f>
        <v>0</v>
      </c>
      <c r="G92" s="324">
        <f>年度版model!F205</f>
        <v>0</v>
      </c>
      <c r="H92" s="324">
        <f>年度版model!G205</f>
        <v>-13.9</v>
      </c>
      <c r="I92" s="324">
        <f>年度版model!H205</f>
        <v>-16.3</v>
      </c>
      <c r="J92" s="324">
        <f>年度版model!I205</f>
        <v>-10.0666666666667</v>
      </c>
      <c r="K92" s="324">
        <f>年度版model!J205</f>
        <v>-13.4222222222222</v>
      </c>
      <c r="L92" s="324">
        <f>年度版model!K205</f>
        <v>-13.262962962963</v>
      </c>
      <c r="M92" s="324">
        <f>年度版model!L205</f>
        <v>-12.2506172839506</v>
      </c>
      <c r="N92" s="324">
        <f>年度版model!M205</f>
        <v>-12.9786008230453</v>
      </c>
      <c r="O92" s="324">
        <f>年度版model!N205</f>
        <v>-12.8307270233196</v>
      </c>
      <c r="P92" s="324">
        <f>年度版model!O205</f>
        <v>-12.6866483767718</v>
      </c>
    </row>
    <row r="93" s="300" customFormat="1" ht="12" spans="2:16">
      <c r="B93" s="305" t="s">
        <v>324</v>
      </c>
      <c r="C93" s="308"/>
      <c r="D93" s="324"/>
      <c r="E93" s="324"/>
      <c r="F93" s="324">
        <f>年度版model!E206</f>
        <v>-3563.8</v>
      </c>
      <c r="G93" s="324">
        <f>年度版model!F206</f>
        <v>-823.7</v>
      </c>
      <c r="H93" s="324">
        <f>年度版model!G206</f>
        <v>-1775.9</v>
      </c>
      <c r="I93" s="324">
        <f>年度版model!H206</f>
        <v>-609.7</v>
      </c>
      <c r="J93" s="324">
        <f>年度版model!I206</f>
        <v>-1069.76666666667</v>
      </c>
      <c r="K93" s="324">
        <f>年度版model!J206</f>
        <v>-1151.78888888889</v>
      </c>
      <c r="L93" s="324">
        <f>年度版model!K206</f>
        <v>-943.751851851852</v>
      </c>
      <c r="M93" s="324">
        <f>年度版model!L206</f>
        <v>-1055.1024691358</v>
      </c>
      <c r="N93" s="324">
        <f>年度版model!M206</f>
        <v>-1050.21440329218</v>
      </c>
      <c r="O93" s="324">
        <f>年度版model!N206</f>
        <v>-1016.35624142661</v>
      </c>
      <c r="P93" s="324">
        <f>年度版model!O206</f>
        <v>-1040.5577046182</v>
      </c>
    </row>
    <row r="94" s="300" customFormat="1" ht="12" spans="2:16">
      <c r="B94" s="305" t="s">
        <v>325</v>
      </c>
      <c r="C94" s="308"/>
      <c r="D94" s="324"/>
      <c r="E94" s="324"/>
      <c r="F94" s="324">
        <f>年度版model!E207</f>
        <v>3019.9</v>
      </c>
      <c r="G94" s="324">
        <f>年度版model!F207</f>
        <v>3567.1</v>
      </c>
      <c r="H94" s="324">
        <f>年度版model!G207</f>
        <v>1529.4</v>
      </c>
      <c r="I94" s="324">
        <f>年度版model!H207</f>
        <v>4057.3</v>
      </c>
      <c r="J94" s="324">
        <f>年度版model!I207</f>
        <v>3051.26666666667</v>
      </c>
      <c r="K94" s="324">
        <f>年度版model!J207</f>
        <v>2879.32222222222</v>
      </c>
      <c r="L94" s="324">
        <f>年度版model!K207</f>
        <v>3329.2962962963</v>
      </c>
      <c r="M94" s="324">
        <f>年度版model!L207</f>
        <v>3086.62839506173</v>
      </c>
      <c r="N94" s="324">
        <f>年度版model!M207</f>
        <v>3098.41563786008</v>
      </c>
      <c r="O94" s="324">
        <f>年度版model!N207</f>
        <v>3171.44677640604</v>
      </c>
      <c r="P94" s="324">
        <f>年度版model!O207</f>
        <v>3118.83026977595</v>
      </c>
    </row>
    <row r="95" s="300" customFormat="1" ht="12" spans="2:16">
      <c r="B95" s="305" t="s">
        <v>326</v>
      </c>
      <c r="C95" s="308"/>
      <c r="D95" s="324"/>
      <c r="E95" s="324"/>
      <c r="F95" s="324">
        <f>年度版model!E208</f>
        <v>0</v>
      </c>
      <c r="G95" s="324">
        <f>年度版model!F208</f>
        <v>0</v>
      </c>
      <c r="H95" s="324">
        <f>年度版model!G208</f>
        <v>-7.9</v>
      </c>
      <c r="I95" s="324">
        <f>年度版model!H208</f>
        <v>-22.6</v>
      </c>
      <c r="J95" s="324">
        <f>年度版model!I208</f>
        <v>-10.1666666666667</v>
      </c>
      <c r="K95" s="324">
        <f>年度版model!J208</f>
        <v>-13.5555555555556</v>
      </c>
      <c r="L95" s="324">
        <f>年度版model!K208</f>
        <v>-15.4407407407407</v>
      </c>
      <c r="M95" s="324">
        <f>年度版model!L208</f>
        <v>-13.0543209876543</v>
      </c>
      <c r="N95" s="324">
        <f>年度版model!M208</f>
        <v>-14.0168724279835</v>
      </c>
      <c r="O95" s="324">
        <f>年度版model!N208</f>
        <v>-14.1706447187929</v>
      </c>
      <c r="P95" s="324">
        <f>年度版model!O208</f>
        <v>-13.7472793781436</v>
      </c>
    </row>
    <row r="96" spans="2:16">
      <c r="B96" s="305" t="s">
        <v>327</v>
      </c>
      <c r="D96" s="324"/>
      <c r="E96" s="324"/>
      <c r="F96" s="324">
        <f>年度版model!E209</f>
        <v>-446.9</v>
      </c>
      <c r="G96" s="324">
        <f>年度版model!F209</f>
        <v>-430.6</v>
      </c>
      <c r="H96" s="324">
        <f>年度版model!G209</f>
        <v>-474.25</v>
      </c>
      <c r="I96" s="324">
        <f>年度版model!H209</f>
        <v>-453.6</v>
      </c>
      <c r="J96" s="324">
        <f>年度版model!I209</f>
        <v>-452.816666666667</v>
      </c>
      <c r="K96" s="324">
        <f>年度版model!J209</f>
        <v>-460.222222222222</v>
      </c>
      <c r="L96" s="324">
        <f>年度版model!K209</f>
        <v>-455.546296296296</v>
      </c>
      <c r="M96" s="324">
        <f>年度版model!L209</f>
        <v>-456.195061728395</v>
      </c>
      <c r="N96" s="324">
        <f>年度版model!M209</f>
        <v>-457.321193415638</v>
      </c>
      <c r="O96" s="324">
        <f>年度版model!N209</f>
        <v>-456.354183813443</v>
      </c>
      <c r="P96" s="324">
        <f>年度版model!O209</f>
        <v>-456.623479652492</v>
      </c>
    </row>
    <row r="97" spans="2:16">
      <c r="B97" s="305" t="s">
        <v>319</v>
      </c>
      <c r="D97" s="324"/>
      <c r="E97" s="324"/>
      <c r="F97" s="324">
        <f>年度版model!E210</f>
        <v>0</v>
      </c>
      <c r="G97" s="324">
        <f>年度版model!F210</f>
        <v>0</v>
      </c>
      <c r="H97" s="324">
        <f>年度版model!G210</f>
        <v>0</v>
      </c>
      <c r="I97" s="324">
        <f>年度版model!H210</f>
        <v>0</v>
      </c>
      <c r="J97" s="324">
        <f>年度版model!I210</f>
        <v>0</v>
      </c>
      <c r="K97" s="324">
        <f>年度版model!J210</f>
        <v>0</v>
      </c>
      <c r="L97" s="324">
        <f>年度版model!K210</f>
        <v>0</v>
      </c>
      <c r="M97" s="324">
        <f>年度版model!L210</f>
        <v>0</v>
      </c>
      <c r="N97" s="324">
        <f>年度版model!M210</f>
        <v>0</v>
      </c>
      <c r="O97" s="324">
        <f>年度版model!N210</f>
        <v>0</v>
      </c>
      <c r="P97" s="324">
        <f>年度版model!O210</f>
        <v>0</v>
      </c>
    </row>
    <row r="98" ht="12" spans="2:16">
      <c r="B98" s="300"/>
      <c r="C98" s="300"/>
      <c r="D98" s="368"/>
      <c r="E98" s="368"/>
      <c r="F98" s="321">
        <f t="shared" ref="F98:P98" si="50">SUM(F89:F97)</f>
        <v>-4079.8</v>
      </c>
      <c r="G98" s="321">
        <f t="shared" si="50"/>
        <v>-1614.6</v>
      </c>
      <c r="H98" s="321">
        <f t="shared" si="50"/>
        <v>-4785.05</v>
      </c>
      <c r="I98" s="321">
        <f t="shared" si="50"/>
        <v>-1397.8</v>
      </c>
      <c r="J98" s="321">
        <f t="shared" si="50"/>
        <v>-2884.7118110594</v>
      </c>
      <c r="K98" s="321">
        <f t="shared" si="50"/>
        <v>-3235.01876111978</v>
      </c>
      <c r="L98" s="321">
        <f t="shared" si="50"/>
        <v>-2687.8550541112</v>
      </c>
      <c r="M98" s="321">
        <f t="shared" si="50"/>
        <v>-3237.26403039296</v>
      </c>
      <c r="N98" s="321">
        <f t="shared" si="50"/>
        <v>-3558.74491541292</v>
      </c>
      <c r="O98" s="321">
        <f t="shared" si="50"/>
        <v>-3812.47652279097</v>
      </c>
      <c r="P98" s="321">
        <f t="shared" si="50"/>
        <v>-4274.98552072802</v>
      </c>
    </row>
    <row r="99" spans="2:16">
      <c r="B99" s="305" t="s">
        <v>328</v>
      </c>
      <c r="F99" s="324">
        <f>年度版model!E213</f>
        <v>-70.7</v>
      </c>
      <c r="G99" s="324">
        <f>年度版model!F213</f>
        <v>-175.9</v>
      </c>
      <c r="H99" s="324">
        <f>年度版model!G213</f>
        <v>-32.75</v>
      </c>
      <c r="I99" s="324">
        <f>年度版model!H213</f>
        <v>-39.2</v>
      </c>
      <c r="J99" s="324">
        <f>年度版model!I213</f>
        <v>0</v>
      </c>
      <c r="K99" s="324">
        <f>年度版model!J213</f>
        <v>0</v>
      </c>
      <c r="L99" s="324">
        <f>年度版model!K213</f>
        <v>0</v>
      </c>
      <c r="M99" s="324">
        <f>年度版model!L213</f>
        <v>0</v>
      </c>
      <c r="N99" s="324">
        <f>年度版model!M213</f>
        <v>0</v>
      </c>
      <c r="O99" s="324">
        <f>年度版model!N213</f>
        <v>0</v>
      </c>
      <c r="P99" s="324">
        <f>年度版model!O213</f>
        <v>0</v>
      </c>
    </row>
    <row r="100" s="300" customFormat="1" ht="12" spans="2:16">
      <c r="B100" s="300" t="s">
        <v>329</v>
      </c>
      <c r="D100" s="321"/>
      <c r="E100" s="321"/>
      <c r="F100" s="321">
        <f t="shared" ref="F100:P100" si="51">F86+F98+F99</f>
        <v>-95.9000000000025</v>
      </c>
      <c r="G100" s="321">
        <f t="shared" si="51"/>
        <v>1670.3</v>
      </c>
      <c r="H100" s="321">
        <f t="shared" si="51"/>
        <v>-235.700000000001</v>
      </c>
      <c r="I100" s="321">
        <f t="shared" si="51"/>
        <v>5812.7</v>
      </c>
      <c r="J100" s="321">
        <f t="shared" si="51"/>
        <v>2421.40041105662</v>
      </c>
      <c r="K100" s="321">
        <f t="shared" si="51"/>
        <v>2926.92407878093</v>
      </c>
      <c r="L100" s="321">
        <f t="shared" si="51"/>
        <v>4440.96489153634</v>
      </c>
      <c r="M100" s="321">
        <f t="shared" si="51"/>
        <v>4299.91886831142</v>
      </c>
      <c r="N100" s="321">
        <f t="shared" si="51"/>
        <v>4596.95487660908</v>
      </c>
      <c r="O100" s="321">
        <f t="shared" si="51"/>
        <v>5065.78172405877</v>
      </c>
      <c r="P100" s="321">
        <f t="shared" si="51"/>
        <v>5913.54503847972</v>
      </c>
    </row>
    <row r="101" ht="12" spans="2:16">
      <c r="B101" s="300" t="s">
        <v>330</v>
      </c>
      <c r="C101" s="300"/>
      <c r="D101" s="368"/>
      <c r="E101" s="368"/>
      <c r="F101" s="369">
        <f>年度版model!E215</f>
        <v>2713.6</v>
      </c>
      <c r="G101" s="369">
        <f>年度版model!F215</f>
        <v>2617.7</v>
      </c>
      <c r="H101" s="369">
        <f>年度版model!G215</f>
        <v>4288</v>
      </c>
      <c r="I101" s="369">
        <f>年度版model!H215</f>
        <v>4052.3</v>
      </c>
      <c r="J101" s="369">
        <f>年度版model!I215</f>
        <v>9865</v>
      </c>
      <c r="K101" s="369">
        <f>年度版model!J215</f>
        <v>12286.4004110566</v>
      </c>
      <c r="L101" s="369">
        <f>年度版model!K215</f>
        <v>15213.3244898375</v>
      </c>
      <c r="M101" s="369">
        <f>年度版model!L215</f>
        <v>19654.2893813739</v>
      </c>
      <c r="N101" s="369">
        <f>年度版model!M215</f>
        <v>23954.2082496853</v>
      </c>
      <c r="O101" s="369">
        <f>年度版model!N215</f>
        <v>28551.1631262944</v>
      </c>
      <c r="P101" s="369">
        <f>年度版model!O215</f>
        <v>33616.9448503532</v>
      </c>
    </row>
    <row r="102" ht="12" spans="2:16">
      <c r="B102" s="305" t="s">
        <v>331</v>
      </c>
      <c r="C102" s="300"/>
      <c r="D102" s="368"/>
      <c r="E102" s="368"/>
      <c r="F102" s="369">
        <f>年度版model!E216</f>
        <v>0</v>
      </c>
      <c r="G102" s="369">
        <f>年度版model!F216</f>
        <v>0</v>
      </c>
      <c r="H102" s="369">
        <f>年度版model!G216</f>
        <v>0</v>
      </c>
      <c r="I102" s="369">
        <f>年度版model!H216</f>
        <v>0</v>
      </c>
      <c r="J102" s="369">
        <f>年度版model!I216</f>
        <v>0</v>
      </c>
      <c r="K102" s="369">
        <f>年度版model!J216</f>
        <v>0</v>
      </c>
      <c r="L102" s="369">
        <f>年度版model!K216</f>
        <v>0</v>
      </c>
      <c r="M102" s="369">
        <f>年度版model!L216</f>
        <v>0</v>
      </c>
      <c r="N102" s="369">
        <f>年度版model!M216</f>
        <v>0</v>
      </c>
      <c r="O102" s="369">
        <f>年度版model!N216</f>
        <v>0</v>
      </c>
      <c r="P102" s="369">
        <f>年度版model!O216</f>
        <v>0</v>
      </c>
    </row>
    <row r="103" s="300" customFormat="1" ht="12" spans="2:16">
      <c r="B103" s="300" t="s">
        <v>332</v>
      </c>
      <c r="D103" s="321"/>
      <c r="E103" s="321"/>
      <c r="F103" s="321">
        <f>SUM(F100:F102)</f>
        <v>2617.7</v>
      </c>
      <c r="G103" s="321">
        <f t="shared" ref="G103:P103" si="52">SUM(G100:G102)</f>
        <v>4288</v>
      </c>
      <c r="H103" s="321">
        <f t="shared" si="52"/>
        <v>4052.3</v>
      </c>
      <c r="I103" s="321">
        <f t="shared" si="52"/>
        <v>9865</v>
      </c>
      <c r="J103" s="321">
        <f t="shared" si="52"/>
        <v>12286.4004110566</v>
      </c>
      <c r="K103" s="321">
        <f t="shared" si="52"/>
        <v>15213.3244898375</v>
      </c>
      <c r="L103" s="321">
        <f t="shared" si="52"/>
        <v>19654.2893813739</v>
      </c>
      <c r="M103" s="321">
        <f t="shared" si="52"/>
        <v>23954.2082496853</v>
      </c>
      <c r="N103" s="321">
        <f t="shared" si="52"/>
        <v>28551.1631262944</v>
      </c>
      <c r="O103" s="321">
        <f t="shared" si="52"/>
        <v>33616.9448503532</v>
      </c>
      <c r="P103" s="321">
        <f t="shared" si="52"/>
        <v>39530.4898888329</v>
      </c>
    </row>
    <row r="104" ht="12" spans="2:16">
      <c r="B104" s="300"/>
      <c r="C104" s="300"/>
      <c r="D104" s="370"/>
      <c r="E104" s="370"/>
      <c r="F104" s="321"/>
      <c r="G104" s="321"/>
      <c r="H104" s="321"/>
      <c r="I104" s="321"/>
      <c r="J104" s="321"/>
      <c r="K104" s="321"/>
      <c r="L104" s="321"/>
      <c r="M104" s="321"/>
      <c r="N104" s="321"/>
      <c r="O104" s="321"/>
      <c r="P104" s="321"/>
    </row>
    <row r="105" s="298" customFormat="1" ht="12" spans="2:16">
      <c r="B105" s="316" t="s">
        <v>25</v>
      </c>
      <c r="D105" s="317"/>
      <c r="E105" s="317"/>
      <c r="F105" s="318"/>
      <c r="G105" s="318"/>
      <c r="H105" s="318"/>
      <c r="I105" s="318"/>
      <c r="J105" s="318"/>
      <c r="K105" s="318"/>
      <c r="L105" s="318"/>
      <c r="M105" s="318"/>
      <c r="N105" s="318"/>
      <c r="O105" s="318"/>
      <c r="P105" s="318"/>
    </row>
    <row r="106" ht="12" spans="2:16">
      <c r="B106" s="300" t="s">
        <v>333</v>
      </c>
      <c r="D106" s="324"/>
      <c r="E106" s="324"/>
      <c r="F106" s="324"/>
      <c r="G106" s="324"/>
      <c r="H106" s="324"/>
      <c r="I106" s="324"/>
      <c r="J106" s="324"/>
      <c r="K106" s="324"/>
      <c r="L106" s="324"/>
      <c r="M106" s="324"/>
      <c r="N106" s="324"/>
      <c r="O106" s="324"/>
      <c r="P106" s="324"/>
    </row>
    <row r="107" spans="2:16">
      <c r="B107" s="305" t="s">
        <v>334</v>
      </c>
      <c r="D107" s="308"/>
      <c r="E107" s="371"/>
      <c r="F107" s="324">
        <f>年度版model!E232</f>
        <v>4079.4</v>
      </c>
      <c r="G107" s="324">
        <f>年度版model!F232</f>
        <v>4482.4</v>
      </c>
      <c r="H107" s="324">
        <f>年度版model!G232</f>
        <v>4630.1</v>
      </c>
      <c r="I107" s="324">
        <f>年度版model!H232</f>
        <v>4543.3</v>
      </c>
      <c r="J107" s="324">
        <f>年度版model!I232</f>
        <v>4894.16157387646</v>
      </c>
      <c r="K107" s="324">
        <f>年度版model!J232</f>
        <v>5138.87913027757</v>
      </c>
      <c r="L107" s="324">
        <f>年度版model!K232</f>
        <v>5376.16612223356</v>
      </c>
      <c r="M107" s="324">
        <f>年度版model!L232</f>
        <v>5649.19154817171</v>
      </c>
      <c r="N107" s="324">
        <f>年度版model!M232</f>
        <v>5980.72159616033</v>
      </c>
      <c r="O107" s="324">
        <f>年度版model!N232</f>
        <v>6293.83609016703</v>
      </c>
      <c r="P107" s="324">
        <f>年度版model!O232</f>
        <v>6623.92468593469</v>
      </c>
    </row>
    <row r="108" spans="2:16">
      <c r="B108" s="305" t="s">
        <v>335</v>
      </c>
      <c r="D108" s="308"/>
      <c r="E108" s="324"/>
      <c r="F108" s="324">
        <f>年度版model!E234</f>
        <v>4755.5</v>
      </c>
      <c r="G108" s="324">
        <f>年度版model!F234</f>
        <v>5092.7</v>
      </c>
      <c r="H108" s="324">
        <f>年度版model!G234</f>
        <v>5601.8</v>
      </c>
      <c r="I108" s="324">
        <f>年度版model!H234</f>
        <v>5500.3</v>
      </c>
      <c r="J108" s="324">
        <f>年度版model!I234</f>
        <v>5775.64899565907</v>
      </c>
      <c r="K108" s="324">
        <f>年度版model!J234</f>
        <v>6082.9871827187</v>
      </c>
      <c r="L108" s="324">
        <f>年度版model!K234</f>
        <v>6429.81304108419</v>
      </c>
      <c r="M108" s="324">
        <f>年度版model!L234</f>
        <v>6736.52005560682</v>
      </c>
      <c r="N108" s="324">
        <f>年度版model!M234</f>
        <v>7105.3879632798</v>
      </c>
      <c r="O108" s="324">
        <f>年度版model!N234</f>
        <v>7489.94210488954</v>
      </c>
      <c r="P108" s="324">
        <f>年度版model!O234</f>
        <v>7893.29695974143</v>
      </c>
    </row>
    <row r="109" spans="2:16">
      <c r="B109" s="305" t="s">
        <v>336</v>
      </c>
      <c r="D109" s="308"/>
      <c r="E109" s="367"/>
      <c r="F109" s="367">
        <f>年度版model!E236</f>
        <v>2423.2</v>
      </c>
      <c r="G109" s="367">
        <f>年度版model!F236</f>
        <v>2270.6</v>
      </c>
      <c r="H109" s="367">
        <f>年度版model!G236</f>
        <v>1955.3</v>
      </c>
      <c r="I109" s="367">
        <f>年度版model!H236</f>
        <v>2063.8</v>
      </c>
      <c r="J109" s="367">
        <f>年度版model!I236</f>
        <v>2063.8</v>
      </c>
      <c r="K109" s="367">
        <f>年度版model!J236</f>
        <v>2063.8</v>
      </c>
      <c r="L109" s="367">
        <f>年度版model!K236</f>
        <v>2063.8</v>
      </c>
      <c r="M109" s="367">
        <f>年度版model!L236</f>
        <v>2063.8</v>
      </c>
      <c r="N109" s="367">
        <f>年度版model!M236</f>
        <v>2063.8</v>
      </c>
      <c r="O109" s="367">
        <f>年度版model!N236</f>
        <v>2063.8</v>
      </c>
      <c r="P109" s="367">
        <f>年度版model!O236</f>
        <v>2063.8</v>
      </c>
    </row>
    <row r="110" spans="2:16">
      <c r="B110" s="305" t="s">
        <v>337</v>
      </c>
      <c r="D110" s="308"/>
      <c r="E110" s="367"/>
      <c r="F110" s="367">
        <f>年度版model!E237</f>
        <v>173.9</v>
      </c>
      <c r="G110" s="367">
        <f>年度版model!F237</f>
        <v>191.6</v>
      </c>
      <c r="H110" s="367">
        <f>年度版model!G237</f>
        <v>234.1</v>
      </c>
      <c r="I110" s="367">
        <f>年度版model!H237</f>
        <v>226</v>
      </c>
      <c r="J110" s="367">
        <f>年度版model!I237</f>
        <v>226</v>
      </c>
      <c r="K110" s="367">
        <f>年度版model!J237</f>
        <v>226</v>
      </c>
      <c r="L110" s="367">
        <f>年度版model!K237</f>
        <v>226</v>
      </c>
      <c r="M110" s="367">
        <f>年度版model!L237</f>
        <v>226</v>
      </c>
      <c r="N110" s="367">
        <f>年度版model!M237</f>
        <v>226</v>
      </c>
      <c r="O110" s="367">
        <f>年度版model!N237</f>
        <v>226</v>
      </c>
      <c r="P110" s="367">
        <f>年度版model!O237</f>
        <v>226</v>
      </c>
    </row>
    <row r="111" spans="2:16">
      <c r="B111" s="305" t="s">
        <v>338</v>
      </c>
      <c r="D111" s="308"/>
      <c r="E111" s="367"/>
      <c r="F111" s="367">
        <f>年度版model!E238</f>
        <v>2617.7</v>
      </c>
      <c r="G111" s="367">
        <f>年度版model!F238</f>
        <v>4288</v>
      </c>
      <c r="H111" s="367">
        <f>年度版model!G238</f>
        <v>4052.3</v>
      </c>
      <c r="I111" s="367">
        <f>年度版model!H238</f>
        <v>9865</v>
      </c>
      <c r="J111" s="367">
        <f>年度版model!I238</f>
        <v>12286.4004110566</v>
      </c>
      <c r="K111" s="367">
        <f>年度版model!J238</f>
        <v>15213.3244898375</v>
      </c>
      <c r="L111" s="367">
        <f>年度版model!K238</f>
        <v>19654.2893813739</v>
      </c>
      <c r="M111" s="367">
        <f>年度版model!L238</f>
        <v>23954.2082496853</v>
      </c>
      <c r="N111" s="367">
        <f>年度版model!M238</f>
        <v>28551.1631262944</v>
      </c>
      <c r="O111" s="367">
        <f>年度版model!N238</f>
        <v>33616.9448503532</v>
      </c>
      <c r="P111" s="367">
        <f>年度版model!O238</f>
        <v>39530.4898888329</v>
      </c>
    </row>
    <row r="112" spans="2:16">
      <c r="B112" s="305"/>
      <c r="D112" s="308"/>
      <c r="E112" s="367"/>
      <c r="F112" s="367"/>
      <c r="G112" s="367"/>
      <c r="H112" s="367"/>
      <c r="I112" s="367"/>
      <c r="J112" s="367"/>
      <c r="K112" s="367"/>
      <c r="L112" s="367"/>
      <c r="M112" s="367"/>
      <c r="N112" s="367"/>
      <c r="O112" s="367"/>
      <c r="P112" s="367"/>
    </row>
    <row r="113" ht="12" spans="2:20">
      <c r="D113" s="308"/>
      <c r="E113" s="321"/>
      <c r="F113" s="321">
        <f t="shared" ref="F113:P113" si="53">SUM(F107:F111)</f>
        <v>14049.7</v>
      </c>
      <c r="G113" s="321">
        <f t="shared" si="53"/>
        <v>16325.3</v>
      </c>
      <c r="H113" s="321">
        <f t="shared" si="53"/>
        <v>16473.6</v>
      </c>
      <c r="I113" s="321">
        <f t="shared" si="53"/>
        <v>22198.4</v>
      </c>
      <c r="J113" s="321">
        <f t="shared" si="53"/>
        <v>25246.0109805921</v>
      </c>
      <c r="K113" s="321">
        <f t="shared" si="53"/>
        <v>28724.9908028338</v>
      </c>
      <c r="L113" s="321">
        <f t="shared" si="53"/>
        <v>33750.0685446916</v>
      </c>
      <c r="M113" s="321">
        <f t="shared" si="53"/>
        <v>38629.7198534638</v>
      </c>
      <c r="N113" s="321">
        <f t="shared" si="53"/>
        <v>43927.0726857345</v>
      </c>
      <c r="O113" s="321">
        <f t="shared" si="53"/>
        <v>49690.5230454097</v>
      </c>
      <c r="P113" s="321">
        <f t="shared" si="53"/>
        <v>56337.511534509</v>
      </c>
    </row>
    <row r="114" ht="12" spans="2:20">
      <c r="B114" s="372" t="s">
        <v>339</v>
      </c>
      <c r="C114" s="305"/>
      <c r="D114" s="324"/>
      <c r="E114" s="324"/>
      <c r="F114" s="324"/>
      <c r="G114" s="324"/>
      <c r="H114" s="324"/>
      <c r="I114" s="324"/>
      <c r="J114" s="324"/>
      <c r="K114" s="324"/>
      <c r="L114" s="324"/>
      <c r="M114" s="324"/>
      <c r="N114" s="324"/>
      <c r="O114" s="324"/>
      <c r="P114" s="324"/>
    </row>
    <row r="115" spans="2:20">
      <c r="B115" s="305" t="s">
        <v>75</v>
      </c>
      <c r="D115" s="324"/>
      <c r="E115" s="324"/>
      <c r="F115" s="324">
        <f>年度版model!E222</f>
        <v>11717.7</v>
      </c>
      <c r="G115" s="324">
        <f>年度版model!F222</f>
        <v>13102.6</v>
      </c>
      <c r="H115" s="324">
        <f>年度版model!G222</f>
        <v>13382</v>
      </c>
      <c r="I115" s="324">
        <f>年度版model!H222</f>
        <v>14469.7</v>
      </c>
      <c r="J115" s="324">
        <f>年度版model!I222</f>
        <v>16160.5833333333</v>
      </c>
      <c r="K115" s="324">
        <f>年度版model!J222</f>
        <v>17582.6944444444</v>
      </c>
      <c r="L115" s="324">
        <f>年度版model!K222</f>
        <v>19429.2259259259</v>
      </c>
      <c r="M115" s="324">
        <f>年度版model!L222</f>
        <v>21082.4012345679</v>
      </c>
      <c r="N115" s="324">
        <f>年度版model!M222</f>
        <v>22723.0072016461</v>
      </c>
      <c r="O115" s="324">
        <f>年度版model!N222</f>
        <v>24436.44478738</v>
      </c>
      <c r="P115" s="324">
        <f>年度版model!O222</f>
        <v>26105.517741198</v>
      </c>
    </row>
    <row r="116" spans="2:20">
      <c r="B116" s="305" t="s">
        <v>340</v>
      </c>
      <c r="D116" s="324"/>
      <c r="E116" s="324"/>
      <c r="F116" s="324">
        <f>年度版model!E223</f>
        <v>3640.1</v>
      </c>
      <c r="G116" s="324">
        <f>年度版model!F223</f>
        <v>4287.2</v>
      </c>
      <c r="H116" s="324">
        <f>年度版model!G223</f>
        <v>4594.8</v>
      </c>
      <c r="I116" s="324">
        <f>年度版model!H223</f>
        <v>5072</v>
      </c>
      <c r="J116" s="324">
        <f>年度版model!I223</f>
        <v>5072</v>
      </c>
      <c r="K116" s="324">
        <f>年度版model!J223</f>
        <v>5072</v>
      </c>
      <c r="L116" s="324">
        <f>年度版model!K223</f>
        <v>5072</v>
      </c>
      <c r="M116" s="324">
        <f>年度版model!L223</f>
        <v>5072</v>
      </c>
      <c r="N116" s="324">
        <f>年度版model!M223</f>
        <v>5072</v>
      </c>
      <c r="O116" s="324">
        <f>年度版model!N223</f>
        <v>5072</v>
      </c>
      <c r="P116" s="324">
        <f>年度版model!O223</f>
        <v>5072</v>
      </c>
      <c r="Q116" s="336"/>
      <c r="R116" s="336"/>
      <c r="S116" s="336"/>
      <c r="T116" s="336"/>
    </row>
    <row r="117" spans="2:20">
      <c r="B117" s="305" t="s">
        <v>341</v>
      </c>
      <c r="D117" s="324"/>
      <c r="E117" s="324"/>
      <c r="F117" s="324">
        <f>年度版model!E224</f>
        <v>1482.7</v>
      </c>
      <c r="G117" s="324">
        <f>年度版model!F224</f>
        <v>1692.4</v>
      </c>
      <c r="H117" s="324">
        <f>年度版model!G224</f>
        <v>1763.2</v>
      </c>
      <c r="I117" s="324">
        <f>年度版model!H224</f>
        <v>1663.2</v>
      </c>
      <c r="J117" s="324">
        <f>年度版model!I224</f>
        <v>1663.2</v>
      </c>
      <c r="K117" s="324">
        <f>年度版model!J224</f>
        <v>1663.2</v>
      </c>
      <c r="L117" s="324">
        <f>年度版model!K224</f>
        <v>1663.2</v>
      </c>
      <c r="M117" s="324">
        <f>年度版model!L224</f>
        <v>1663.2</v>
      </c>
      <c r="N117" s="324">
        <f>年度版model!M224</f>
        <v>1663.2</v>
      </c>
      <c r="O117" s="324">
        <f>年度版model!N224</f>
        <v>1663.2</v>
      </c>
      <c r="P117" s="324">
        <f>年度版model!O224</f>
        <v>1663.2</v>
      </c>
      <c r="Q117" s="336"/>
      <c r="R117" s="336"/>
      <c r="S117" s="336"/>
      <c r="T117" s="336"/>
    </row>
    <row r="118" spans="2:20">
      <c r="B118" s="305" t="s">
        <v>342</v>
      </c>
      <c r="D118" s="324"/>
      <c r="E118" s="324"/>
      <c r="F118" s="324">
        <f>年度版model!E225</f>
        <v>3481.7</v>
      </c>
      <c r="G118" s="324">
        <f>年度版model!F225</f>
        <v>3867.7</v>
      </c>
      <c r="H118" s="324">
        <f>年度版model!G225</f>
        <v>4202</v>
      </c>
      <c r="I118" s="324">
        <f>年度版model!H225</f>
        <v>4211.9</v>
      </c>
      <c r="J118" s="324">
        <f>年度版model!I225</f>
        <v>3947.06518345644</v>
      </c>
      <c r="K118" s="324">
        <f>年度版model!J225</f>
        <v>3677.63831567531</v>
      </c>
      <c r="L118" s="324">
        <f>年度版model!K225</f>
        <v>3392.49430882753</v>
      </c>
      <c r="M118" s="324">
        <f>年度版model!L225</f>
        <v>3065.87183059258</v>
      </c>
      <c r="N118" s="324">
        <f>年度版model!M225</f>
        <v>2742.54389348138</v>
      </c>
      <c r="O118" s="324">
        <f>年度版model!N225</f>
        <v>2402.08618179571</v>
      </c>
      <c r="P118" s="324">
        <f>年度版model!O225</f>
        <v>2040.53972491474</v>
      </c>
      <c r="Q118" s="336"/>
      <c r="R118" s="336"/>
      <c r="S118" s="336"/>
      <c r="T118" s="336"/>
    </row>
    <row r="119" spans="2:20">
      <c r="B119" s="305" t="s">
        <v>343</v>
      </c>
      <c r="D119" s="324"/>
      <c r="E119" s="324"/>
      <c r="F119" s="324">
        <f>年度版model!E226</f>
        <v>11652.8</v>
      </c>
      <c r="G119" s="324">
        <f>年度版model!F226</f>
        <v>11631.6</v>
      </c>
      <c r="H119" s="324">
        <f>年度版model!G226</f>
        <v>14838.1</v>
      </c>
      <c r="I119" s="324">
        <f>年度版model!H226</f>
        <v>12867.3</v>
      </c>
      <c r="J119" s="324">
        <f>年度版model!I226</f>
        <v>12730.1833333333</v>
      </c>
      <c r="K119" s="324">
        <f>年度版model!J226</f>
        <v>12490.4611111111</v>
      </c>
      <c r="L119" s="324">
        <f>年度版model!K226</f>
        <v>11528.5148148148</v>
      </c>
      <c r="M119" s="324">
        <f>年度版model!L226</f>
        <v>11082.2530864198</v>
      </c>
      <c r="N119" s="324">
        <f>年度版model!M226</f>
        <v>10532.9430041152</v>
      </c>
      <c r="O119" s="324">
        <f>年度版model!N226</f>
        <v>9880.43696844993</v>
      </c>
      <c r="P119" s="324">
        <f>年度版model!O226</f>
        <v>9331.0776863283</v>
      </c>
    </row>
    <row r="120" spans="2:20">
      <c r="B120" s="305" t="s">
        <v>344</v>
      </c>
      <c r="D120" s="324"/>
      <c r="E120" s="324"/>
      <c r="F120" s="324">
        <f>年度版model!E227</f>
        <v>18.4</v>
      </c>
      <c r="G120" s="324">
        <f>年度版model!F227</f>
        <v>27</v>
      </c>
      <c r="H120" s="324">
        <f>年度版model!G227</f>
        <v>126.4</v>
      </c>
      <c r="I120" s="324">
        <f>年度版model!H227</f>
        <v>376</v>
      </c>
      <c r="J120" s="324">
        <f>年度版model!I227</f>
        <v>370.5</v>
      </c>
      <c r="K120" s="324">
        <f>年度版model!J227</f>
        <v>365</v>
      </c>
      <c r="L120" s="324">
        <f>年度版model!K227</f>
        <v>359.5</v>
      </c>
      <c r="M120" s="324">
        <f>年度版model!L227</f>
        <v>354</v>
      </c>
      <c r="N120" s="324">
        <f>年度版model!M227</f>
        <v>348.5</v>
      </c>
      <c r="O120" s="324">
        <f>年度版model!N227</f>
        <v>343</v>
      </c>
      <c r="P120" s="324">
        <f>年度版model!O227</f>
        <v>337.5</v>
      </c>
    </row>
    <row r="121" s="300" customFormat="1" ht="12" spans="2:20">
      <c r="B121" s="305" t="s">
        <v>345</v>
      </c>
      <c r="C121" s="308"/>
      <c r="D121" s="324"/>
      <c r="E121" s="324"/>
      <c r="F121" s="324">
        <f>年度版model!E228</f>
        <v>801.1</v>
      </c>
      <c r="G121" s="324">
        <f>年度版model!F228</f>
        <v>921.2</v>
      </c>
      <c r="H121" s="324">
        <f>年度版model!G228</f>
        <v>973.3</v>
      </c>
      <c r="I121" s="324">
        <f>年度版model!H228</f>
        <v>962.7</v>
      </c>
      <c r="J121" s="324">
        <f>年度版model!I228</f>
        <v>962.7</v>
      </c>
      <c r="K121" s="324">
        <f>年度版model!J228</f>
        <v>962.7</v>
      </c>
      <c r="L121" s="324">
        <f>年度版model!K228</f>
        <v>962.7</v>
      </c>
      <c r="M121" s="324">
        <f>年度版model!L228</f>
        <v>962.7</v>
      </c>
      <c r="N121" s="324">
        <f>年度版model!M228</f>
        <v>962.7</v>
      </c>
      <c r="O121" s="324">
        <f>年度版model!N228</f>
        <v>962.7</v>
      </c>
      <c r="P121" s="324">
        <f>年度版model!O228</f>
        <v>962.7</v>
      </c>
    </row>
    <row r="122" spans="2:20">
      <c r="D122" s="324"/>
      <c r="E122" s="324"/>
      <c r="F122" s="324"/>
      <c r="G122" s="324"/>
      <c r="H122" s="373"/>
      <c r="I122" s="373"/>
      <c r="J122" s="373"/>
      <c r="K122" s="373"/>
      <c r="L122" s="373"/>
      <c r="M122" s="373"/>
      <c r="N122" s="373"/>
      <c r="O122" s="373"/>
      <c r="P122" s="373"/>
    </row>
    <row r="123" ht="12" spans="2:20">
      <c r="D123" s="321"/>
      <c r="E123" s="321"/>
      <c r="F123" s="321">
        <f>SUM(F115:F121)</f>
        <v>32794.5</v>
      </c>
      <c r="G123" s="321">
        <f t="shared" ref="G123:P123" si="54">SUM(G115:G121)</f>
        <v>35529.7</v>
      </c>
      <c r="H123" s="321">
        <f t="shared" si="54"/>
        <v>39879.8</v>
      </c>
      <c r="I123" s="321">
        <f t="shared" si="54"/>
        <v>39622.8</v>
      </c>
      <c r="J123" s="321">
        <f t="shared" si="54"/>
        <v>40906.2318501231</v>
      </c>
      <c r="K123" s="321">
        <f t="shared" si="54"/>
        <v>41813.6938712309</v>
      </c>
      <c r="L123" s="321">
        <f t="shared" si="54"/>
        <v>42407.6350495683</v>
      </c>
      <c r="M123" s="321">
        <f t="shared" si="54"/>
        <v>43282.4261515802</v>
      </c>
      <c r="N123" s="321">
        <f t="shared" si="54"/>
        <v>44044.8940992427</v>
      </c>
      <c r="O123" s="321">
        <f t="shared" si="54"/>
        <v>44759.8679376256</v>
      </c>
      <c r="P123" s="321">
        <f t="shared" si="54"/>
        <v>45512.535152441</v>
      </c>
    </row>
    <row r="124" spans="2:20">
      <c r="D124" s="324"/>
      <c r="E124" s="324"/>
      <c r="F124" s="324"/>
      <c r="G124" s="324"/>
      <c r="H124" s="324"/>
      <c r="I124" s="324"/>
      <c r="J124" s="324"/>
      <c r="K124" s="324"/>
      <c r="L124" s="324"/>
      <c r="M124" s="324"/>
      <c r="N124" s="324"/>
      <c r="O124" s="324"/>
      <c r="P124" s="324"/>
    </row>
    <row r="125" s="306" customFormat="1" ht="12" spans="2:20">
      <c r="B125" s="307" t="s">
        <v>346</v>
      </c>
      <c r="C125" s="307"/>
      <c r="D125" s="374"/>
      <c r="E125" s="374"/>
      <c r="F125" s="374">
        <f>F113+F123</f>
        <v>46844.2</v>
      </c>
      <c r="G125" s="374">
        <f t="shared" ref="G125:O125" si="55">G113+G123</f>
        <v>51855</v>
      </c>
      <c r="H125" s="374">
        <f t="shared" si="55"/>
        <v>56353.4</v>
      </c>
      <c r="I125" s="374">
        <f t="shared" si="55"/>
        <v>61821.2</v>
      </c>
      <c r="J125" s="374">
        <f t="shared" si="55"/>
        <v>66152.2428307153</v>
      </c>
      <c r="K125" s="374">
        <f t="shared" si="55"/>
        <v>70538.6846740647</v>
      </c>
      <c r="L125" s="374">
        <f t="shared" si="55"/>
        <v>76157.7035942599</v>
      </c>
      <c r="M125" s="374">
        <f t="shared" si="55"/>
        <v>81912.1460050441</v>
      </c>
      <c r="N125" s="374">
        <f t="shared" si="55"/>
        <v>87971.9667849772</v>
      </c>
      <c r="O125" s="374">
        <f t="shared" si="55"/>
        <v>94450.3909830353</v>
      </c>
      <c r="P125" s="374">
        <f t="shared" ref="P125" si="56">P113+P123</f>
        <v>101850.04668695</v>
      </c>
    </row>
    <row r="126" ht="12" spans="2:20">
      <c r="D126" s="321"/>
      <c r="E126" s="321"/>
      <c r="F126" s="321"/>
      <c r="G126" s="321"/>
      <c r="H126" s="321"/>
      <c r="I126" s="321"/>
      <c r="J126" s="321"/>
      <c r="K126" s="321"/>
      <c r="L126" s="321"/>
      <c r="M126" s="321"/>
      <c r="N126" s="321"/>
    </row>
    <row r="127" ht="12" spans="2:20">
      <c r="B127" s="300" t="s">
        <v>347</v>
      </c>
      <c r="D127" s="324"/>
      <c r="E127" s="324"/>
      <c r="F127" s="324"/>
      <c r="G127" s="375"/>
      <c r="H127" s="321"/>
      <c r="I127" s="321"/>
      <c r="J127" s="321"/>
      <c r="K127" s="321"/>
      <c r="L127" s="321"/>
      <c r="M127" s="321"/>
      <c r="N127" s="321"/>
      <c r="O127" s="321"/>
      <c r="P127" s="321"/>
    </row>
    <row r="128" spans="2:20">
      <c r="B128" s="305" t="s">
        <v>348</v>
      </c>
      <c r="D128" s="324"/>
      <c r="E128" s="324"/>
      <c r="F128" s="324">
        <f>年度版model!E263</f>
        <v>6345.6</v>
      </c>
      <c r="G128" s="324">
        <f>年度版model!F263</f>
        <v>6347</v>
      </c>
      <c r="H128" s="324">
        <f>年度版model!G263</f>
        <v>6468.3</v>
      </c>
      <c r="I128" s="324">
        <f>年度版model!H263</f>
        <v>6727.7</v>
      </c>
      <c r="J128" s="324">
        <f>年度版model!I263</f>
        <v>7155.05590033842</v>
      </c>
      <c r="K128" s="324">
        <f>年度版model!J263</f>
        <v>7392.11656256518</v>
      </c>
      <c r="L128" s="324">
        <f>年度版model!K263</f>
        <v>7764.62228798059</v>
      </c>
      <c r="M128" s="324">
        <f>年度版model!L263</f>
        <v>8226.44393296102</v>
      </c>
      <c r="N128" s="324">
        <f>年度版model!M263</f>
        <v>8673.40072878225</v>
      </c>
      <c r="O128" s="324">
        <f>年度版model!N263</f>
        <v>9108.92922760133</v>
      </c>
      <c r="P128" s="324">
        <f>年度版model!O263</f>
        <v>9601.33073964331</v>
      </c>
      <c r="Q128" s="376"/>
    </row>
    <row r="129" spans="2:16">
      <c r="B129" s="305" t="s">
        <v>349</v>
      </c>
      <c r="D129" s="324"/>
      <c r="E129" s="324"/>
      <c r="F129" s="324">
        <f>年度版model!E265</f>
        <v>1205.6</v>
      </c>
      <c r="G129" s="324">
        <f>年度版model!F265</f>
        <v>977.1</v>
      </c>
      <c r="H129" s="324">
        <f>年度版model!G265</f>
        <v>1093.1</v>
      </c>
      <c r="I129" s="324">
        <f>年度版model!H265</f>
        <v>1117.7</v>
      </c>
      <c r="J129" s="324">
        <f>年度版model!I265</f>
        <v>1117.7</v>
      </c>
      <c r="K129" s="324">
        <f>年度版model!J265</f>
        <v>1117.7</v>
      </c>
      <c r="L129" s="324">
        <f>年度版model!K265</f>
        <v>1117.7</v>
      </c>
      <c r="M129" s="324">
        <f>年度版model!L265</f>
        <v>1117.7</v>
      </c>
      <c r="N129" s="324">
        <f>年度版model!M265</f>
        <v>1117.7</v>
      </c>
      <c r="O129" s="324">
        <f>年度版model!N265</f>
        <v>1117.7</v>
      </c>
      <c r="P129" s="324">
        <f>年度版model!O265</f>
        <v>1117.7</v>
      </c>
    </row>
    <row r="130" spans="2:16">
      <c r="B130" s="305" t="s">
        <v>350</v>
      </c>
      <c r="D130" s="324"/>
      <c r="E130" s="324"/>
      <c r="F130" s="324">
        <f>年度版model!E266</f>
        <v>4484.6</v>
      </c>
      <c r="G130" s="324">
        <f>年度版model!F266</f>
        <v>4816.1</v>
      </c>
      <c r="H130" s="324">
        <f>年度版model!G266</f>
        <v>4949.6</v>
      </c>
      <c r="I130" s="324">
        <f>年度版model!H266</f>
        <v>4782.9</v>
      </c>
      <c r="J130" s="324">
        <f>年度版model!I266</f>
        <v>4782.9</v>
      </c>
      <c r="K130" s="324">
        <f>年度版model!J266</f>
        <v>4782.9</v>
      </c>
      <c r="L130" s="324">
        <f>年度版model!K266</f>
        <v>4782.9</v>
      </c>
      <c r="M130" s="324">
        <f>年度版model!L266</f>
        <v>4782.9</v>
      </c>
      <c r="N130" s="324">
        <f>年度版model!M266</f>
        <v>4782.9</v>
      </c>
      <c r="O130" s="324">
        <f>年度版model!N266</f>
        <v>4782.9</v>
      </c>
      <c r="P130" s="324">
        <f>年度版model!O266</f>
        <v>4782.9</v>
      </c>
    </row>
    <row r="131" spans="2:16">
      <c r="B131" s="305" t="s">
        <v>351</v>
      </c>
      <c r="D131" s="324"/>
      <c r="E131" s="324"/>
      <c r="F131" s="324">
        <f>年度版model!E267</f>
        <v>264.2</v>
      </c>
      <c r="G131" s="324">
        <f>年度版model!F267</f>
        <v>208.1</v>
      </c>
      <c r="H131" s="324">
        <f>年度版model!G267</f>
        <v>275.1</v>
      </c>
      <c r="I131" s="324">
        <f>年度版model!H267</f>
        <v>254.8</v>
      </c>
      <c r="J131" s="324">
        <f>年度版model!I267</f>
        <v>254.8</v>
      </c>
      <c r="K131" s="324">
        <f>年度版model!J267</f>
        <v>254.8</v>
      </c>
      <c r="L131" s="324">
        <f>年度版model!K267</f>
        <v>254.8</v>
      </c>
      <c r="M131" s="324">
        <f>年度版model!L267</f>
        <v>254.8</v>
      </c>
      <c r="N131" s="324">
        <f>年度版model!M267</f>
        <v>254.8</v>
      </c>
      <c r="O131" s="324">
        <f>年度版model!N267</f>
        <v>254.8</v>
      </c>
      <c r="P131" s="324">
        <f>年度版model!O267</f>
        <v>254.8</v>
      </c>
    </row>
    <row r="132" spans="2:16">
      <c r="B132" s="305" t="s">
        <v>352</v>
      </c>
      <c r="D132" s="324"/>
      <c r="E132" s="324"/>
      <c r="F132" s="324">
        <f>年度版model!E268</f>
        <v>1012.8</v>
      </c>
      <c r="G132" s="324">
        <f>年度版model!F268</f>
        <v>2091.5</v>
      </c>
      <c r="H132" s="324">
        <f>年度版model!G268</f>
        <v>1381.3</v>
      </c>
      <c r="I132" s="324">
        <f>年度版model!H268</f>
        <v>2048.9</v>
      </c>
      <c r="J132" s="324">
        <f>年度版model!I268</f>
        <v>979.133333333333</v>
      </c>
      <c r="K132" s="324">
        <f>年度版model!J268</f>
        <v>-172.655555555556</v>
      </c>
      <c r="L132" s="324">
        <f>年度版model!K268</f>
        <v>-1116.40740740741</v>
      </c>
      <c r="M132" s="324">
        <f>年度版model!L268</f>
        <v>-2171.50987654321</v>
      </c>
      <c r="N132" s="324">
        <f>年度版model!M268</f>
        <v>-3221.72427983539</v>
      </c>
      <c r="O132" s="324">
        <f>年度版model!N268</f>
        <v>-4238.080521262</v>
      </c>
      <c r="P132" s="324">
        <f>年度版model!O268</f>
        <v>-5278.6382258802</v>
      </c>
    </row>
    <row r="133" spans="2:16">
      <c r="B133" s="305" t="s">
        <v>353</v>
      </c>
      <c r="D133" s="324"/>
      <c r="E133" s="324"/>
      <c r="F133" s="324">
        <f>年度版model!E269</f>
        <v>407</v>
      </c>
      <c r="G133" s="324">
        <f>年度版model!F269</f>
        <v>459.8</v>
      </c>
      <c r="H133" s="324">
        <f>年度版model!G269</f>
        <v>468.6</v>
      </c>
      <c r="I133" s="324">
        <f>年度版model!H269</f>
        <v>434.5</v>
      </c>
      <c r="J133" s="324">
        <f>年度版model!I269</f>
        <v>434.5</v>
      </c>
      <c r="K133" s="324">
        <f>年度版model!J269</f>
        <v>434.5</v>
      </c>
      <c r="L133" s="324">
        <f>年度版model!K269</f>
        <v>434.5</v>
      </c>
      <c r="M133" s="324">
        <f>年度版model!L269</f>
        <v>434.5</v>
      </c>
      <c r="N133" s="324">
        <f>年度版model!M269</f>
        <v>434.5</v>
      </c>
      <c r="O133" s="324">
        <f>年度版model!N269</f>
        <v>434.5</v>
      </c>
      <c r="P133" s="324">
        <f>年度版model!O269</f>
        <v>434.5</v>
      </c>
    </row>
    <row r="134" spans="2:16">
      <c r="D134" s="324"/>
      <c r="E134" s="324"/>
      <c r="F134" s="324"/>
      <c r="G134" s="324"/>
      <c r="H134" s="324"/>
      <c r="I134" s="373"/>
      <c r="J134" s="373"/>
      <c r="K134" s="373"/>
      <c r="L134" s="373"/>
      <c r="M134" s="373"/>
      <c r="N134" s="373"/>
      <c r="O134" s="373"/>
      <c r="P134" s="373"/>
    </row>
    <row r="135" ht="13.8" spans="2:16">
      <c r="B135" s="284"/>
      <c r="D135" s="324"/>
      <c r="E135" s="324"/>
      <c r="F135" s="324"/>
      <c r="G135" s="324"/>
      <c r="H135" s="324"/>
      <c r="I135" s="373"/>
      <c r="J135" s="373"/>
      <c r="K135" s="373"/>
      <c r="L135" s="373"/>
      <c r="M135" s="373"/>
      <c r="N135" s="373"/>
      <c r="O135" s="373"/>
      <c r="P135" s="373"/>
    </row>
    <row r="136" s="300" customFormat="1" ht="12" spans="2:16">
      <c r="B136" s="308"/>
      <c r="C136" s="308"/>
      <c r="D136" s="321"/>
      <c r="E136" s="321"/>
      <c r="F136" s="321">
        <f t="shared" ref="F136:P136" si="57">SUM(F128:F134)</f>
        <v>13719.8</v>
      </c>
      <c r="G136" s="321">
        <f t="shared" si="57"/>
        <v>14899.6</v>
      </c>
      <c r="H136" s="321">
        <f t="shared" si="57"/>
        <v>14636</v>
      </c>
      <c r="I136" s="321">
        <f t="shared" si="57"/>
        <v>15366.5</v>
      </c>
      <c r="J136" s="321">
        <f t="shared" si="57"/>
        <v>14724.0892336718</v>
      </c>
      <c r="K136" s="321">
        <f t="shared" si="57"/>
        <v>13809.3610070096</v>
      </c>
      <c r="L136" s="321">
        <f t="shared" si="57"/>
        <v>13238.1148805732</v>
      </c>
      <c r="M136" s="321">
        <f t="shared" si="57"/>
        <v>12644.8340564178</v>
      </c>
      <c r="N136" s="321">
        <f t="shared" si="57"/>
        <v>12041.5764489469</v>
      </c>
      <c r="O136" s="321">
        <f t="shared" si="57"/>
        <v>11460.7487063393</v>
      </c>
      <c r="P136" s="321">
        <f t="shared" si="57"/>
        <v>10912.5925137631</v>
      </c>
    </row>
    <row r="137" ht="12" spans="2:16">
      <c r="B137" s="300" t="s">
        <v>354</v>
      </c>
      <c r="D137" s="324"/>
      <c r="E137" s="324"/>
      <c r="F137" s="377"/>
      <c r="G137" s="377"/>
      <c r="H137" s="324"/>
      <c r="I137" s="324"/>
      <c r="J137" s="324"/>
      <c r="K137" s="324"/>
      <c r="L137" s="324"/>
      <c r="M137" s="324"/>
      <c r="N137" s="324"/>
      <c r="O137" s="324"/>
      <c r="P137" s="324"/>
    </row>
    <row r="138" spans="2:16">
      <c r="B138" s="305" t="s">
        <v>355</v>
      </c>
      <c r="D138" s="324"/>
      <c r="E138" s="324"/>
      <c r="F138" s="324">
        <f>年度版model!E255</f>
        <v>457.9</v>
      </c>
      <c r="G138" s="324">
        <f>年度版model!F255</f>
        <v>562</v>
      </c>
      <c r="H138" s="324">
        <f>年度版model!G255</f>
        <v>668.9</v>
      </c>
      <c r="I138" s="324">
        <f>年度版model!H255</f>
        <v>684</v>
      </c>
      <c r="J138" s="324">
        <f>年度版model!I255</f>
        <v>684</v>
      </c>
      <c r="K138" s="324">
        <f>年度版model!J255</f>
        <v>684</v>
      </c>
      <c r="L138" s="324">
        <f>年度版model!K255</f>
        <v>684</v>
      </c>
      <c r="M138" s="324">
        <f>年度版model!L255</f>
        <v>684</v>
      </c>
      <c r="N138" s="324">
        <f>年度版model!M255</f>
        <v>684</v>
      </c>
      <c r="O138" s="324">
        <f>年度版model!N255</f>
        <v>684</v>
      </c>
      <c r="P138" s="324">
        <f>年度版model!O255</f>
        <v>684</v>
      </c>
    </row>
    <row r="139" spans="2:16">
      <c r="B139" s="305" t="s">
        <v>356</v>
      </c>
      <c r="D139" s="324"/>
      <c r="E139" s="324"/>
      <c r="F139" s="324">
        <f>年度版model!E256</f>
        <v>67.7</v>
      </c>
      <c r="G139" s="324">
        <f>年度版model!F256</f>
        <v>68.8</v>
      </c>
      <c r="H139" s="324">
        <f>年度版model!G256</f>
        <v>76.8</v>
      </c>
      <c r="I139" s="324">
        <f>年度版model!H256</f>
        <v>84.5</v>
      </c>
      <c r="J139" s="324">
        <f>年度版model!I256</f>
        <v>84.5</v>
      </c>
      <c r="K139" s="324">
        <f>年度版model!J256</f>
        <v>84.5</v>
      </c>
      <c r="L139" s="324">
        <f>年度版model!K256</f>
        <v>84.5</v>
      </c>
      <c r="M139" s="324">
        <f>年度版model!L256</f>
        <v>84.5</v>
      </c>
      <c r="N139" s="324">
        <f>年度版model!M256</f>
        <v>84.5</v>
      </c>
      <c r="O139" s="324">
        <f>年度版model!N256</f>
        <v>84.5</v>
      </c>
      <c r="P139" s="324">
        <f>年度版model!O256</f>
        <v>84.5</v>
      </c>
    </row>
    <row r="140" spans="2:16">
      <c r="B140" s="305" t="s">
        <v>357</v>
      </c>
      <c r="D140" s="324"/>
      <c r="E140" s="324"/>
      <c r="F140" s="324">
        <f>年度版model!E257</f>
        <v>1181.2</v>
      </c>
      <c r="G140" s="324">
        <f>年度版model!F257</f>
        <v>1102.2</v>
      </c>
      <c r="H140" s="324">
        <f>年度版model!G257</f>
        <v>1188.8</v>
      </c>
      <c r="I140" s="324">
        <f>年度版model!H257</f>
        <v>1249.8</v>
      </c>
      <c r="J140" s="324">
        <f>年度版model!I257</f>
        <v>1249.8</v>
      </c>
      <c r="K140" s="324">
        <f>年度版model!J257</f>
        <v>1249.8</v>
      </c>
      <c r="L140" s="324">
        <f>年度版model!K257</f>
        <v>1249.8</v>
      </c>
      <c r="M140" s="324">
        <f>年度版model!L257</f>
        <v>1249.8</v>
      </c>
      <c r="N140" s="324">
        <f>年度版model!M257</f>
        <v>1249.8</v>
      </c>
      <c r="O140" s="324">
        <f>年度版model!N257</f>
        <v>1249.8</v>
      </c>
      <c r="P140" s="324">
        <f>年度版model!O257</f>
        <v>1249.8</v>
      </c>
    </row>
    <row r="141" spans="2:16">
      <c r="B141" s="305" t="s">
        <v>358</v>
      </c>
      <c r="D141" s="324"/>
      <c r="E141" s="324"/>
      <c r="F141" s="324">
        <f>年度版model!E258</f>
        <v>3017.6</v>
      </c>
      <c r="G141" s="324">
        <f>年度版model!F258</f>
        <v>4746.7</v>
      </c>
      <c r="H141" s="324">
        <f>年度版model!G258</f>
        <v>5187.1</v>
      </c>
      <c r="I141" s="324">
        <f>年度版model!H258</f>
        <v>8069.7</v>
      </c>
      <c r="J141" s="324">
        <f>年度版model!I258</f>
        <v>11110.8</v>
      </c>
      <c r="K141" s="324">
        <f>年度版model!J258</f>
        <v>13976.5666666667</v>
      </c>
      <c r="L141" s="324">
        <f>年度版model!K258</f>
        <v>17290.4222222222</v>
      </c>
      <c r="M141" s="324">
        <f>年度版model!L258</f>
        <v>20363.9962962963</v>
      </c>
      <c r="N141" s="324">
        <f>年度版model!M258</f>
        <v>23448.3950617284</v>
      </c>
      <c r="O141" s="324">
        <f>年度版model!N258</f>
        <v>26605.6711934156</v>
      </c>
      <c r="P141" s="324">
        <f>年度版model!O258</f>
        <v>29710.7541838134</v>
      </c>
    </row>
    <row r="142" spans="2:16">
      <c r="B142" s="305" t="s">
        <v>359</v>
      </c>
      <c r="D142" s="324"/>
      <c r="E142" s="324"/>
      <c r="F142" s="324">
        <f>年度版model!E259</f>
        <v>1213.5</v>
      </c>
      <c r="G142" s="324">
        <f>年度版model!F259</f>
        <v>1394.2</v>
      </c>
      <c r="H142" s="324">
        <f>年度版model!G259</f>
        <v>1458</v>
      </c>
      <c r="I142" s="324">
        <f>年度版model!H259</f>
        <v>1362.9</v>
      </c>
      <c r="J142" s="324">
        <f>年度版model!I259</f>
        <v>910.083333333333</v>
      </c>
      <c r="K142" s="324">
        <f>年度版model!J259</f>
        <v>449.861111111111</v>
      </c>
      <c r="L142" s="324">
        <f>年度版model!K259</f>
        <v>-5.68518518518505</v>
      </c>
      <c r="M142" s="324">
        <f>年度版model!L259</f>
        <v>-461.88024691358</v>
      </c>
      <c r="N142" s="324">
        <f>年度版model!M259</f>
        <v>-919.201440329218</v>
      </c>
      <c r="O142" s="324">
        <f>年度版model!N259</f>
        <v>-1375.55562414266</v>
      </c>
      <c r="P142" s="324">
        <f>年度版model!O259</f>
        <v>-1832.17910379515</v>
      </c>
    </row>
    <row r="143" s="300" customFormat="1" ht="12" spans="2:16">
      <c r="B143" s="308"/>
      <c r="C143" s="308"/>
      <c r="D143" s="321"/>
      <c r="E143" s="321"/>
      <c r="F143" s="321">
        <f>SUM(F138:F142)</f>
        <v>5937.9</v>
      </c>
      <c r="G143" s="321">
        <f>SUM(G138:G142)</f>
        <v>7873.9</v>
      </c>
      <c r="H143" s="321">
        <f t="shared" ref="H143:P143" si="58">SUM(H138:H142)</f>
        <v>8579.6</v>
      </c>
      <c r="I143" s="321">
        <f t="shared" si="58"/>
        <v>11450.9</v>
      </c>
      <c r="J143" s="321">
        <f t="shared" si="58"/>
        <v>14039.1833333333</v>
      </c>
      <c r="K143" s="321">
        <f t="shared" si="58"/>
        <v>16444.7277777778</v>
      </c>
      <c r="L143" s="321">
        <f t="shared" si="58"/>
        <v>19303.037037037</v>
      </c>
      <c r="M143" s="321">
        <f t="shared" si="58"/>
        <v>21920.4160493827</v>
      </c>
      <c r="N143" s="321">
        <f t="shared" si="58"/>
        <v>24547.4936213992</v>
      </c>
      <c r="O143" s="321">
        <f t="shared" si="58"/>
        <v>27248.415569273</v>
      </c>
      <c r="P143" s="321">
        <f t="shared" si="58"/>
        <v>29896.8750800183</v>
      </c>
    </row>
    <row r="144" spans="2:16">
      <c r="D144" s="324"/>
      <c r="E144" s="324"/>
      <c r="F144" s="324"/>
      <c r="G144" s="324"/>
      <c r="H144" s="324"/>
      <c r="I144" s="324"/>
      <c r="J144" s="324"/>
      <c r="K144" s="324"/>
      <c r="L144" s="324"/>
      <c r="M144" s="324"/>
      <c r="N144" s="324"/>
      <c r="O144" s="324"/>
      <c r="P144" s="324"/>
    </row>
    <row r="145" s="307" customFormat="1" ht="12" spans="2:17">
      <c r="B145" s="307" t="s">
        <v>360</v>
      </c>
      <c r="D145" s="374"/>
      <c r="E145" s="374"/>
      <c r="F145" s="374">
        <f>F136+F143</f>
        <v>19657.7</v>
      </c>
      <c r="G145" s="374">
        <f>G136+G143</f>
        <v>22773.5</v>
      </c>
      <c r="H145" s="374">
        <f t="shared" ref="H145:O145" si="59">H136+H143</f>
        <v>23215.6</v>
      </c>
      <c r="I145" s="374">
        <f t="shared" si="59"/>
        <v>26817.4</v>
      </c>
      <c r="J145" s="374">
        <f t="shared" si="59"/>
        <v>28763.2725670051</v>
      </c>
      <c r="K145" s="374">
        <f t="shared" si="59"/>
        <v>30254.0887847874</v>
      </c>
      <c r="L145" s="374">
        <f t="shared" si="59"/>
        <v>32541.1519176102</v>
      </c>
      <c r="M145" s="374">
        <f t="shared" si="59"/>
        <v>34565.2501058005</v>
      </c>
      <c r="N145" s="374">
        <f t="shared" si="59"/>
        <v>36589.070070346</v>
      </c>
      <c r="O145" s="374">
        <f t="shared" si="59"/>
        <v>38709.1642756123</v>
      </c>
      <c r="P145" s="374">
        <f t="shared" ref="P145" si="60">P136+P143</f>
        <v>40809.4675937814</v>
      </c>
    </row>
    <row r="146" s="300" customFormat="1" ht="12" spans="2:17">
      <c r="D146" s="321"/>
      <c r="E146" s="321"/>
      <c r="F146" s="321"/>
      <c r="G146" s="321"/>
      <c r="H146" s="321"/>
      <c r="I146" s="321"/>
      <c r="J146" s="321"/>
      <c r="K146" s="321"/>
      <c r="L146" s="321"/>
      <c r="M146" s="321"/>
      <c r="N146" s="321"/>
      <c r="O146" s="321"/>
      <c r="P146" s="321"/>
    </row>
    <row r="147" s="300" customFormat="1" ht="12" spans="2:17">
      <c r="B147" s="300" t="s">
        <v>361</v>
      </c>
      <c r="D147" s="321"/>
      <c r="E147" s="321"/>
      <c r="F147" s="378"/>
      <c r="G147" s="378"/>
      <c r="I147" s="378"/>
      <c r="J147" s="378"/>
      <c r="K147" s="378"/>
      <c r="L147" s="378"/>
      <c r="M147" s="378"/>
      <c r="N147" s="378"/>
      <c r="O147" s="378"/>
      <c r="P147" s="378"/>
    </row>
    <row r="148" spans="2:17">
      <c r="B148" s="305" t="s">
        <v>362</v>
      </c>
      <c r="D148" s="324"/>
      <c r="E148" s="324"/>
      <c r="F148" s="324">
        <f>年度版model!E244</f>
        <v>107</v>
      </c>
      <c r="G148" s="324">
        <f>年度版model!F244</f>
        <v>106.9</v>
      </c>
      <c r="H148" s="324">
        <f>年度版model!G244</f>
        <v>106.9</v>
      </c>
      <c r="I148" s="324">
        <f>年度版model!H244</f>
        <v>106.8</v>
      </c>
      <c r="J148" s="324">
        <f>年度版model!I244</f>
        <v>152.466666666667</v>
      </c>
      <c r="K148" s="324">
        <f>年度版model!J244</f>
        <v>212.855555555556</v>
      </c>
      <c r="L148" s="324">
        <f>年度版model!K244</f>
        <v>270.074074074074</v>
      </c>
      <c r="M148" s="324">
        <f>年度版model!L244</f>
        <v>324.498765432099</v>
      </c>
      <c r="N148" s="324">
        <f>年度版model!M244</f>
        <v>381.842798353909</v>
      </c>
      <c r="O148" s="324">
        <f>年度版model!N244</f>
        <v>438.171879286694</v>
      </c>
      <c r="P148" s="324">
        <f>年度版model!O244</f>
        <v>494.204481024234</v>
      </c>
    </row>
    <row r="149" spans="2:17">
      <c r="B149" s="305" t="s">
        <v>363</v>
      </c>
      <c r="D149" s="324"/>
      <c r="E149" s="324"/>
      <c r="F149" s="324">
        <f>年度版model!E245</f>
        <v>3368.7</v>
      </c>
      <c r="G149" s="324">
        <f>年度版model!F245</f>
        <v>3370.2</v>
      </c>
      <c r="H149" s="324">
        <f>年度版model!G245</f>
        <v>3444.3</v>
      </c>
      <c r="I149" s="324">
        <f>年度版model!H245</f>
        <v>3509.8</v>
      </c>
      <c r="J149" s="324">
        <f>年度版model!I245</f>
        <v>3509.8</v>
      </c>
      <c r="K149" s="324">
        <f>年度版model!J245</f>
        <v>3444.3</v>
      </c>
      <c r="L149" s="324">
        <f>年度版model!K245</f>
        <v>3444.3</v>
      </c>
      <c r="M149" s="324">
        <f>年度版model!L245</f>
        <v>3444.3</v>
      </c>
      <c r="N149" s="324">
        <f>年度版model!M245</f>
        <v>3444.3</v>
      </c>
      <c r="O149" s="324">
        <f>年度版model!N245</f>
        <v>3444.3</v>
      </c>
      <c r="P149" s="324">
        <f>年度版model!O245</f>
        <v>3444.3</v>
      </c>
    </row>
    <row r="150" spans="2:17">
      <c r="B150" s="305" t="s">
        <v>364</v>
      </c>
      <c r="D150" s="324"/>
      <c r="E150" s="324"/>
      <c r="F150" s="324">
        <f>年度版model!E246</f>
        <v>11675.6</v>
      </c>
      <c r="G150" s="324">
        <f>年度版model!F246</f>
        <v>13799.1</v>
      </c>
      <c r="H150" s="324">
        <f>年度版model!G246</f>
        <v>16144.8</v>
      </c>
      <c r="I150" s="324">
        <f>年度版model!H246</f>
        <v>18166.5</v>
      </c>
      <c r="J150" s="324">
        <f>年度版model!I246</f>
        <v>18166.5</v>
      </c>
      <c r="K150" s="324">
        <f>年度版model!J246</f>
        <v>18166.5</v>
      </c>
      <c r="L150" s="324">
        <f>年度版model!K246</f>
        <v>18166.5</v>
      </c>
      <c r="M150" s="324">
        <f>年度版model!L246</f>
        <v>18166.5</v>
      </c>
      <c r="N150" s="324">
        <f>年度版model!M246</f>
        <v>18166.5</v>
      </c>
      <c r="O150" s="324">
        <f>年度版model!N246</f>
        <v>18166.5</v>
      </c>
      <c r="P150" s="324">
        <f>年度版model!O246</f>
        <v>18166.5</v>
      </c>
    </row>
    <row r="151" spans="2:17">
      <c r="B151" s="305" t="s">
        <v>365</v>
      </c>
      <c r="D151" s="324"/>
      <c r="E151" s="324"/>
      <c r="F151" s="324">
        <f>年度版model!E247</f>
        <v>-83.8</v>
      </c>
      <c r="G151" s="324">
        <f>年度版model!F247</f>
        <v>-509.7</v>
      </c>
      <c r="H151" s="324">
        <f>年度版model!G247</f>
        <v>-249.2</v>
      </c>
      <c r="I151" s="324">
        <f>年度版model!H247</f>
        <v>-249.2</v>
      </c>
      <c r="J151" s="324">
        <f>年度版model!I247</f>
        <v>-249.2</v>
      </c>
      <c r="K151" s="324">
        <f>年度版model!J247</f>
        <v>-249.2</v>
      </c>
      <c r="L151" s="324">
        <f>年度版model!K247</f>
        <v>-249.2</v>
      </c>
      <c r="M151" s="324">
        <f>年度版model!L247</f>
        <v>-249.2</v>
      </c>
      <c r="N151" s="324">
        <f>年度版model!M247</f>
        <v>-249.2</v>
      </c>
      <c r="O151" s="324">
        <f>年度版model!N247</f>
        <v>-249.2</v>
      </c>
      <c r="P151" s="324">
        <f>年度版model!O247</f>
        <v>-249.2</v>
      </c>
    </row>
    <row r="152" spans="2:17">
      <c r="B152" s="305" t="s">
        <v>366</v>
      </c>
      <c r="D152" s="324"/>
      <c r="E152" s="324"/>
      <c r="F152" s="324">
        <f>年度版model!E248</f>
        <v>0</v>
      </c>
      <c r="G152" s="324">
        <f>年度版model!F248</f>
        <v>0</v>
      </c>
      <c r="H152" s="324">
        <f>年度版model!G248</f>
        <v>0</v>
      </c>
      <c r="I152" s="324">
        <f>年度版model!H248</f>
        <v>-500</v>
      </c>
      <c r="J152" s="324">
        <f>年度版model!I248</f>
        <v>0</v>
      </c>
      <c r="K152" s="324">
        <f>年度版model!J248</f>
        <v>0</v>
      </c>
      <c r="L152" s="324">
        <f>年度版model!K248</f>
        <v>0</v>
      </c>
      <c r="M152" s="324">
        <f>年度版model!L248</f>
        <v>0</v>
      </c>
      <c r="N152" s="324">
        <f>年度版model!M248</f>
        <v>0</v>
      </c>
      <c r="O152" s="324">
        <f>年度版model!N248</f>
        <v>0</v>
      </c>
      <c r="P152" s="324">
        <f>年度版model!O248</f>
        <v>0</v>
      </c>
    </row>
    <row r="153" spans="2:17">
      <c r="B153" s="305" t="s">
        <v>367</v>
      </c>
      <c r="D153" s="324"/>
      <c r="E153" s="324"/>
      <c r="F153" s="324">
        <f>年度版model!E249</f>
        <v>12111</v>
      </c>
      <c r="G153" s="324">
        <f>年度版model!F249</f>
        <v>12307.8</v>
      </c>
      <c r="H153" s="324">
        <f>年度版model!G249</f>
        <v>13686.5</v>
      </c>
      <c r="I153" s="324">
        <f>年度版model!H249</f>
        <v>13919.3</v>
      </c>
      <c r="J153" s="324">
        <f>年度版model!I249</f>
        <v>15804.9035970435</v>
      </c>
      <c r="K153" s="324">
        <f>年度版model!J249</f>
        <v>18705.6403337217</v>
      </c>
      <c r="L153" s="324">
        <f>年度版model!K249</f>
        <v>21980.3776025756</v>
      </c>
      <c r="M153" s="324">
        <f>年度版model!L249</f>
        <v>25656.2971338115</v>
      </c>
      <c r="N153" s="324">
        <f>年度版model!M249</f>
        <v>29634.9539162773</v>
      </c>
      <c r="O153" s="324">
        <f>年度版model!N249</f>
        <v>33936.9548281363</v>
      </c>
      <c r="P153" s="324">
        <f>年度版model!O249</f>
        <v>39180.2746121444</v>
      </c>
    </row>
    <row r="154" ht="13.8" spans="2:17">
      <c r="B154" s="293" t="s">
        <v>368</v>
      </c>
      <c r="D154" s="324"/>
      <c r="E154" s="324"/>
      <c r="F154" s="321">
        <f>年度版model!E250</f>
        <v>27178.5</v>
      </c>
      <c r="G154" s="321">
        <f>年度版model!F250</f>
        <v>29074.3</v>
      </c>
      <c r="H154" s="321">
        <f>年度版model!G250</f>
        <v>33133.3</v>
      </c>
      <c r="I154" s="321">
        <f>年度版model!H250</f>
        <v>34953.2</v>
      </c>
      <c r="J154" s="321">
        <f>年度版model!I250</f>
        <v>37384.4702637102</v>
      </c>
      <c r="K154" s="321">
        <f>年度版model!J250</f>
        <v>40280.0958892773</v>
      </c>
      <c r="L154" s="321">
        <f>年度版model!K250</f>
        <v>43612.0516766497</v>
      </c>
      <c r="M154" s="321">
        <f>年度版model!L250</f>
        <v>47342.3958992436</v>
      </c>
      <c r="N154" s="321">
        <f>年度版model!M250</f>
        <v>51378.3967146312</v>
      </c>
      <c r="O154" s="321">
        <f>年度版model!N250</f>
        <v>55736.726707423</v>
      </c>
      <c r="P154" s="321">
        <f>年度版model!O250</f>
        <v>61036.0790931686</v>
      </c>
      <c r="Q154" s="336"/>
    </row>
    <row r="155" ht="12" spans="2:17">
      <c r="B155" s="357" t="s">
        <v>369</v>
      </c>
      <c r="D155" s="321"/>
      <c r="E155" s="321"/>
      <c r="F155" s="378">
        <f t="shared" ref="F155:P155" si="61">F154</f>
        <v>27178.5</v>
      </c>
      <c r="G155" s="378">
        <f t="shared" si="61"/>
        <v>29074.3</v>
      </c>
      <c r="H155" s="378">
        <f t="shared" si="61"/>
        <v>33133.3</v>
      </c>
      <c r="I155" s="378">
        <f t="shared" si="61"/>
        <v>34953.2</v>
      </c>
      <c r="J155" s="378">
        <f t="shared" si="61"/>
        <v>37384.4702637102</v>
      </c>
      <c r="K155" s="378">
        <f t="shared" si="61"/>
        <v>40280.0958892773</v>
      </c>
      <c r="L155" s="378">
        <f t="shared" si="61"/>
        <v>43612.0516766497</v>
      </c>
      <c r="M155" s="378">
        <f t="shared" si="61"/>
        <v>47342.3958992436</v>
      </c>
      <c r="N155" s="378">
        <f t="shared" si="61"/>
        <v>51378.3967146312</v>
      </c>
      <c r="O155" s="378">
        <f t="shared" si="61"/>
        <v>55736.726707423</v>
      </c>
      <c r="P155" s="378">
        <f t="shared" si="61"/>
        <v>61036.0790931686</v>
      </c>
    </row>
    <row r="156" s="305" customFormat="1" spans="2:17">
      <c r="B156" s="305" t="s">
        <v>370</v>
      </c>
      <c r="D156" s="360"/>
      <c r="E156" s="360"/>
      <c r="F156" s="379">
        <f t="shared" ref="F156:P156" si="62">F155/F55</f>
        <v>50.7832257567035</v>
      </c>
      <c r="G156" s="379">
        <f t="shared" si="62"/>
        <v>54.2983323987695</v>
      </c>
      <c r="H156" s="379">
        <f t="shared" si="62"/>
        <v>62.0111446079556</v>
      </c>
      <c r="I156" s="379">
        <f t="shared" si="62"/>
        <v>65.5023401320833</v>
      </c>
      <c r="J156" s="379">
        <f t="shared" si="62"/>
        <v>70.2353711302418</v>
      </c>
      <c r="K156" s="379">
        <f t="shared" si="62"/>
        <v>75.8544044382654</v>
      </c>
      <c r="L156" s="379">
        <f t="shared" si="62"/>
        <v>82.310943039605</v>
      </c>
      <c r="M156" s="379">
        <f t="shared" si="62"/>
        <v>89.5367068600484</v>
      </c>
      <c r="N156" s="379">
        <f t="shared" si="62"/>
        <v>97.3585458168766</v>
      </c>
      <c r="O156" s="379">
        <f t="shared" si="62"/>
        <v>105.809336615075</v>
      </c>
      <c r="P156" s="379">
        <f t="shared" si="62"/>
        <v>116.066754499917</v>
      </c>
    </row>
    <row r="157" spans="2:17">
      <c r="D157" s="324"/>
      <c r="E157" s="324"/>
      <c r="F157" s="380"/>
      <c r="G157" s="380"/>
      <c r="H157" s="380"/>
      <c r="I157" s="380"/>
      <c r="J157" s="380"/>
      <c r="K157" s="380"/>
      <c r="L157" s="380"/>
      <c r="M157" s="380"/>
      <c r="N157" s="380"/>
      <c r="O157" s="380"/>
      <c r="P157" s="380"/>
    </row>
    <row r="158" spans="2:17">
      <c r="B158" s="305" t="s">
        <v>371</v>
      </c>
      <c r="D158" s="324"/>
      <c r="E158" s="324"/>
      <c r="F158" s="361">
        <f>年度版model!E251</f>
        <v>8</v>
      </c>
      <c r="G158" s="361">
        <f>年度版model!F251</f>
        <v>7.3</v>
      </c>
      <c r="H158" s="361">
        <f>年度版model!G251</f>
        <v>4.5</v>
      </c>
      <c r="I158" s="361">
        <f>年度版model!H251</f>
        <v>50.6</v>
      </c>
      <c r="J158" s="361">
        <f>年度版model!I251</f>
        <v>4.5</v>
      </c>
      <c r="K158" s="361">
        <f>年度版model!J251</f>
        <v>4.5</v>
      </c>
      <c r="L158" s="361">
        <f>年度版model!K251</f>
        <v>4.5</v>
      </c>
      <c r="M158" s="361">
        <f>年度版model!L251</f>
        <v>4.5</v>
      </c>
      <c r="N158" s="361">
        <f>年度版model!M251</f>
        <v>4.5</v>
      </c>
      <c r="O158" s="361">
        <f>年度版model!N251</f>
        <v>4.5</v>
      </c>
      <c r="P158" s="361">
        <f>年度版model!O251</f>
        <v>4.5</v>
      </c>
    </row>
    <row r="159" s="306" customFormat="1" ht="12" spans="2:17">
      <c r="B159" s="307" t="s">
        <v>372</v>
      </c>
      <c r="D159" s="381"/>
      <c r="E159" s="381"/>
      <c r="F159" s="381">
        <f t="shared" ref="F159:P159" si="63">F154+F158</f>
        <v>27186.5</v>
      </c>
      <c r="G159" s="381">
        <f t="shared" si="63"/>
        <v>29081.6</v>
      </c>
      <c r="H159" s="381">
        <f t="shared" si="63"/>
        <v>33137.8</v>
      </c>
      <c r="I159" s="381">
        <f t="shared" si="63"/>
        <v>35003.8</v>
      </c>
      <c r="J159" s="381">
        <f t="shared" si="63"/>
        <v>37388.9702637102</v>
      </c>
      <c r="K159" s="381">
        <f t="shared" si="63"/>
        <v>40284.5958892773</v>
      </c>
      <c r="L159" s="381">
        <f t="shared" si="63"/>
        <v>43616.5516766497</v>
      </c>
      <c r="M159" s="381">
        <f t="shared" si="63"/>
        <v>47346.8958992436</v>
      </c>
      <c r="N159" s="381">
        <f t="shared" si="63"/>
        <v>51382.8967146312</v>
      </c>
      <c r="O159" s="381">
        <f t="shared" si="63"/>
        <v>55741.226707423</v>
      </c>
      <c r="P159" s="381">
        <f t="shared" si="63"/>
        <v>61040.5790931686</v>
      </c>
      <c r="Q159" s="382"/>
    </row>
    <row r="160" spans="2:17">
      <c r="D160" s="383"/>
      <c r="E160" s="383"/>
      <c r="F160" s="324"/>
      <c r="G160" s="324"/>
      <c r="H160" s="324"/>
      <c r="I160" s="324"/>
      <c r="J160" s="324"/>
      <c r="K160" s="324"/>
      <c r="L160" s="324"/>
      <c r="M160" s="324"/>
      <c r="N160" s="324"/>
      <c r="O160" s="324"/>
      <c r="P160" s="324"/>
    </row>
    <row r="161" spans="2:16">
      <c r="B161" s="308" t="s">
        <v>314</v>
      </c>
      <c r="D161" s="383"/>
      <c r="E161" s="383"/>
      <c r="F161" s="361">
        <f>F73</f>
        <v>1536.1</v>
      </c>
      <c r="G161" s="361">
        <f>G73</f>
        <v>1715</v>
      </c>
      <c r="H161" s="361">
        <f>H73</f>
        <v>1855.3</v>
      </c>
      <c r="I161" s="324">
        <f>H161*1.04</f>
        <v>1929.512</v>
      </c>
      <c r="J161" s="324">
        <f t="shared" ref="J161:P161" si="64">I161*1.04</f>
        <v>2006.69248</v>
      </c>
      <c r="K161" s="324">
        <f t="shared" si="64"/>
        <v>2086.9601792</v>
      </c>
      <c r="L161" s="324">
        <f t="shared" si="64"/>
        <v>2170.438586368</v>
      </c>
      <c r="M161" s="324">
        <f t="shared" si="64"/>
        <v>2257.25612982272</v>
      </c>
      <c r="N161" s="324">
        <f t="shared" si="64"/>
        <v>2347.54637501563</v>
      </c>
      <c r="O161" s="324">
        <f t="shared" si="64"/>
        <v>2441.44823001625</v>
      </c>
      <c r="P161" s="324">
        <f t="shared" si="64"/>
        <v>2539.1061592169</v>
      </c>
    </row>
    <row r="162" spans="2:16">
      <c r="D162" s="383"/>
      <c r="E162" s="383"/>
      <c r="F162" s="324"/>
      <c r="G162" s="324"/>
      <c r="H162" s="324"/>
      <c r="I162" s="324"/>
      <c r="J162" s="324"/>
      <c r="K162" s="324"/>
      <c r="L162" s="324"/>
      <c r="M162" s="324"/>
      <c r="N162" s="324"/>
      <c r="O162" s="324"/>
      <c r="P162" s="324"/>
    </row>
    <row r="163" spans="2:16">
      <c r="D163" s="383"/>
      <c r="E163" s="383"/>
      <c r="F163" s="324"/>
      <c r="G163" s="324"/>
      <c r="H163" s="324"/>
      <c r="I163" s="324"/>
      <c r="J163" s="324"/>
      <c r="K163" s="324"/>
      <c r="L163" s="324"/>
      <c r="M163" s="324"/>
      <c r="N163" s="324"/>
      <c r="O163" s="324"/>
      <c r="P163" s="324"/>
    </row>
    <row r="164" s="298" customFormat="1" ht="12" spans="2:16">
      <c r="B164" s="316" t="s">
        <v>373</v>
      </c>
      <c r="D164" s="317"/>
      <c r="E164" s="317"/>
      <c r="F164" s="317"/>
      <c r="G164" s="317"/>
      <c r="H164" s="317"/>
      <c r="I164" s="317"/>
      <c r="J164" s="317"/>
      <c r="K164" s="317"/>
      <c r="L164" s="317"/>
      <c r="M164" s="317"/>
      <c r="N164" s="317"/>
      <c r="O164" s="317"/>
      <c r="P164" s="317"/>
    </row>
    <row r="165" spans="2:16">
      <c r="C165" s="308" t="s">
        <v>374</v>
      </c>
      <c r="D165" s="350"/>
      <c r="E165" s="350"/>
      <c r="F165" s="350">
        <f t="shared" ref="F165:P165" si="65">F11</f>
        <v>0.723544002070009</v>
      </c>
      <c r="G165" s="350">
        <f t="shared" si="65"/>
        <v>0.738554632296164</v>
      </c>
      <c r="H165" s="350">
        <f t="shared" si="65"/>
        <v>0.741829704646008</v>
      </c>
      <c r="I165" s="350">
        <f t="shared" si="65"/>
        <v>0.743180786343412</v>
      </c>
      <c r="J165" s="350">
        <f t="shared" si="65"/>
        <v>0.744180786343412</v>
      </c>
      <c r="K165" s="350">
        <f t="shared" si="65"/>
        <v>0.747180786343412</v>
      </c>
      <c r="L165" s="350">
        <f t="shared" si="65"/>
        <v>0.750180786343412</v>
      </c>
      <c r="M165" s="350">
        <f t="shared" si="65"/>
        <v>0.753180786343412</v>
      </c>
      <c r="N165" s="350">
        <f t="shared" si="65"/>
        <v>0.756180786343412</v>
      </c>
      <c r="O165" s="350">
        <f t="shared" si="65"/>
        <v>0.759180786343412</v>
      </c>
      <c r="P165" s="350">
        <f t="shared" si="65"/>
        <v>0.762180786343412</v>
      </c>
    </row>
    <row r="166" spans="2:16">
      <c r="C166" s="308" t="s">
        <v>375</v>
      </c>
      <c r="D166" s="350"/>
      <c r="E166" s="350"/>
      <c r="F166" s="350">
        <f t="shared" ref="F166:P166" si="66">F18/F6</f>
        <v>0.00631195979163999</v>
      </c>
      <c r="G166" s="350">
        <f t="shared" si="66"/>
        <v>0.010924516664805</v>
      </c>
      <c r="H166" s="350">
        <f t="shared" si="66"/>
        <v>0.0100651232098016</v>
      </c>
      <c r="I166" s="350">
        <f t="shared" si="66"/>
        <v>0.0114728048669754</v>
      </c>
      <c r="J166" s="350">
        <f t="shared" si="66"/>
        <v>0.0102388094126201</v>
      </c>
      <c r="K166" s="350">
        <f t="shared" si="66"/>
        <v>0.0100928160679135</v>
      </c>
      <c r="L166" s="350">
        <f t="shared" si="66"/>
        <v>0.00942077249733209</v>
      </c>
      <c r="M166" s="350">
        <f t="shared" si="66"/>
        <v>0.00902396149039847</v>
      </c>
      <c r="N166" s="350">
        <f t="shared" si="66"/>
        <v>0.00852959727025351</v>
      </c>
      <c r="O166" s="350">
        <f t="shared" si="66"/>
        <v>0.00811422669648367</v>
      </c>
      <c r="P166" s="350">
        <f t="shared" si="66"/>
        <v>0.00769258966466998</v>
      </c>
    </row>
    <row r="167" spans="2:16">
      <c r="C167" s="308" t="s">
        <v>376</v>
      </c>
      <c r="D167" s="350"/>
      <c r="E167" s="350"/>
      <c r="F167" s="350">
        <f t="shared" ref="F167:P167" si="67">F19/F6</f>
        <v>0.534958848113077</v>
      </c>
      <c r="G167" s="350">
        <f t="shared" si="67"/>
        <v>0.551740298087056</v>
      </c>
      <c r="H167" s="350">
        <f t="shared" si="67"/>
        <v>0.552121563324963</v>
      </c>
      <c r="I167" s="350">
        <f t="shared" si="67"/>
        <v>0.552803504948697</v>
      </c>
      <c r="J167" s="350">
        <f t="shared" si="67"/>
        <v>0.54823880941262</v>
      </c>
      <c r="K167" s="350">
        <f t="shared" si="67"/>
        <v>0.546092816067913</v>
      </c>
      <c r="L167" s="350">
        <f t="shared" si="67"/>
        <v>0.544420772497332</v>
      </c>
      <c r="M167" s="350">
        <f t="shared" si="67"/>
        <v>0.543023961490398</v>
      </c>
      <c r="N167" s="350">
        <f t="shared" si="67"/>
        <v>0.541529597270254</v>
      </c>
      <c r="O167" s="350">
        <f t="shared" si="67"/>
        <v>0.540114226696484</v>
      </c>
      <c r="P167" s="350">
        <f t="shared" si="67"/>
        <v>0.53869258966467</v>
      </c>
    </row>
    <row r="168" spans="2:16">
      <c r="C168" s="308" t="s">
        <v>283</v>
      </c>
      <c r="D168" s="350"/>
      <c r="E168" s="350"/>
      <c r="F168" s="350">
        <f t="shared" ref="F168:P168" si="68">F24</f>
        <v>0.188582540308985</v>
      </c>
      <c r="G168" s="350">
        <f t="shared" si="68"/>
        <v>0.186811905999136</v>
      </c>
      <c r="H168" s="350">
        <f t="shared" si="68"/>
        <v>0.189708141321045</v>
      </c>
      <c r="I168" s="350">
        <f t="shared" si="68"/>
        <v>0.190377281394715</v>
      </c>
      <c r="J168" s="350">
        <f t="shared" si="68"/>
        <v>0.195941976930792</v>
      </c>
      <c r="K168" s="350">
        <f t="shared" si="68"/>
        <v>0.201087970275499</v>
      </c>
      <c r="L168" s="350">
        <f t="shared" si="68"/>
        <v>0.20576001384608</v>
      </c>
      <c r="M168" s="350">
        <f t="shared" si="68"/>
        <v>0.210156824853014</v>
      </c>
      <c r="N168" s="350">
        <f t="shared" si="68"/>
        <v>0.214651189073159</v>
      </c>
      <c r="O168" s="350">
        <f t="shared" si="68"/>
        <v>0.219066559646929</v>
      </c>
      <c r="P168" s="350">
        <f t="shared" si="68"/>
        <v>0.223488196678742</v>
      </c>
    </row>
    <row r="169" spans="2:16">
      <c r="C169" s="308" t="s">
        <v>304</v>
      </c>
      <c r="D169" s="350"/>
      <c r="E169" s="350"/>
      <c r="F169" s="350">
        <f t="shared" ref="F169:P169" si="69">F51</f>
        <v>0.149150433734877</v>
      </c>
      <c r="G169" s="350">
        <f t="shared" si="69"/>
        <v>0.150160504679161</v>
      </c>
      <c r="H169" s="350">
        <f t="shared" si="69"/>
        <v>0.147371156304902</v>
      </c>
      <c r="I169" s="350">
        <f t="shared" si="69"/>
        <v>0.139090166167257</v>
      </c>
      <c r="J169" s="350">
        <f t="shared" si="69"/>
        <v>0.147347198958301</v>
      </c>
      <c r="K169" s="350">
        <f t="shared" si="69"/>
        <v>0.152528127154937</v>
      </c>
      <c r="L169" s="350">
        <f t="shared" si="69"/>
        <v>0.15567555096193</v>
      </c>
      <c r="M169" s="350">
        <f t="shared" si="69"/>
        <v>0.158912937558795</v>
      </c>
      <c r="N169" s="350">
        <f t="shared" si="69"/>
        <v>0.162219352292502</v>
      </c>
      <c r="O169" s="350">
        <f t="shared" si="69"/>
        <v>0.16546438019293</v>
      </c>
      <c r="P169" s="350">
        <f t="shared" si="69"/>
        <v>0.178185923163812</v>
      </c>
    </row>
    <row r="170" spans="2:16">
      <c r="C170" s="384" t="s">
        <v>377</v>
      </c>
      <c r="D170" s="330"/>
      <c r="E170" s="330"/>
      <c r="F170" s="330"/>
      <c r="G170" s="330">
        <f t="shared" ref="G170:P170" si="70">G49*2/(G155+F155)</f>
        <v>0.219864611183799</v>
      </c>
      <c r="H170" s="330">
        <f t="shared" si="70"/>
        <v>0.206042348523332</v>
      </c>
      <c r="I170" s="330">
        <f t="shared" si="70"/>
        <v>0.179982815976735</v>
      </c>
      <c r="J170" s="330">
        <f t="shared" si="70"/>
        <v>0.187622817176644</v>
      </c>
      <c r="K170" s="330">
        <f t="shared" si="70"/>
        <v>0.190102135578813</v>
      </c>
      <c r="L170" s="330">
        <f t="shared" si="70"/>
        <v>0.18910156621411</v>
      </c>
      <c r="M170" s="330">
        <f t="shared" si="70"/>
        <v>0.187513310750004</v>
      </c>
      <c r="N170" s="330">
        <f t="shared" si="70"/>
        <v>0.185762465165543</v>
      </c>
      <c r="O170" s="330">
        <f t="shared" si="70"/>
        <v>0.183971635512326</v>
      </c>
      <c r="P170" s="330">
        <f t="shared" si="70"/>
        <v>0.191481906013156</v>
      </c>
    </row>
    <row r="171" spans="2:16">
      <c r="C171" s="384" t="s">
        <v>378</v>
      </c>
      <c r="D171" s="330"/>
      <c r="E171" s="330"/>
      <c r="F171" s="330"/>
      <c r="G171" s="330">
        <f t="shared" ref="G171:P171" si="71">G49*2/(G125+F125)</f>
        <v>0.125310032908068</v>
      </c>
      <c r="H171" s="330">
        <f t="shared" si="71"/>
        <v>0.118451062948902</v>
      </c>
      <c r="I171" s="330">
        <f t="shared" si="71"/>
        <v>0.103697410441838</v>
      </c>
      <c r="J171" s="330">
        <f t="shared" si="71"/>
        <v>0.106054796859892</v>
      </c>
      <c r="K171" s="330">
        <f t="shared" si="71"/>
        <v>0.108011556831148</v>
      </c>
      <c r="L171" s="330">
        <f t="shared" si="71"/>
        <v>0.108142652215573</v>
      </c>
      <c r="M171" s="330">
        <f t="shared" si="71"/>
        <v>0.107896411843417</v>
      </c>
      <c r="N171" s="330">
        <f t="shared" si="71"/>
        <v>0.107947809232264</v>
      </c>
      <c r="O171" s="330">
        <f t="shared" si="71"/>
        <v>0.108024831414143</v>
      </c>
      <c r="P171" s="330">
        <f t="shared" si="71"/>
        <v>0.113906416565368</v>
      </c>
    </row>
    <row r="172" spans="2:16">
      <c r="D172" s="350"/>
      <c r="E172" s="350"/>
      <c r="F172" s="350"/>
      <c r="G172" s="350"/>
      <c r="H172" s="350"/>
      <c r="I172" s="350"/>
      <c r="J172" s="350"/>
      <c r="K172" s="350"/>
      <c r="L172" s="350"/>
      <c r="M172" s="350"/>
      <c r="N172" s="350"/>
      <c r="O172" s="350"/>
      <c r="P172" s="350"/>
    </row>
    <row r="173" spans="2:16">
      <c r="C173" s="384" t="s">
        <v>379</v>
      </c>
      <c r="D173" s="383"/>
      <c r="E173" s="383"/>
      <c r="F173" s="383"/>
      <c r="G173" s="383">
        <f t="shared" ref="G173:P173" si="72">365/(2*G6/(G108+F108))</f>
        <v>43.6421328425112</v>
      </c>
      <c r="H173" s="383">
        <f t="shared" si="72"/>
        <v>44.881349053046</v>
      </c>
      <c r="I173" s="383">
        <f t="shared" si="72"/>
        <v>45.9941262598747</v>
      </c>
      <c r="J173" s="383">
        <f t="shared" si="72"/>
        <v>44.6825223626732</v>
      </c>
      <c r="K173" s="383">
        <f t="shared" si="72"/>
        <v>44.7164822397307</v>
      </c>
      <c r="L173" s="383">
        <f t="shared" si="72"/>
        <v>44.8178840527588</v>
      </c>
      <c r="M173" s="383">
        <f t="shared" si="72"/>
        <v>44.7776106914328</v>
      </c>
      <c r="N173" s="383">
        <f t="shared" si="72"/>
        <v>44.6914954519023</v>
      </c>
      <c r="O173" s="383">
        <f t="shared" si="72"/>
        <v>44.7311063997414</v>
      </c>
      <c r="P173" s="383">
        <f t="shared" si="72"/>
        <v>44.7450077738515</v>
      </c>
    </row>
    <row r="174" spans="2:16">
      <c r="C174" s="384" t="s">
        <v>380</v>
      </c>
      <c r="D174" s="383"/>
      <c r="E174" s="383"/>
      <c r="F174" s="383"/>
      <c r="G174" s="383">
        <f t="shared" ref="G174:P174" si="73">365/(2*G6/(G107+F107))</f>
        <v>37.9414728550407</v>
      </c>
      <c r="H174" s="383">
        <f t="shared" si="73"/>
        <v>38.2422079803527</v>
      </c>
      <c r="I174" s="383">
        <f t="shared" si="73"/>
        <v>38.0038477254154</v>
      </c>
      <c r="J174" s="383">
        <f t="shared" si="73"/>
        <v>37.3972592447822</v>
      </c>
      <c r="K174" s="383">
        <f t="shared" si="73"/>
        <v>37.8325365336549</v>
      </c>
      <c r="L174" s="383">
        <f t="shared" si="73"/>
        <v>37.6623993436802</v>
      </c>
      <c r="M174" s="383">
        <f t="shared" si="73"/>
        <v>37.4963302138607</v>
      </c>
      <c r="N174" s="383">
        <f t="shared" si="73"/>
        <v>37.5496073002905</v>
      </c>
      <c r="O174" s="383">
        <f t="shared" si="73"/>
        <v>37.6185083387936</v>
      </c>
      <c r="P174" s="383">
        <f t="shared" si="73"/>
        <v>37.5737062863679</v>
      </c>
    </row>
    <row r="175" spans="2:16">
      <c r="C175" s="384" t="s">
        <v>381</v>
      </c>
      <c r="D175" s="383"/>
      <c r="E175" s="383"/>
      <c r="F175" s="383"/>
      <c r="G175" s="383">
        <f t="shared" ref="G175:P175" si="74">365/(2*G6/(G128+F128))</f>
        <v>56.2470436543589</v>
      </c>
      <c r="H175" s="383">
        <f t="shared" si="74"/>
        <v>53.7816590321661</v>
      </c>
      <c r="I175" s="383">
        <f t="shared" si="74"/>
        <v>54.66880050849</v>
      </c>
      <c r="J175" s="383">
        <f t="shared" si="74"/>
        <v>55.0123587124427</v>
      </c>
      <c r="K175" s="383">
        <f t="shared" si="74"/>
        <v>54.8544005643586</v>
      </c>
      <c r="L175" s="383">
        <f t="shared" si="74"/>
        <v>54.287845428036</v>
      </c>
      <c r="M175" s="383">
        <f t="shared" si="74"/>
        <v>54.3842945886126</v>
      </c>
      <c r="N175" s="383">
        <f t="shared" si="74"/>
        <v>54.5646835542912</v>
      </c>
      <c r="O175" s="383">
        <f t="shared" si="74"/>
        <v>54.4984792806451</v>
      </c>
      <c r="P175" s="383">
        <f t="shared" si="74"/>
        <v>54.4222659589297</v>
      </c>
    </row>
    <row r="176" spans="2:16">
      <c r="C176" s="384" t="s">
        <v>382</v>
      </c>
      <c r="D176" s="383"/>
      <c r="E176" s="383"/>
      <c r="F176" s="383"/>
      <c r="G176" s="383">
        <f t="shared" ref="G176:P176" si="75">G6*2/(F125+G125)</f>
        <v>0.834507270575648</v>
      </c>
      <c r="H176" s="383">
        <f t="shared" si="75"/>
        <v>0.803760151707261</v>
      </c>
      <c r="I176" s="383">
        <f t="shared" si="75"/>
        <v>0.745540919960804</v>
      </c>
      <c r="J176" s="383">
        <f t="shared" si="75"/>
        <v>0.719761200821369</v>
      </c>
      <c r="K176" s="383">
        <f t="shared" si="75"/>
        <v>0.708141893864803</v>
      </c>
      <c r="L176" s="383">
        <f t="shared" si="75"/>
        <v>0.694666898863383</v>
      </c>
      <c r="M176" s="383">
        <f t="shared" si="75"/>
        <v>0.678965561274688</v>
      </c>
      <c r="N176" s="383">
        <f t="shared" si="75"/>
        <v>0.665443473338625</v>
      </c>
      <c r="O176" s="383">
        <f t="shared" si="75"/>
        <v>0.652858526337733</v>
      </c>
      <c r="P176" s="383">
        <f t="shared" si="75"/>
        <v>0.639255977929585</v>
      </c>
    </row>
    <row r="177" spans="3:16">
      <c r="C177" s="384" t="s">
        <v>383</v>
      </c>
      <c r="D177" s="330"/>
      <c r="E177" s="330"/>
      <c r="F177" s="330">
        <f t="shared" ref="F177:P177" si="76">F145/F125</f>
        <v>0.419639998121432</v>
      </c>
      <c r="G177" s="330">
        <f t="shared" si="76"/>
        <v>0.439176549995179</v>
      </c>
      <c r="H177" s="330">
        <f t="shared" si="76"/>
        <v>0.411964495487406</v>
      </c>
      <c r="I177" s="330">
        <f t="shared" si="76"/>
        <v>0.433789703208608</v>
      </c>
      <c r="J177" s="330">
        <f t="shared" si="76"/>
        <v>0.434804193118755</v>
      </c>
      <c r="K177" s="330">
        <f t="shared" si="76"/>
        <v>0.428900665281487</v>
      </c>
      <c r="L177" s="330">
        <f t="shared" si="76"/>
        <v>0.42728641203492</v>
      </c>
      <c r="M177" s="330">
        <f t="shared" si="76"/>
        <v>0.421979545056383</v>
      </c>
      <c r="N177" s="330">
        <f t="shared" si="76"/>
        <v>0.415917381496969</v>
      </c>
      <c r="O177" s="330">
        <f t="shared" si="76"/>
        <v>0.409835934745522</v>
      </c>
      <c r="P177" s="330">
        <f t="shared" si="76"/>
        <v>0.400681874198986</v>
      </c>
    </row>
    <row r="178" spans="3:16">
      <c r="C178" s="384" t="s">
        <v>384</v>
      </c>
      <c r="D178" s="330"/>
      <c r="E178" s="330"/>
      <c r="F178" s="345">
        <f t="shared" ref="F178:P178" si="77">F145/F155</f>
        <v>0.723281270121603</v>
      </c>
      <c r="G178" s="345">
        <f t="shared" si="77"/>
        <v>0.783286270004781</v>
      </c>
      <c r="H178" s="345">
        <f t="shared" si="77"/>
        <v>0.700672737095309</v>
      </c>
      <c r="I178" s="345">
        <f t="shared" si="77"/>
        <v>0.767237334492979</v>
      </c>
      <c r="J178" s="345">
        <f t="shared" si="77"/>
        <v>0.769390935971778</v>
      </c>
      <c r="K178" s="345">
        <f t="shared" si="77"/>
        <v>0.751092769688296</v>
      </c>
      <c r="L178" s="345">
        <f t="shared" si="77"/>
        <v>0.746150448478742</v>
      </c>
      <c r="M178" s="345">
        <f t="shared" si="77"/>
        <v>0.730111973617981</v>
      </c>
      <c r="N178" s="345">
        <f t="shared" si="77"/>
        <v>0.712148926592068</v>
      </c>
      <c r="O178" s="345">
        <f t="shared" si="77"/>
        <v>0.694500135948188</v>
      </c>
      <c r="P178" s="345">
        <f t="shared" si="77"/>
        <v>0.668612207731885</v>
      </c>
    </row>
  </sheetData>
  <pageMargins left="0.747916666666667" right="0.747916666666667" top="0.984027777777778" bottom="0.984027777777778" header="0.511805555555556" footer="0.511805555555556"/>
  <pageSetup paperSize="9" scale="51" orientation="landscape" horizontalDpi="300" verticalDpi="300"/>
  <headerFooter alignWithMargins="0"/>
  <rowBreaks count="2" manualBreakCount="2">
    <brk id="69" max="19" man="1"/>
    <brk id="104" max="19"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4"/>
  <sheetViews>
    <sheetView workbookViewId="0">
      <pane ySplit="1" topLeftCell="A2" activePane="bottomLeft" state="frozen"/>
      <selection/>
      <selection pane="bottomLeft" activeCell="P5" sqref="P5"/>
    </sheetView>
  </sheetViews>
  <sheetFormatPr defaultColWidth="10.6666666666667" defaultRowHeight="13.8"/>
  <cols>
    <col min="1" max="1" width="43.8333333333333" customWidth="1"/>
    <col min="2" max="2" width="8.33333333333333" style="27" hidden="1" customWidth="1"/>
    <col min="3" max="3" width="8.75" style="27" hidden="1" customWidth="1"/>
    <col min="4" max="4" width="8" style="27" hidden="1" customWidth="1"/>
    <col min="5" max="5" width="10" style="27" hidden="1" customWidth="1"/>
    <col min="6" max="6" width="11" style="27" hidden="1" customWidth="1"/>
    <col min="7" max="7" width="9.33333333333333" style="27" customWidth="1"/>
    <col min="8" max="8" width="9.83333333333333" style="27" customWidth="1"/>
    <col min="9" max="9" width="12.25" style="27" customWidth="1"/>
    <col min="10" max="15" width="9.33333333333333" style="27" customWidth="1"/>
  </cols>
  <sheetData>
    <row r="1" spans="1:15">
      <c r="A1" s="248" t="s">
        <v>385</v>
      </c>
      <c r="B1" s="249" t="s">
        <v>386</v>
      </c>
      <c r="C1" s="249" t="s">
        <v>387</v>
      </c>
      <c r="D1" s="249" t="s">
        <v>388</v>
      </c>
      <c r="E1" s="249" t="s">
        <v>389</v>
      </c>
      <c r="F1" s="249" t="s">
        <v>390</v>
      </c>
      <c r="G1" s="249" t="s">
        <v>391</v>
      </c>
      <c r="H1" s="249" t="s">
        <v>392</v>
      </c>
      <c r="I1" s="249" t="s">
        <v>393</v>
      </c>
      <c r="J1" s="249" t="s">
        <v>394</v>
      </c>
      <c r="K1" s="249" t="s">
        <v>395</v>
      </c>
      <c r="L1" s="249" t="s">
        <v>396</v>
      </c>
      <c r="M1" s="249" t="s">
        <v>397</v>
      </c>
      <c r="N1" s="249" t="s">
        <v>398</v>
      </c>
      <c r="O1" s="249" t="s">
        <v>399</v>
      </c>
    </row>
    <row r="2" spans="1:15">
      <c r="A2" s="47" t="s">
        <v>400</v>
      </c>
      <c r="B2" s="48">
        <v>29873.6</v>
      </c>
      <c r="C2" s="48">
        <v>27992.1</v>
      </c>
      <c r="D2" s="48">
        <v>32287.1811370952</v>
      </c>
      <c r="E2" s="48">
        <v>38260.7</v>
      </c>
      <c r="F2" s="48">
        <v>41182.6</v>
      </c>
      <c r="G2" s="48">
        <v>43486.8</v>
      </c>
      <c r="H2" s="48">
        <v>44052</v>
      </c>
      <c r="I2" s="48">
        <f>I4+I6+I8+I10</f>
        <v>46055.1594425402</v>
      </c>
      <c r="J2" s="48">
        <f t="shared" ref="J2:O2" si="0">J4+J6+J8+J10</f>
        <v>48398.2861386857</v>
      </c>
      <c r="K2" s="48">
        <f t="shared" si="0"/>
        <v>50952.5625564079</v>
      </c>
      <c r="L2" s="48">
        <f t="shared" si="0"/>
        <v>53661.9920768985</v>
      </c>
      <c r="M2" s="48">
        <f t="shared" si="0"/>
        <v>56524.1370400212</v>
      </c>
      <c r="N2" s="48">
        <f t="shared" si="0"/>
        <v>59547.9958317396</v>
      </c>
      <c r="O2" s="48">
        <f t="shared" si="0"/>
        <v>62743.114125366</v>
      </c>
    </row>
    <row r="3" s="245" customFormat="1" spans="1:15">
      <c r="A3" s="250" t="s">
        <v>269</v>
      </c>
      <c r="B3" s="251"/>
      <c r="C3" s="252">
        <f>C2/B2-1</f>
        <v>-0.0629820309570992</v>
      </c>
      <c r="D3" s="252">
        <f t="shared" ref="D3:O3" si="1">D2/C2-1</f>
        <v>0.153439046627269</v>
      </c>
      <c r="E3" s="252">
        <f t="shared" si="1"/>
        <v>0.185012090016176</v>
      </c>
      <c r="F3" s="252">
        <f t="shared" si="1"/>
        <v>0.0763681793589766</v>
      </c>
      <c r="G3" s="252">
        <f t="shared" si="1"/>
        <v>0.0559508141788039</v>
      </c>
      <c r="H3" s="252">
        <f t="shared" si="1"/>
        <v>0.0129970473798946</v>
      </c>
      <c r="I3" s="252">
        <f t="shared" si="1"/>
        <v>0.0454726106088303</v>
      </c>
      <c r="J3" s="252">
        <f t="shared" si="1"/>
        <v>0.0508765298938729</v>
      </c>
      <c r="K3" s="252">
        <f t="shared" si="1"/>
        <v>0.0527761749745204</v>
      </c>
      <c r="L3" s="252">
        <f t="shared" si="1"/>
        <v>0.0531755300332759</v>
      </c>
      <c r="M3" s="252">
        <f t="shared" si="1"/>
        <v>0.0533365395571079</v>
      </c>
      <c r="N3" s="252">
        <f t="shared" si="1"/>
        <v>0.053496770584528</v>
      </c>
      <c r="O3" s="252">
        <f t="shared" si="1"/>
        <v>0.0536561852166211</v>
      </c>
    </row>
    <row r="4" spans="1:15">
      <c r="A4" s="528" t="s">
        <v>401</v>
      </c>
      <c r="B4" s="58">
        <v>3441.9</v>
      </c>
      <c r="C4" s="58">
        <v>3097.3</v>
      </c>
      <c r="D4" s="58">
        <v>3783.9</v>
      </c>
      <c r="E4" s="58">
        <v>4476.8</v>
      </c>
      <c r="F4" s="58">
        <v>4653.9</v>
      </c>
      <c r="G4" s="58">
        <v>4886</v>
      </c>
      <c r="H4" s="58">
        <v>5163</v>
      </c>
      <c r="I4" s="58">
        <f>H4*(1+I5)</f>
        <v>5630.47452801264</v>
      </c>
      <c r="J4" s="58">
        <f>I4*(1+J5)</f>
        <v>5954.48864655934</v>
      </c>
      <c r="K4" s="58">
        <f t="shared" ref="K4:O4" si="2">J4*(1+K5)</f>
        <v>6297.14864450666</v>
      </c>
      <c r="L4" s="58">
        <f t="shared" si="2"/>
        <v>6659.52752700691</v>
      </c>
      <c r="M4" s="58">
        <f t="shared" si="2"/>
        <v>7042.76004690648</v>
      </c>
      <c r="N4" s="58">
        <f t="shared" si="2"/>
        <v>7448.04625810967</v>
      </c>
      <c r="O4" s="58">
        <f t="shared" si="2"/>
        <v>7876.65527342622</v>
      </c>
    </row>
    <row r="5" s="245" customFormat="1" spans="1:15">
      <c r="A5" s="250" t="s">
        <v>269</v>
      </c>
      <c r="B5" s="253"/>
      <c r="C5" s="252">
        <f>C4/B4-1</f>
        <v>-0.100119120253348</v>
      </c>
      <c r="D5" s="252">
        <f t="shared" ref="D5" si="3">D4/C4-1</f>
        <v>0.221676944435476</v>
      </c>
      <c r="E5" s="252">
        <f t="shared" ref="E5" si="4">E4/D4-1</f>
        <v>0.183117947091625</v>
      </c>
      <c r="F5" s="252">
        <f t="shared" ref="F5" si="5">F4/E4-1</f>
        <v>0.0395595067905645</v>
      </c>
      <c r="G5" s="252">
        <f t="shared" ref="G5" si="6">G4/F4-1</f>
        <v>0.049872150239584</v>
      </c>
      <c r="H5" s="252">
        <f t="shared" ref="H5" si="7">H4/G4-1</f>
        <v>0.0566925910765452</v>
      </c>
      <c r="I5" s="254">
        <v>0.0905431973683202</v>
      </c>
      <c r="J5" s="254">
        <v>0.057546502863066</v>
      </c>
      <c r="K5" s="254">
        <v>0.0575465028630657</v>
      </c>
      <c r="L5" s="254">
        <v>0.057546502863066</v>
      </c>
      <c r="M5" s="254">
        <v>0.0575465028630657</v>
      </c>
      <c r="N5" s="254">
        <v>0.057546502863066</v>
      </c>
      <c r="O5" s="254">
        <v>0.057546502863066</v>
      </c>
    </row>
    <row r="6" spans="1:15">
      <c r="A6" s="528" t="s">
        <v>402</v>
      </c>
      <c r="B6" s="58">
        <v>12748.2</v>
      </c>
      <c r="C6" s="58">
        <v>11703.8</v>
      </c>
      <c r="D6" s="58">
        <v>12233.5</v>
      </c>
      <c r="E6" s="58">
        <v>14021.3</v>
      </c>
      <c r="F6" s="58">
        <v>15172.7</v>
      </c>
      <c r="G6" s="58">
        <v>15982</v>
      </c>
      <c r="H6" s="58">
        <v>16089.7</v>
      </c>
      <c r="I6" s="58">
        <f>H6*(1+I7)</f>
        <v>16536.879088217</v>
      </c>
      <c r="J6" s="58">
        <f>I6*(1+J7)</f>
        <v>17135.6523044492</v>
      </c>
      <c r="K6" s="58">
        <f t="shared" ref="K6:O6" si="8">J6*(1+K7)</f>
        <v>17756.1061148591</v>
      </c>
      <c r="L6" s="58">
        <f t="shared" si="8"/>
        <v>18399.0255381335</v>
      </c>
      <c r="M6" s="58">
        <f t="shared" si="8"/>
        <v>19065.2240171957</v>
      </c>
      <c r="N6" s="58">
        <f t="shared" si="8"/>
        <v>19755.5444484008</v>
      </c>
      <c r="O6" s="58">
        <f t="shared" si="8"/>
        <v>20470.8602479954</v>
      </c>
    </row>
    <row r="7" s="245" customFormat="1" spans="1:15">
      <c r="A7" s="250" t="s">
        <v>269</v>
      </c>
      <c r="B7" s="253"/>
      <c r="C7" s="252">
        <f>C6/B6-1</f>
        <v>-0.0819252914136899</v>
      </c>
      <c r="D7" s="252">
        <f t="shared" ref="D7" si="9">D6/C6-1</f>
        <v>0.0452588048326186</v>
      </c>
      <c r="E7" s="252">
        <f t="shared" ref="E7" si="10">E6/D6-1</f>
        <v>0.146139698369232</v>
      </c>
      <c r="F7" s="252">
        <f t="shared" ref="F7" si="11">F6/E6-1</f>
        <v>0.082117920592242</v>
      </c>
      <c r="G7" s="252">
        <f t="shared" ref="G7" si="12">G6/F6-1</f>
        <v>0.0533392211010564</v>
      </c>
      <c r="H7" s="252">
        <f t="shared" ref="H7" si="13">H6/G6-1</f>
        <v>0.00673883118508334</v>
      </c>
      <c r="I7" s="254">
        <v>0.0277928791846342</v>
      </c>
      <c r="J7" s="254">
        <v>0.0362083566698415</v>
      </c>
      <c r="K7" s="254">
        <v>0.0362083566698415</v>
      </c>
      <c r="L7" s="254">
        <v>0.0362083566698412</v>
      </c>
      <c r="M7" s="254">
        <v>0.0362083566698412</v>
      </c>
      <c r="N7" s="254">
        <v>0.0362083566698412</v>
      </c>
      <c r="O7" s="254">
        <v>0.0362083566698412</v>
      </c>
    </row>
    <row r="8" spans="1:15">
      <c r="A8" s="528" t="s">
        <v>403</v>
      </c>
      <c r="B8" s="58">
        <v>11019.8</v>
      </c>
      <c r="C8" s="58">
        <v>10179.9</v>
      </c>
      <c r="D8" s="58">
        <v>12346.2</v>
      </c>
      <c r="E8" s="58">
        <v>14638.1</v>
      </c>
      <c r="F8" s="58">
        <v>14924</v>
      </c>
      <c r="G8" s="58">
        <v>15591</v>
      </c>
      <c r="H8" s="58">
        <v>15595.1</v>
      </c>
      <c r="I8" s="58">
        <f>H8*(1+I9)</f>
        <v>16260.6447823365</v>
      </c>
      <c r="J8" s="58">
        <f t="shared" ref="J8:O8" si="14">I8*(1+J9)</f>
        <v>17251.7116053452</v>
      </c>
      <c r="K8" s="58">
        <f t="shared" si="14"/>
        <v>18389.4413221751</v>
      </c>
      <c r="L8" s="58">
        <f t="shared" si="14"/>
        <v>19614.6194950329</v>
      </c>
      <c r="M8" s="58">
        <f t="shared" si="14"/>
        <v>20921.4239407584</v>
      </c>
      <c r="N8" s="58">
        <f t="shared" si="14"/>
        <v>22315.2929283069</v>
      </c>
      <c r="O8" s="58">
        <f t="shared" si="14"/>
        <v>23802.0270458748</v>
      </c>
    </row>
    <row r="9" s="245" customFormat="1" spans="1:15">
      <c r="A9" s="250" t="s">
        <v>269</v>
      </c>
      <c r="B9" s="253"/>
      <c r="C9" s="252">
        <f>C8/B8-1</f>
        <v>-0.0762173542169549</v>
      </c>
      <c r="D9" s="252">
        <f t="shared" ref="D9" si="15">D8/C8-1</f>
        <v>0.212801697462647</v>
      </c>
      <c r="E9" s="252">
        <f t="shared" ref="E9" si="16">E8/D8-1</f>
        <v>0.185636066158008</v>
      </c>
      <c r="F9" s="252">
        <f t="shared" ref="F9" si="17">F8/E8-1</f>
        <v>0.0195312233145011</v>
      </c>
      <c r="G9" s="252">
        <f t="shared" ref="G9" si="18">G8/F8-1</f>
        <v>0.0446931117662825</v>
      </c>
      <c r="H9" s="252">
        <f t="shared" ref="H9" si="19">H8/G8-1</f>
        <v>0.000262972227567104</v>
      </c>
      <c r="I9" s="254">
        <v>0.0426765318809463</v>
      </c>
      <c r="J9" s="254">
        <v>0.060948802232319</v>
      </c>
      <c r="K9" s="254">
        <v>0.0659488022323187</v>
      </c>
      <c r="L9" s="254">
        <v>0.0666240018602657</v>
      </c>
      <c r="M9" s="254">
        <v>0.0666240018602655</v>
      </c>
      <c r="N9" s="254">
        <v>0.0666240018602657</v>
      </c>
      <c r="O9" s="254">
        <v>0.0666240018602655</v>
      </c>
    </row>
    <row r="10" spans="1:15">
      <c r="A10" s="528" t="s">
        <v>404</v>
      </c>
      <c r="B10" s="58">
        <v>2663.7</v>
      </c>
      <c r="C10" s="58">
        <v>3011.1</v>
      </c>
      <c r="D10" s="58">
        <v>3924</v>
      </c>
      <c r="E10" s="58">
        <v>5124.5</v>
      </c>
      <c r="F10" s="58">
        <v>6432</v>
      </c>
      <c r="G10" s="58">
        <v>7027</v>
      </c>
      <c r="H10" s="58">
        <v>7204.1</v>
      </c>
      <c r="I10" s="58">
        <f>H10*(1+I11)</f>
        <v>7627.161043974</v>
      </c>
      <c r="J10" s="58">
        <f t="shared" ref="J10:O10" si="20">I10*(1+J11)</f>
        <v>8056.43358233196</v>
      </c>
      <c r="K10" s="58">
        <f t="shared" si="20"/>
        <v>8509.86647486703</v>
      </c>
      <c r="L10" s="58">
        <f t="shared" si="20"/>
        <v>8988.81951672521</v>
      </c>
      <c r="M10" s="58">
        <f t="shared" si="20"/>
        <v>9494.72903516062</v>
      </c>
      <c r="N10" s="58">
        <f t="shared" si="20"/>
        <v>10029.1121969223</v>
      </c>
      <c r="O10" s="58">
        <f t="shared" si="20"/>
        <v>10593.5715580697</v>
      </c>
    </row>
    <row r="11" s="245" customFormat="1" spans="1:15">
      <c r="A11" s="250" t="s">
        <v>269</v>
      </c>
      <c r="B11" s="253"/>
      <c r="C11" s="252">
        <f>C10/B10-1</f>
        <v>0.130420092352743</v>
      </c>
      <c r="D11" s="252">
        <f t="shared" ref="D11" si="21">D10/C10-1</f>
        <v>0.303178240510113</v>
      </c>
      <c r="E11" s="252">
        <f t="shared" ref="E11" si="22">E10/D10-1</f>
        <v>0.305937818552497</v>
      </c>
      <c r="F11" s="252">
        <f t="shared" ref="F11" si="23">F10/E10-1</f>
        <v>0.255146843594497</v>
      </c>
      <c r="G11" s="252">
        <f t="shared" ref="G11" si="24">G10/F10-1</f>
        <v>0.0925062189054726</v>
      </c>
      <c r="H11" s="252">
        <f t="shared" ref="H11" si="25">H10/G10-1</f>
        <v>0.0252027892414972</v>
      </c>
      <c r="I11" s="254">
        <v>0.0587250376832631</v>
      </c>
      <c r="J11" s="254">
        <v>0.0562820865959188</v>
      </c>
      <c r="K11" s="254">
        <v>0.0562820865959188</v>
      </c>
      <c r="L11" s="254">
        <v>0.0562820865959186</v>
      </c>
      <c r="M11" s="254">
        <v>0.0562820865959188</v>
      </c>
      <c r="N11" s="254">
        <v>0.0562820865959188</v>
      </c>
      <c r="O11" s="254">
        <v>0.0562820865959188</v>
      </c>
    </row>
    <row r="12" spans="1:15">
      <c r="A12" s="528" t="s">
        <v>405</v>
      </c>
      <c r="B12" s="58"/>
      <c r="C12" s="58"/>
      <c r="D12" s="58"/>
      <c r="E12" s="58"/>
      <c r="F12" s="58"/>
      <c r="G12" s="58"/>
      <c r="H12" s="58"/>
      <c r="I12" s="58"/>
      <c r="J12" s="58"/>
      <c r="K12" s="58"/>
      <c r="L12" s="58"/>
      <c r="M12" s="58"/>
      <c r="N12" s="58"/>
      <c r="O12" s="58"/>
    </row>
    <row r="13" spans="1:15">
      <c r="A13" s="60" t="s">
        <v>406</v>
      </c>
      <c r="B13" s="39"/>
      <c r="C13" s="62"/>
      <c r="D13" s="64"/>
      <c r="E13" s="42"/>
      <c r="F13" s="42"/>
      <c r="G13" s="39"/>
      <c r="H13" s="255"/>
      <c r="I13" s="255"/>
      <c r="J13" s="255"/>
      <c r="K13" s="255"/>
      <c r="L13" s="255"/>
      <c r="M13" s="255"/>
      <c r="N13" s="39"/>
      <c r="O13" s="39"/>
    </row>
    <row r="14" spans="1:15">
      <c r="A14" s="60" t="s">
        <v>407</v>
      </c>
      <c r="B14" s="39"/>
      <c r="C14" s="62"/>
      <c r="D14" s="64"/>
      <c r="E14" s="39"/>
      <c r="F14" s="42"/>
      <c r="G14" s="65"/>
      <c r="H14" s="255"/>
      <c r="I14" s="255"/>
      <c r="J14" s="255"/>
      <c r="K14" s="255"/>
      <c r="L14" s="255"/>
      <c r="M14" s="255"/>
      <c r="N14" s="39"/>
      <c r="O14" s="39"/>
    </row>
    <row r="15" spans="1:15">
      <c r="D15" s="65"/>
      <c r="F15" s="42"/>
      <c r="G15" s="65"/>
      <c r="H15" s="255"/>
      <c r="I15" s="255"/>
      <c r="J15" s="255"/>
      <c r="K15" s="255"/>
      <c r="L15" s="255"/>
      <c r="M15" s="255"/>
    </row>
    <row r="16" s="3" customFormat="1" spans="1:15">
      <c r="A16" s="256" t="s">
        <v>408</v>
      </c>
      <c r="B16" s="257">
        <v>-8064.7</v>
      </c>
      <c r="C16" s="257">
        <v>-7532.3</v>
      </c>
      <c r="D16" s="257">
        <v>-8433.3</v>
      </c>
      <c r="E16" s="257">
        <v>-10577.4</v>
      </c>
      <c r="F16" s="257">
        <v>-10767</v>
      </c>
      <c r="G16" s="257">
        <v>-11227</v>
      </c>
      <c r="H16" s="257">
        <v>-11313.4</v>
      </c>
      <c r="I16" s="257">
        <f>-(I2-I19)</f>
        <v>-11781.7946734194</v>
      </c>
      <c r="J16" s="257">
        <f t="shared" ref="J16:O16" si="26">-(J2-J19)</f>
        <v>-12236.016643909</v>
      </c>
      <c r="K16" s="257">
        <f t="shared" si="26"/>
        <v>-12728.9291116299</v>
      </c>
      <c r="L16" s="257">
        <f t="shared" si="26"/>
        <v>-13244.8106876661</v>
      </c>
      <c r="M16" s="257">
        <f t="shared" si="26"/>
        <v>-13781.6706457152</v>
      </c>
      <c r="N16" s="257">
        <f t="shared" si="26"/>
        <v>-14340.3015310253</v>
      </c>
      <c r="O16" s="257">
        <f t="shared" si="26"/>
        <v>-14921.5180636601</v>
      </c>
    </row>
    <row r="17" spans="1:15">
      <c r="A17" s="529" t="s">
        <v>409</v>
      </c>
      <c r="B17" s="33">
        <v>0.269960768035992</v>
      </c>
      <c r="C17" s="33">
        <v>0.269086635157777</v>
      </c>
      <c r="D17" s="33">
        <v>0.261196540019744</v>
      </c>
      <c r="E17" s="33">
        <v>0.276455997929991</v>
      </c>
      <c r="F17" s="33">
        <v>0.261445367703836</v>
      </c>
      <c r="G17" s="33">
        <v>0.258170295353992</v>
      </c>
      <c r="H17" s="33">
        <v>0.258170295353992</v>
      </c>
      <c r="I17" s="33">
        <v>0.257170295353992</v>
      </c>
      <c r="J17" s="33">
        <v>0.254170295353993</v>
      </c>
      <c r="K17" s="33">
        <v>0.251170295353993</v>
      </c>
      <c r="L17" s="33">
        <v>0.248170295353993</v>
      </c>
      <c r="M17" s="33">
        <v>0.245170295353993</v>
      </c>
      <c r="N17" s="33">
        <v>0.242170295353992</v>
      </c>
      <c r="O17" s="33">
        <v>0.239170295353993</v>
      </c>
    </row>
    <row r="18" spans="1:15">
      <c r="A18" s="32"/>
      <c r="B18" s="33"/>
      <c r="C18" s="33"/>
      <c r="D18" s="33"/>
      <c r="E18" s="33"/>
      <c r="F18" s="33"/>
      <c r="G18" s="33"/>
      <c r="H18" s="33"/>
      <c r="I18" s="33"/>
      <c r="J18" s="33"/>
      <c r="K18" s="33"/>
      <c r="L18" s="33"/>
      <c r="M18" s="33"/>
      <c r="N18" s="33"/>
      <c r="O18" s="33"/>
    </row>
    <row r="19" spans="1:15">
      <c r="A19" s="47" t="s">
        <v>271</v>
      </c>
      <c r="B19" s="258">
        <f>B2+B16</f>
        <v>21808.9</v>
      </c>
      <c r="C19" s="258">
        <f>C2+C16</f>
        <v>20459.8</v>
      </c>
      <c r="D19" s="258">
        <f>D2+D16</f>
        <v>23853.8811370952</v>
      </c>
      <c r="E19" s="258">
        <f t="shared" ref="E19:H19" si="27">E2+E16</f>
        <v>27683.3</v>
      </c>
      <c r="F19" s="258">
        <f t="shared" si="27"/>
        <v>30415.6</v>
      </c>
      <c r="G19" s="258">
        <f t="shared" si="27"/>
        <v>32259.8</v>
      </c>
      <c r="H19" s="258">
        <f t="shared" si="27"/>
        <v>32738.6</v>
      </c>
      <c r="I19" s="258">
        <f>I20*I2</f>
        <v>34273.3647691208</v>
      </c>
      <c r="J19" s="258">
        <f t="shared" ref="J19:O19" si="28">J20*J2</f>
        <v>36162.2694947766</v>
      </c>
      <c r="K19" s="258">
        <f t="shared" si="28"/>
        <v>38223.633444778</v>
      </c>
      <c r="L19" s="258">
        <f t="shared" si="28"/>
        <v>40417.1813892324</v>
      </c>
      <c r="M19" s="258">
        <f t="shared" si="28"/>
        <v>42742.466394306</v>
      </c>
      <c r="N19" s="258">
        <f t="shared" si="28"/>
        <v>45207.6943007143</v>
      </c>
      <c r="O19" s="258">
        <f t="shared" si="28"/>
        <v>47821.596061706</v>
      </c>
    </row>
    <row r="20" spans="1:15">
      <c r="A20" s="529" t="s">
        <v>410</v>
      </c>
      <c r="B20" s="33">
        <f>B19/B2</f>
        <v>0.730039231964008</v>
      </c>
      <c r="C20" s="33">
        <f t="shared" ref="C20:H20" si="29">C19/C2</f>
        <v>0.730913364842223</v>
      </c>
      <c r="D20" s="33">
        <f t="shared" si="29"/>
        <v>0.738803459980256</v>
      </c>
      <c r="E20" s="33">
        <f t="shared" si="29"/>
        <v>0.723544002070009</v>
      </c>
      <c r="F20" s="33">
        <f t="shared" si="29"/>
        <v>0.738554632296164</v>
      </c>
      <c r="G20" s="33">
        <f t="shared" si="29"/>
        <v>0.741829704646008</v>
      </c>
      <c r="H20" s="33">
        <f t="shared" si="29"/>
        <v>0.743180786343412</v>
      </c>
      <c r="I20" s="33">
        <f>H20+I21</f>
        <v>0.744180786343412</v>
      </c>
      <c r="J20" s="33">
        <f t="shared" ref="J20:O20" si="30">I20+J21</f>
        <v>0.747180786343412</v>
      </c>
      <c r="K20" s="33">
        <f t="shared" si="30"/>
        <v>0.750180786343412</v>
      </c>
      <c r="L20" s="33">
        <f t="shared" si="30"/>
        <v>0.753180786343412</v>
      </c>
      <c r="M20" s="33">
        <f t="shared" si="30"/>
        <v>0.756180786343412</v>
      </c>
      <c r="N20" s="33">
        <f t="shared" si="30"/>
        <v>0.759180786343412</v>
      </c>
      <c r="O20" s="33">
        <f t="shared" si="30"/>
        <v>0.762180786343412</v>
      </c>
    </row>
    <row r="21" spans="1:15">
      <c r="A21" s="530" t="s">
        <v>411</v>
      </c>
      <c r="B21" s="35"/>
      <c r="C21" s="255">
        <f>C20-B20</f>
        <v>0.000874132878215028</v>
      </c>
      <c r="D21" s="255">
        <f t="shared" ref="D21:G21" si="31">D20-C20</f>
        <v>0.00789009513803274</v>
      </c>
      <c r="E21" s="255">
        <f t="shared" si="31"/>
        <v>-0.015259457910247</v>
      </c>
      <c r="F21" s="255">
        <f t="shared" si="31"/>
        <v>0.0150106302261548</v>
      </c>
      <c r="G21" s="255">
        <f t="shared" si="31"/>
        <v>0.00327507234984359</v>
      </c>
      <c r="H21" s="255">
        <v>0</v>
      </c>
      <c r="I21" s="260">
        <v>0.001</v>
      </c>
      <c r="J21" s="260">
        <v>0.003</v>
      </c>
      <c r="K21" s="260">
        <v>0.003</v>
      </c>
      <c r="L21" s="260">
        <v>0.003</v>
      </c>
      <c r="M21" s="260">
        <v>0.003</v>
      </c>
      <c r="N21" s="260">
        <v>0.003</v>
      </c>
      <c r="O21" s="260">
        <v>0.003</v>
      </c>
    </row>
    <row r="22" spans="1:15">
      <c r="F22" s="42"/>
      <c r="G22" s="42"/>
    </row>
    <row r="23" s="3" customFormat="1" spans="1:15">
      <c r="A23" s="531" t="s">
        <v>273</v>
      </c>
      <c r="B23" s="257">
        <v>-985.3</v>
      </c>
      <c r="C23" s="257">
        <v>-964.4</v>
      </c>
      <c r="D23" s="257">
        <v>-1028.7</v>
      </c>
      <c r="E23" s="257">
        <v>-1138.6</v>
      </c>
      <c r="F23" s="257">
        <v>-1288.9</v>
      </c>
      <c r="G23" s="257">
        <v>-1354.7</v>
      </c>
      <c r="H23" s="257">
        <v>-1380.6</v>
      </c>
      <c r="I23" s="257">
        <f>-(I2*I25)</f>
        <v>-1427.70994271875</v>
      </c>
      <c r="J23" s="257">
        <f>-(J2*J25)</f>
        <v>-1500.34687029926</v>
      </c>
      <c r="K23" s="257">
        <f t="shared" ref="K23:O23" si="32">-(K2*K25)</f>
        <v>-1579.52943924864</v>
      </c>
      <c r="L23" s="257">
        <f t="shared" si="32"/>
        <v>-1663.52175438385</v>
      </c>
      <c r="M23" s="257">
        <f t="shared" si="32"/>
        <v>-1752.24824824066</v>
      </c>
      <c r="N23" s="257">
        <f t="shared" si="32"/>
        <v>-1845.98787078393</v>
      </c>
      <c r="O23" s="257">
        <f t="shared" si="32"/>
        <v>-1945.03653788635</v>
      </c>
    </row>
    <row r="24" spans="1:15">
      <c r="A24" s="529" t="s">
        <v>412</v>
      </c>
      <c r="B24" s="33">
        <v>0.0775371828521434</v>
      </c>
      <c r="C24" s="33">
        <v>-0.0212118136608139</v>
      </c>
      <c r="D24" s="33">
        <v>0.0666735794276234</v>
      </c>
      <c r="E24" s="33">
        <v>0.106833867988724</v>
      </c>
      <c r="F24" s="33">
        <v>0.132004215703496</v>
      </c>
      <c r="G24" s="33">
        <v>0.0510512840406547</v>
      </c>
      <c r="H24" s="33">
        <v>0.0075880703144513</v>
      </c>
      <c r="I24" s="33">
        <f>(-I23)/(-H23)-1</f>
        <v>0.0341228036496783</v>
      </c>
      <c r="J24" s="33">
        <f t="shared" ref="J24:O24" si="33">(-J23)/(-I23)-1</f>
        <v>0.0508765298938729</v>
      </c>
      <c r="K24" s="33">
        <f t="shared" si="33"/>
        <v>0.0527761749745204</v>
      </c>
      <c r="L24" s="33">
        <f t="shared" si="33"/>
        <v>0.0531755300332759</v>
      </c>
      <c r="M24" s="33">
        <f t="shared" si="33"/>
        <v>0.0533365395571079</v>
      </c>
      <c r="N24" s="33">
        <f t="shared" si="33"/>
        <v>0.053496770584528</v>
      </c>
      <c r="O24" s="33">
        <f t="shared" si="33"/>
        <v>0.0536561852166211</v>
      </c>
    </row>
    <row r="25" spans="1:15">
      <c r="A25" s="529" t="s">
        <v>409</v>
      </c>
      <c r="B25" s="33">
        <f>-B23/B2</f>
        <v>0.0329822987520754</v>
      </c>
      <c r="C25" s="33">
        <f t="shared" ref="C25:H25" si="34">-C23/C2</f>
        <v>0.034452577691563</v>
      </c>
      <c r="D25" s="33">
        <f t="shared" si="34"/>
        <v>0.0318609418280282</v>
      </c>
      <c r="E25" s="33">
        <f t="shared" si="34"/>
        <v>0.0297589955228211</v>
      </c>
      <c r="F25" s="33">
        <f t="shared" si="34"/>
        <v>0.0312971983313341</v>
      </c>
      <c r="G25" s="33">
        <f t="shared" si="34"/>
        <v>0.0311519817507841</v>
      </c>
      <c r="H25" s="33">
        <f t="shared" si="34"/>
        <v>0.0313402342685917</v>
      </c>
      <c r="I25" s="261">
        <v>0.031</v>
      </c>
      <c r="J25" s="261">
        <v>0.031</v>
      </c>
      <c r="K25" s="261">
        <v>0.031</v>
      </c>
      <c r="L25" s="261">
        <v>0.031</v>
      </c>
      <c r="M25" s="261">
        <v>0.031</v>
      </c>
      <c r="N25" s="261">
        <v>0.031</v>
      </c>
      <c r="O25" s="261">
        <v>0.031</v>
      </c>
    </row>
    <row r="26" spans="1:15">
      <c r="A26" s="10"/>
      <c r="B26" s="33"/>
      <c r="C26" s="33"/>
      <c r="D26" s="33"/>
      <c r="E26" s="33"/>
      <c r="F26" s="33"/>
      <c r="G26" s="33"/>
      <c r="H26" s="33"/>
      <c r="I26" s="33"/>
      <c r="J26" s="33"/>
      <c r="K26" s="33"/>
      <c r="L26" s="33"/>
      <c r="M26" s="33"/>
      <c r="N26" s="33"/>
      <c r="O26" s="33"/>
    </row>
    <row r="27" s="3" customFormat="1" spans="1:15">
      <c r="A27" s="531" t="s">
        <v>275</v>
      </c>
      <c r="B27" s="257">
        <v>-9207.8</v>
      </c>
      <c r="C27" s="257">
        <v>-8647.9</v>
      </c>
      <c r="D27" s="257">
        <v>-10591</v>
      </c>
      <c r="E27" s="257">
        <v>-12059</v>
      </c>
      <c r="F27" s="257">
        <v>-13356.6</v>
      </c>
      <c r="G27" s="257">
        <v>-14008.9</v>
      </c>
      <c r="H27" s="257">
        <v>-14177.8</v>
      </c>
      <c r="I27" s="257">
        <f>-(I2*I29)</f>
        <v>-14645.5407027278</v>
      </c>
      <c r="J27" s="257">
        <f>-(J2*J29)</f>
        <v>-15342.2567059634</v>
      </c>
      <c r="K27" s="257">
        <f>-(K2*K29)</f>
        <v>-16151.9623303813</v>
      </c>
      <c r="L27" s="257">
        <f t="shared" ref="L27:O27" si="35">-(L2*L29)</f>
        <v>-17010.8514883768</v>
      </c>
      <c r="M27" s="257">
        <f t="shared" si="35"/>
        <v>-17918.1514416867</v>
      </c>
      <c r="N27" s="257">
        <f t="shared" si="35"/>
        <v>-18876.7146786615</v>
      </c>
      <c r="O27" s="257">
        <f t="shared" si="35"/>
        <v>-19889.567177741</v>
      </c>
    </row>
    <row r="28" spans="1:15">
      <c r="A28" s="529" t="s">
        <v>412</v>
      </c>
      <c r="B28" s="33">
        <v>0.130526600120324</v>
      </c>
      <c r="C28" s="33">
        <v>-0.060807141771107</v>
      </c>
      <c r="D28" s="33">
        <v>0.224690387261647</v>
      </c>
      <c r="E28" s="33">
        <v>0.13860825228968</v>
      </c>
      <c r="F28" s="33">
        <v>0.107604278961771</v>
      </c>
      <c r="G28" s="33">
        <v>0.0488372789482352</v>
      </c>
      <c r="H28" s="33">
        <v>0.00579714147986543</v>
      </c>
      <c r="I28" s="33">
        <f>(-I27)/(-H27)-1</f>
        <v>0.0329910636860291</v>
      </c>
      <c r="J28" s="33">
        <f t="shared" ref="J28" si="36">(-J27)/(-I27)-1</f>
        <v>0.0475718867181061</v>
      </c>
      <c r="K28" s="33">
        <f t="shared" ref="K28" si="37">(-K27)/(-J27)-1</f>
        <v>0.0527761749745206</v>
      </c>
      <c r="L28" s="33">
        <f t="shared" ref="L28" si="38">(-L27)/(-K27)-1</f>
        <v>0.0531755300332759</v>
      </c>
      <c r="M28" s="33">
        <f t="shared" ref="M28" si="39">(-M27)/(-L27)-1</f>
        <v>0.0533365395571079</v>
      </c>
      <c r="N28" s="33">
        <f t="shared" ref="N28" si="40">(-N27)/(-M27)-1</f>
        <v>0.053496770584528</v>
      </c>
      <c r="O28" s="33">
        <f t="shared" ref="O28" si="41">(-O27)/(-N27)-1</f>
        <v>0.0536561852166211</v>
      </c>
    </row>
    <row r="29" spans="1:15">
      <c r="A29" s="529" t="s">
        <v>409</v>
      </c>
      <c r="B29" s="33">
        <f>-B27/B2</f>
        <v>0.308225322692946</v>
      </c>
      <c r="C29" s="33">
        <f t="shared" ref="C29:H29" si="42">-C27/C2</f>
        <v>0.308940736850754</v>
      </c>
      <c r="D29" s="33">
        <f t="shared" si="42"/>
        <v>0.32802491970511</v>
      </c>
      <c r="E29" s="33">
        <f t="shared" si="42"/>
        <v>0.315179805910503</v>
      </c>
      <c r="F29" s="33">
        <f t="shared" si="42"/>
        <v>0.324326293143221</v>
      </c>
      <c r="G29" s="33">
        <f t="shared" si="42"/>
        <v>0.322141431422868</v>
      </c>
      <c r="H29" s="33">
        <f t="shared" si="42"/>
        <v>0.321842368110415</v>
      </c>
      <c r="I29" s="261">
        <v>0.318</v>
      </c>
      <c r="J29" s="261">
        <v>0.317</v>
      </c>
      <c r="K29" s="261">
        <v>0.317</v>
      </c>
      <c r="L29" s="261">
        <v>0.317</v>
      </c>
      <c r="M29" s="261">
        <v>0.317</v>
      </c>
      <c r="N29" s="261">
        <v>0.317</v>
      </c>
      <c r="O29" s="261">
        <v>0.317</v>
      </c>
    </row>
    <row r="30" spans="1:15">
      <c r="A30" s="10"/>
      <c r="B30" s="33"/>
      <c r="C30" s="33"/>
      <c r="D30" s="33"/>
      <c r="E30" s="33"/>
      <c r="F30" s="33"/>
      <c r="G30" s="33"/>
      <c r="H30" s="33"/>
      <c r="I30" s="33"/>
      <c r="J30" s="33"/>
      <c r="K30" s="33"/>
      <c r="L30" s="33"/>
      <c r="M30" s="33"/>
      <c r="N30" s="33"/>
      <c r="O30" s="33"/>
    </row>
    <row r="31" s="3" customFormat="1" spans="1:15">
      <c r="A31" s="531" t="s">
        <v>277</v>
      </c>
      <c r="B31" s="257">
        <v>-6068.3</v>
      </c>
      <c r="C31" s="257">
        <v>-5638.5</v>
      </c>
      <c r="D31" s="257">
        <v>-6074.2</v>
      </c>
      <c r="E31" s="257">
        <v>-7028.8</v>
      </c>
      <c r="F31" s="257">
        <v>-7626.7</v>
      </c>
      <c r="G31" s="257">
        <v>-8208.7</v>
      </c>
      <c r="H31" s="257">
        <v>-8288.3</v>
      </c>
      <c r="I31" s="257">
        <f>-I33*I2</f>
        <v>-8704.4251346401</v>
      </c>
      <c r="J31" s="257">
        <f t="shared" ref="J31:O31" si="43">-J33*J2</f>
        <v>-9098.87779407291</v>
      </c>
      <c r="K31" s="257">
        <f t="shared" si="43"/>
        <v>-9528.12919804827</v>
      </c>
      <c r="L31" s="257">
        <f t="shared" si="43"/>
        <v>-9981.13052630312</v>
      </c>
      <c r="M31" s="257">
        <f t="shared" si="43"/>
        <v>-10456.9653524039</v>
      </c>
      <c r="N31" s="257">
        <f t="shared" si="43"/>
        <v>-10956.8312330401</v>
      </c>
      <c r="O31" s="257">
        <f t="shared" si="43"/>
        <v>-11481.989884942</v>
      </c>
    </row>
    <row r="32" spans="1:15">
      <c r="A32" s="529" t="s">
        <v>412</v>
      </c>
      <c r="B32" s="42">
        <v>0.0788664284317386</v>
      </c>
      <c r="C32" s="42">
        <v>-0.0708270850155728</v>
      </c>
      <c r="D32" s="42">
        <v>0.0772723241996984</v>
      </c>
      <c r="E32" s="42">
        <v>0.157156497975042</v>
      </c>
      <c r="F32" s="42">
        <v>0.0850643068518095</v>
      </c>
      <c r="G32" s="42">
        <v>0.0763108552847236</v>
      </c>
      <c r="H32" s="65">
        <v>0.0137990362844478</v>
      </c>
      <c r="I32" s="33">
        <f>(-I31)/(-H31)-1</f>
        <v>0.0502063311704568</v>
      </c>
      <c r="J32" s="33">
        <f t="shared" ref="J32" si="44">(-J31)/(-I31)-1</f>
        <v>0.0453163366140112</v>
      </c>
      <c r="K32" s="33">
        <f t="shared" ref="K32" si="45">(-K31)/(-J31)-1</f>
        <v>0.0471763017033793</v>
      </c>
      <c r="L32" s="33">
        <f t="shared" ref="L32" si="46">(-L31)/(-K31)-1</f>
        <v>0.0475435753272158</v>
      </c>
      <c r="M32" s="33">
        <f t="shared" ref="M32" si="47">(-M31)/(-L31)-1</f>
        <v>0.0476734398820695</v>
      </c>
      <c r="N32" s="33">
        <f t="shared" ref="N32" si="48">(-N31)/(-M31)-1</f>
        <v>0.0478021934462332</v>
      </c>
      <c r="O32" s="33">
        <f t="shared" ref="O32" si="49">(-O31)/(-N31)-1</f>
        <v>0.047929792905661</v>
      </c>
    </row>
    <row r="33" spans="1:15">
      <c r="A33" s="529" t="s">
        <v>409</v>
      </c>
      <c r="B33" s="33">
        <f>-B31/B2</f>
        <v>0.203132531733705</v>
      </c>
      <c r="C33" s="33">
        <f t="shared" ref="C33:H33" si="50">-C31/C2</f>
        <v>0.201431832552756</v>
      </c>
      <c r="D33" s="33">
        <f t="shared" si="50"/>
        <v>0.188130390640429</v>
      </c>
      <c r="E33" s="33">
        <f t="shared" si="50"/>
        <v>0.183708086888112</v>
      </c>
      <c r="F33" s="33">
        <f t="shared" si="50"/>
        <v>0.185192289947696</v>
      </c>
      <c r="G33" s="33">
        <f t="shared" si="50"/>
        <v>0.188763026941509</v>
      </c>
      <c r="H33" s="33">
        <f t="shared" si="50"/>
        <v>0.188148097702715</v>
      </c>
      <c r="I33" s="261">
        <v>0.189</v>
      </c>
      <c r="J33" s="261">
        <v>0.188</v>
      </c>
      <c r="K33" s="261">
        <v>0.187</v>
      </c>
      <c r="L33" s="261">
        <v>0.186</v>
      </c>
      <c r="M33" s="261">
        <v>0.185</v>
      </c>
      <c r="N33" s="261">
        <v>0.184</v>
      </c>
      <c r="O33" s="261">
        <v>0.183</v>
      </c>
    </row>
    <row r="34" spans="1:15">
      <c r="A34" s="32"/>
      <c r="B34" s="33"/>
      <c r="C34" s="33"/>
      <c r="D34" s="33"/>
      <c r="E34" s="33"/>
      <c r="F34" s="40"/>
      <c r="G34" s="40"/>
      <c r="H34" s="33"/>
      <c r="I34" s="262"/>
      <c r="J34" s="33"/>
      <c r="K34" s="33"/>
      <c r="L34" s="33"/>
      <c r="M34" s="33"/>
      <c r="N34" s="33"/>
      <c r="O34" s="33"/>
    </row>
    <row r="35" spans="1:15">
      <c r="A35" s="47" t="s">
        <v>413</v>
      </c>
      <c r="B35" s="48">
        <f t="shared" ref="B35:H35" si="51">B38+B40+B42+B44</f>
        <v>6380.7</v>
      </c>
      <c r="C35" s="48">
        <f t="shared" si="51"/>
        <v>6011.7</v>
      </c>
      <c r="D35" s="48">
        <f t="shared" si="51"/>
        <v>7079.7</v>
      </c>
      <c r="E35" s="48">
        <f t="shared" si="51"/>
        <v>8381.9</v>
      </c>
      <c r="F35" s="48">
        <f t="shared" si="51"/>
        <v>9122.7</v>
      </c>
      <c r="G35" s="48">
        <f t="shared" si="51"/>
        <v>9765</v>
      </c>
      <c r="H35" s="48">
        <f t="shared" si="51"/>
        <v>9993.8</v>
      </c>
      <c r="I35" s="48">
        <f t="shared" ref="I35:O35" si="52">I38+I40+I42+I44</f>
        <v>10569.5141968711</v>
      </c>
      <c r="J35" s="48">
        <f t="shared" si="52"/>
        <v>11254.3037171576</v>
      </c>
      <c r="K35" s="48">
        <f t="shared" si="52"/>
        <v>11984.9873607015</v>
      </c>
      <c r="L35" s="48">
        <f t="shared" si="52"/>
        <v>12766.7772594037</v>
      </c>
      <c r="M35" s="48">
        <f t="shared" si="52"/>
        <v>13600.4587004355</v>
      </c>
      <c r="N35" s="48">
        <f t="shared" si="52"/>
        <v>14489.5369962945</v>
      </c>
      <c r="O35" s="48">
        <f t="shared" si="52"/>
        <v>15437.7573735775</v>
      </c>
    </row>
    <row r="36" spans="1:15">
      <c r="A36" s="530" t="s">
        <v>414</v>
      </c>
      <c r="B36" s="33">
        <f>B35/B2</f>
        <v>0.213589925552997</v>
      </c>
      <c r="C36" s="33">
        <f t="shared" ref="C36:H36" si="53">C35/C2</f>
        <v>0.214764165603867</v>
      </c>
      <c r="D36" s="33">
        <f t="shared" si="53"/>
        <v>0.219272781043931</v>
      </c>
      <c r="E36" s="33">
        <f t="shared" si="53"/>
        <v>0.219073357256924</v>
      </c>
      <c r="F36" s="33">
        <f t="shared" si="53"/>
        <v>0.2215183111314</v>
      </c>
      <c r="G36" s="33">
        <f t="shared" si="53"/>
        <v>0.224550898203593</v>
      </c>
      <c r="H36" s="33">
        <f t="shared" si="53"/>
        <v>0.226863706528648</v>
      </c>
      <c r="I36" s="33">
        <v>0.229496853877097</v>
      </c>
      <c r="J36" s="33">
        <v>0.23253517045848</v>
      </c>
      <c r="K36" s="33">
        <v>0.23521853974338</v>
      </c>
      <c r="L36" s="33">
        <v>0.23791098252761</v>
      </c>
      <c r="M36" s="33">
        <v>0.240613292172968</v>
      </c>
      <c r="N36" s="33">
        <v>0.243325351154328</v>
      </c>
      <c r="O36" s="33">
        <v>0.246047037810899</v>
      </c>
    </row>
    <row r="37" spans="1:15">
      <c r="A37" s="529" t="s">
        <v>415</v>
      </c>
      <c r="B37" s="35">
        <v>29.1628964158722</v>
      </c>
      <c r="C37" s="35">
        <v>11.7352749151944</v>
      </c>
      <c r="D37" s="35">
        <v>45.0861544006392</v>
      </c>
      <c r="E37" s="35">
        <v>-1.96579189265661</v>
      </c>
      <c r="F37" s="35">
        <v>24.4495387447594</v>
      </c>
      <c r="G37" s="35">
        <v>30.3258707219262</v>
      </c>
      <c r="H37" s="35">
        <v>21.8328734368792</v>
      </c>
      <c r="I37" s="35">
        <v>27.6266832981628</v>
      </c>
      <c r="J37" s="35">
        <v>30.3831658138309</v>
      </c>
      <c r="K37" s="35">
        <v>26.8336928489954</v>
      </c>
      <c r="L37" s="35">
        <v>26.9244278423028</v>
      </c>
      <c r="M37" s="35">
        <v>27.0230964535834</v>
      </c>
      <c r="N37" s="35">
        <v>27.1205898136007</v>
      </c>
      <c r="O37" s="35">
        <v>27.2168665657097</v>
      </c>
    </row>
    <row r="38" spans="1:15">
      <c r="A38" s="528" t="s">
        <v>401</v>
      </c>
      <c r="B38" s="58">
        <v>691.6</v>
      </c>
      <c r="C38" s="58">
        <v>581.7</v>
      </c>
      <c r="D38" s="58">
        <v>806.9</v>
      </c>
      <c r="E38" s="58">
        <v>953.6</v>
      </c>
      <c r="F38" s="58">
        <v>1005.3</v>
      </c>
      <c r="G38" s="58">
        <v>1086.2</v>
      </c>
      <c r="H38" s="58">
        <v>1180.3</v>
      </c>
      <c r="I38" s="58">
        <f>I39*I2</f>
        <v>1324.11169828857</v>
      </c>
      <c r="J38" s="58">
        <f t="shared" ref="J38:O38" si="54">J39*J2</f>
        <v>1424.36827961519</v>
      </c>
      <c r="K38" s="58">
        <f t="shared" si="54"/>
        <v>1531.76066254424</v>
      </c>
      <c r="L38" s="58">
        <f t="shared" si="54"/>
        <v>1646.79124257734</v>
      </c>
      <c r="M38" s="58">
        <f t="shared" si="54"/>
        <v>1769.98561944944</v>
      </c>
      <c r="N38" s="58">
        <f t="shared" si="54"/>
        <v>1901.90231323813</v>
      </c>
      <c r="O38" s="58">
        <f t="shared" si="54"/>
        <v>2043.137085097</v>
      </c>
    </row>
    <row r="39" spans="1:15">
      <c r="A39" s="532" t="s">
        <v>416</v>
      </c>
      <c r="B39" s="263">
        <f>B38/B2</f>
        <v>0.0231508756895721</v>
      </c>
      <c r="C39" s="263">
        <f t="shared" ref="C39:H39" si="55">C38/C2</f>
        <v>0.0207808631721093</v>
      </c>
      <c r="D39" s="263">
        <f t="shared" si="55"/>
        <v>0.0249913424332031</v>
      </c>
      <c r="E39" s="263">
        <f t="shared" si="55"/>
        <v>0.0249237468211507</v>
      </c>
      <c r="F39" s="263">
        <f t="shared" si="55"/>
        <v>0.0244107948502523</v>
      </c>
      <c r="G39" s="263">
        <f t="shared" si="55"/>
        <v>0.0249776943808236</v>
      </c>
      <c r="H39" s="263">
        <f t="shared" si="55"/>
        <v>0.0267933351493689</v>
      </c>
      <c r="I39" s="264">
        <v>0.028750561594311</v>
      </c>
      <c r="J39" s="264">
        <v>0.029430138818008</v>
      </c>
      <c r="K39" s="264">
        <v>0.030062485294012</v>
      </c>
      <c r="L39" s="264">
        <v>0.0306882241758275</v>
      </c>
      <c r="M39" s="264">
        <v>0.0313138017161805</v>
      </c>
      <c r="N39" s="264">
        <v>0.0319389810970665</v>
      </c>
      <c r="O39" s="264">
        <v>0.0325635269077438</v>
      </c>
    </row>
    <row r="40" spans="1:15">
      <c r="A40" s="528" t="s">
        <v>402</v>
      </c>
      <c r="B40" s="58">
        <v>2574.6</v>
      </c>
      <c r="C40" s="58">
        <v>2388.1</v>
      </c>
      <c r="D40" s="58">
        <v>2466</v>
      </c>
      <c r="E40" s="58">
        <v>2774.9</v>
      </c>
      <c r="F40" s="58">
        <v>3114.7</v>
      </c>
      <c r="G40" s="58">
        <v>3376.4</v>
      </c>
      <c r="H40" s="58">
        <v>3443.3</v>
      </c>
      <c r="I40" s="58">
        <f>I41*I2</f>
        <v>3579.23789675041</v>
      </c>
      <c r="J40" s="58">
        <f t="shared" ref="J40:O40" si="56">J41*J2</f>
        <v>3759.90833777541</v>
      </c>
      <c r="K40" s="58">
        <f t="shared" si="56"/>
        <v>3931.236318142</v>
      </c>
      <c r="L40" s="58">
        <f t="shared" si="56"/>
        <v>4110.03242857255</v>
      </c>
      <c r="M40" s="58">
        <f t="shared" si="56"/>
        <v>4296.61854381385</v>
      </c>
      <c r="N40" s="58">
        <f t="shared" si="56"/>
        <v>4491.32429779082</v>
      </c>
      <c r="O40" s="58">
        <f t="shared" si="56"/>
        <v>4694.49298280845</v>
      </c>
    </row>
    <row r="41" spans="1:15">
      <c r="A41" s="532" t="s">
        <v>417</v>
      </c>
      <c r="B41" s="263">
        <f>B40/B2</f>
        <v>0.0861831182047025</v>
      </c>
      <c r="C41" s="263">
        <f t="shared" ref="C41:H41" si="57">C40/C2</f>
        <v>0.0853133562683757</v>
      </c>
      <c r="D41" s="263">
        <f t="shared" si="57"/>
        <v>0.0763770609000852</v>
      </c>
      <c r="E41" s="263">
        <f t="shared" si="57"/>
        <v>0.0725261168771089</v>
      </c>
      <c r="F41" s="263">
        <f t="shared" si="57"/>
        <v>0.0756314560032635</v>
      </c>
      <c r="G41" s="263">
        <f t="shared" si="57"/>
        <v>0.0776419511207999</v>
      </c>
      <c r="H41" s="263">
        <f t="shared" si="57"/>
        <v>0.0781644420230637</v>
      </c>
      <c r="I41" s="264">
        <v>0.0777163284217043</v>
      </c>
      <c r="J41" s="264">
        <v>0.0776868074832519</v>
      </c>
      <c r="K41" s="264">
        <v>0.0771548303147632</v>
      </c>
      <c r="L41" s="264">
        <v>0.0765911265963219</v>
      </c>
      <c r="M41" s="264">
        <v>0.0760138724589759</v>
      </c>
      <c r="N41" s="264">
        <v>0.0754236013329756</v>
      </c>
      <c r="O41" s="264">
        <v>0.0748208476459816</v>
      </c>
    </row>
    <row r="42" spans="1:15">
      <c r="A42" s="528" t="s">
        <v>403</v>
      </c>
      <c r="B42" s="58">
        <v>2493.7</v>
      </c>
      <c r="C42" s="58">
        <v>2275.9</v>
      </c>
      <c r="D42" s="58">
        <v>2816.3</v>
      </c>
      <c r="E42" s="58">
        <v>3350.4</v>
      </c>
      <c r="F42" s="58">
        <v>3331.8</v>
      </c>
      <c r="G42" s="58">
        <v>3469.7</v>
      </c>
      <c r="H42" s="58">
        <v>3488.1</v>
      </c>
      <c r="I42" s="58">
        <f>I43*I2</f>
        <v>3690.80488799989</v>
      </c>
      <c r="J42" s="58">
        <f t="shared" ref="J42:O42" si="58">J43*J2</f>
        <v>3967.69006652226</v>
      </c>
      <c r="K42" s="58">
        <f t="shared" si="58"/>
        <v>4284.6651244004</v>
      </c>
      <c r="L42" s="58">
        <f t="shared" si="58"/>
        <v>4629.10993608687</v>
      </c>
      <c r="M42" s="58">
        <f t="shared" si="58"/>
        <v>5000.4264455992</v>
      </c>
      <c r="N42" s="58">
        <f t="shared" si="58"/>
        <v>5400.66599174546</v>
      </c>
      <c r="O42" s="58">
        <f t="shared" si="58"/>
        <v>5832.0339567643</v>
      </c>
    </row>
    <row r="43" spans="1:15">
      <c r="A43" s="532" t="s">
        <v>418</v>
      </c>
      <c r="B43" s="263">
        <f>B42/B2</f>
        <v>0.0834750415082213</v>
      </c>
      <c r="C43" s="263">
        <f t="shared" ref="C43:H43" si="59">C42/C2</f>
        <v>0.0813050825054212</v>
      </c>
      <c r="D43" s="263">
        <f t="shared" si="59"/>
        <v>0.0872265679695499</v>
      </c>
      <c r="E43" s="263">
        <f t="shared" si="59"/>
        <v>0.087567660811224</v>
      </c>
      <c r="F43" s="263">
        <f t="shared" si="59"/>
        <v>0.0809030998528505</v>
      </c>
      <c r="G43" s="263">
        <f t="shared" si="59"/>
        <v>0.0797874297487973</v>
      </c>
      <c r="H43" s="263">
        <f t="shared" si="59"/>
        <v>0.0791814219558703</v>
      </c>
      <c r="I43" s="264">
        <v>0.080138792975077</v>
      </c>
      <c r="J43" s="264">
        <v>0.0819799704302093</v>
      </c>
      <c r="K43" s="264">
        <v>0.0840912587989464</v>
      </c>
      <c r="L43" s="264">
        <v>0.0862642208558578</v>
      </c>
      <c r="M43" s="264">
        <v>0.0884653301660972</v>
      </c>
      <c r="N43" s="264">
        <v>0.0906943368338662</v>
      </c>
      <c r="O43" s="264">
        <v>0.0929509801683003</v>
      </c>
    </row>
    <row r="44" spans="1:15">
      <c r="A44" s="528" t="s">
        <v>404</v>
      </c>
      <c r="B44" s="58">
        <v>620.8</v>
      </c>
      <c r="C44" s="58">
        <v>766</v>
      </c>
      <c r="D44" s="58">
        <v>990.5</v>
      </c>
      <c r="E44" s="58">
        <v>1303</v>
      </c>
      <c r="F44" s="58">
        <v>1670.9</v>
      </c>
      <c r="G44" s="58">
        <v>1832.7</v>
      </c>
      <c r="H44" s="58">
        <v>1882.1</v>
      </c>
      <c r="I44" s="58">
        <f>I45*I2</f>
        <v>1975.35971383218</v>
      </c>
      <c r="J44" s="58">
        <f t="shared" ref="J44:O44" si="60">J45*J2</f>
        <v>2102.33703324471</v>
      </c>
      <c r="K44" s="58">
        <f t="shared" si="60"/>
        <v>2237.32525561482</v>
      </c>
      <c r="L44" s="58">
        <f t="shared" si="60"/>
        <v>2380.84365216698</v>
      </c>
      <c r="M44" s="58">
        <f t="shared" si="60"/>
        <v>2533.42809157304</v>
      </c>
      <c r="N44" s="58">
        <f t="shared" si="60"/>
        <v>2695.64439352012</v>
      </c>
      <c r="O44" s="58">
        <f t="shared" si="60"/>
        <v>2868.09334890776</v>
      </c>
    </row>
    <row r="45" spans="1:15">
      <c r="A45" s="532" t="s">
        <v>419</v>
      </c>
      <c r="B45" s="263">
        <f>B44/B2</f>
        <v>0.0207808901505008</v>
      </c>
      <c r="C45" s="263">
        <f t="shared" ref="C45:H45" si="61">C44/C2</f>
        <v>0.0273648636579606</v>
      </c>
      <c r="D45" s="263">
        <f t="shared" si="61"/>
        <v>0.0306778097410926</v>
      </c>
      <c r="E45" s="263">
        <f t="shared" si="61"/>
        <v>0.0340558327474406</v>
      </c>
      <c r="F45" s="263">
        <f t="shared" si="61"/>
        <v>0.0405729604250339</v>
      </c>
      <c r="G45" s="263">
        <f t="shared" si="61"/>
        <v>0.042143822953172</v>
      </c>
      <c r="H45" s="263">
        <f t="shared" si="61"/>
        <v>0.042724507400345</v>
      </c>
      <c r="I45" s="264">
        <v>0.0428911708860046</v>
      </c>
      <c r="J45" s="264">
        <v>0.043438253727011</v>
      </c>
      <c r="K45" s="264">
        <v>0.0439099653356581</v>
      </c>
      <c r="L45" s="264">
        <v>0.0443674108996027</v>
      </c>
      <c r="M45" s="264">
        <v>0.0448202878317147</v>
      </c>
      <c r="N45" s="264">
        <v>0.0452684318904201</v>
      </c>
      <c r="O45" s="264">
        <v>0.0457116830888736</v>
      </c>
    </row>
    <row r="46" s="246" customFormat="1" spans="1:15">
      <c r="A46" s="246" t="s">
        <v>420</v>
      </c>
      <c r="B46" s="265">
        <v>-833.2</v>
      </c>
      <c r="C46" s="265">
        <v>-802.6</v>
      </c>
      <c r="D46" s="265">
        <v>-919.4</v>
      </c>
      <c r="E46" s="265">
        <v>-925.1</v>
      </c>
      <c r="F46" s="265">
        <v>-979.4</v>
      </c>
      <c r="G46" s="265">
        <v>-1077.5</v>
      </c>
      <c r="H46" s="265">
        <v>-1101.8</v>
      </c>
      <c r="I46" s="266">
        <f>I48-I35</f>
        <v>-1073.82520783688</v>
      </c>
      <c r="J46" s="266">
        <f t="shared" ref="J46:O46" si="62">J48-J35</f>
        <v>-1033.51559271645</v>
      </c>
      <c r="K46" s="266">
        <f t="shared" si="62"/>
        <v>-1020.97488360171</v>
      </c>
      <c r="L46" s="266">
        <f t="shared" si="62"/>
        <v>-1005.09963923516</v>
      </c>
      <c r="M46" s="266">
        <f t="shared" si="62"/>
        <v>-985.357348460782</v>
      </c>
      <c r="N46" s="266">
        <f t="shared" si="62"/>
        <v>-961.376478065675</v>
      </c>
      <c r="O46" s="266">
        <f t="shared" si="62"/>
        <v>-932.754912440923</v>
      </c>
    </row>
    <row r="47" s="246" customFormat="1" spans="1:15">
      <c r="B47" s="265"/>
      <c r="C47" s="265"/>
      <c r="D47" s="265"/>
      <c r="E47" s="265"/>
      <c r="F47" s="265"/>
      <c r="G47" s="265"/>
      <c r="H47" s="265"/>
      <c r="I47" s="265"/>
      <c r="J47" s="265"/>
      <c r="K47" s="265"/>
      <c r="L47" s="265"/>
      <c r="M47" s="265"/>
      <c r="N47" s="265"/>
      <c r="O47" s="265"/>
    </row>
    <row r="48" s="246" customFormat="1" spans="1:15">
      <c r="A48" s="267" t="s">
        <v>421</v>
      </c>
      <c r="B48" s="268">
        <f t="shared" ref="B48:G48" si="63">B19+B23+B27+B31</f>
        <v>5547.5</v>
      </c>
      <c r="C48" s="268">
        <f t="shared" si="63"/>
        <v>5209</v>
      </c>
      <c r="D48" s="268">
        <f t="shared" si="63"/>
        <v>6159.98113709517</v>
      </c>
      <c r="E48" s="268">
        <f t="shared" si="63"/>
        <v>7456.9</v>
      </c>
      <c r="F48" s="268">
        <f t="shared" si="63"/>
        <v>8143.4</v>
      </c>
      <c r="G48" s="268">
        <f t="shared" si="63"/>
        <v>8687.5</v>
      </c>
      <c r="H48" s="268">
        <f t="shared" ref="H48:O48" si="64">H19+H23+H27+H31</f>
        <v>8891.9</v>
      </c>
      <c r="I48" s="268">
        <f t="shared" si="64"/>
        <v>9495.68898903417</v>
      </c>
      <c r="J48" s="268">
        <f t="shared" si="64"/>
        <v>10220.7881244411</v>
      </c>
      <c r="K48" s="268">
        <f t="shared" si="64"/>
        <v>10964.0124770997</v>
      </c>
      <c r="L48" s="268">
        <f t="shared" si="64"/>
        <v>11761.6776201686</v>
      </c>
      <c r="M48" s="268">
        <f t="shared" si="64"/>
        <v>12615.1013519747</v>
      </c>
      <c r="N48" s="269">
        <f t="shared" si="64"/>
        <v>13528.1605182289</v>
      </c>
      <c r="O48" s="269">
        <f t="shared" si="64"/>
        <v>14505.0024611366</v>
      </c>
    </row>
    <row r="49" s="245" customFormat="1" spans="1:15">
      <c r="A49" s="533" t="s">
        <v>412</v>
      </c>
      <c r="B49" s="271">
        <v>0.127105386131372</v>
      </c>
      <c r="C49" s="271">
        <f>C48/B48-1</f>
        <v>-0.0610184767913476</v>
      </c>
      <c r="D49" s="271">
        <f>D48/C48-1</f>
        <v>0.182565010000992</v>
      </c>
      <c r="E49" s="271">
        <f t="shared" ref="E49:H49" si="65">E48/D48-1</f>
        <v>0.210539421150958</v>
      </c>
      <c r="F49" s="271">
        <f t="shared" si="65"/>
        <v>0.0920623851734625</v>
      </c>
      <c r="G49" s="271">
        <f t="shared" si="65"/>
        <v>0.0668148439226868</v>
      </c>
      <c r="H49" s="271">
        <f t="shared" si="65"/>
        <v>0.0235280575539565</v>
      </c>
      <c r="I49" s="271">
        <f t="shared" ref="I49" si="66">I48/H48-1</f>
        <v>0.0679032590373454</v>
      </c>
      <c r="J49" s="271">
        <f t="shared" ref="J49" si="67">J48/I48-1</f>
        <v>0.0763608766298374</v>
      </c>
      <c r="K49" s="271">
        <f t="shared" ref="K49" si="68">K48/J48-1</f>
        <v>0.0727169317678491</v>
      </c>
      <c r="L49" s="271">
        <f t="shared" ref="L49" si="69">L48/K48-1</f>
        <v>0.0727530313135718</v>
      </c>
      <c r="M49" s="271">
        <f t="shared" ref="M49" si="70">M48/L48-1</f>
        <v>0.0725596942346673</v>
      </c>
      <c r="N49" s="271">
        <f t="shared" ref="N49" si="71">N48/M48-1</f>
        <v>0.0723782663950763</v>
      </c>
      <c r="O49" s="271">
        <f t="shared" ref="O49" si="72">O48/N48-1</f>
        <v>0.0722080390450321</v>
      </c>
    </row>
    <row r="50" s="245" customFormat="1" spans="1:15">
      <c r="A50" s="533" t="s">
        <v>414</v>
      </c>
      <c r="B50" s="271">
        <f>B48/B2</f>
        <v>0.185699078785282</v>
      </c>
      <c r="C50" s="271">
        <f>C48/C2</f>
        <v>0.18608821774715</v>
      </c>
      <c r="D50" s="271">
        <f t="shared" ref="D50:O50" si="73">D48/D2</f>
        <v>0.190787207806688</v>
      </c>
      <c r="E50" s="271">
        <f t="shared" si="73"/>
        <v>0.194897113748572</v>
      </c>
      <c r="F50" s="271">
        <f t="shared" si="73"/>
        <v>0.197738850873913</v>
      </c>
      <c r="G50" s="271">
        <f t="shared" si="73"/>
        <v>0.199773264530846</v>
      </c>
      <c r="H50" s="271">
        <f t="shared" si="73"/>
        <v>0.201850086261691</v>
      </c>
      <c r="I50" s="271">
        <f t="shared" si="73"/>
        <v>0.206180786343412</v>
      </c>
      <c r="J50" s="271">
        <f t="shared" si="73"/>
        <v>0.211180786343412</v>
      </c>
      <c r="K50" s="271">
        <f t="shared" si="73"/>
        <v>0.215180786343412</v>
      </c>
      <c r="L50" s="271">
        <f t="shared" si="73"/>
        <v>0.219180786343412</v>
      </c>
      <c r="M50" s="271">
        <f t="shared" si="73"/>
        <v>0.223180786343412</v>
      </c>
      <c r="N50" s="271">
        <f t="shared" si="73"/>
        <v>0.227180786343412</v>
      </c>
      <c r="O50" s="271">
        <f t="shared" si="73"/>
        <v>0.231180786343412</v>
      </c>
    </row>
    <row r="51" s="245" customFormat="1" spans="1:15">
      <c r="A51" s="270"/>
      <c r="B51" s="271"/>
      <c r="C51" s="271"/>
      <c r="D51" s="271"/>
      <c r="E51" s="271"/>
      <c r="F51" s="271"/>
      <c r="G51" s="271"/>
      <c r="H51" s="271"/>
      <c r="I51" s="271"/>
      <c r="J51" s="271"/>
      <c r="K51" s="271"/>
      <c r="L51" s="271"/>
      <c r="M51" s="271"/>
      <c r="N51" s="271"/>
      <c r="O51" s="271"/>
    </row>
    <row r="52" s="3" customFormat="1" spans="1:15">
      <c r="A52" s="3" t="s">
        <v>422</v>
      </c>
      <c r="B52" s="257">
        <v>-436.5</v>
      </c>
      <c r="C52" s="257">
        <v>-709</v>
      </c>
      <c r="D52" s="257">
        <v>-432</v>
      </c>
      <c r="E52" s="257">
        <v>-241.5</v>
      </c>
      <c r="F52" s="257">
        <v>-449.9</v>
      </c>
      <c r="G52" s="257">
        <v>-437.7</v>
      </c>
      <c r="H52" s="257">
        <v>-505.4</v>
      </c>
      <c r="I52" s="272">
        <f>(H52+G52)/2</f>
        <v>-471.55</v>
      </c>
      <c r="J52" s="272">
        <f t="shared" ref="J52:O52" si="74">(I52+H52)/2</f>
        <v>-488.475</v>
      </c>
      <c r="K52" s="272">
        <f t="shared" si="74"/>
        <v>-480.0125</v>
      </c>
      <c r="L52" s="272">
        <f t="shared" si="74"/>
        <v>-484.24375</v>
      </c>
      <c r="M52" s="272">
        <f t="shared" si="74"/>
        <v>-482.128125</v>
      </c>
      <c r="N52" s="272">
        <f t="shared" si="74"/>
        <v>-483.1859375</v>
      </c>
      <c r="O52" s="272">
        <f t="shared" si="74"/>
        <v>-482.65703125</v>
      </c>
    </row>
    <row r="53" s="246" customFormat="1" spans="1:15">
      <c r="B53" s="265"/>
      <c r="C53" s="265"/>
      <c r="D53" s="265"/>
      <c r="E53" s="265"/>
      <c r="F53" s="265"/>
      <c r="G53" s="265"/>
      <c r="H53" s="265"/>
      <c r="I53" s="265"/>
      <c r="J53" s="265"/>
      <c r="K53" s="265"/>
      <c r="L53" s="265"/>
      <c r="M53" s="265"/>
      <c r="N53" s="265"/>
      <c r="O53" s="265"/>
    </row>
    <row r="54" spans="1:15">
      <c r="A54" s="47" t="s">
        <v>423</v>
      </c>
      <c r="B54" s="273">
        <f t="shared" ref="B54:G54" si="75">B35+B46+B52</f>
        <v>5111</v>
      </c>
      <c r="C54" s="273">
        <f t="shared" si="75"/>
        <v>4500.1</v>
      </c>
      <c r="D54" s="273">
        <f t="shared" si="75"/>
        <v>5728.3</v>
      </c>
      <c r="E54" s="273">
        <f t="shared" si="75"/>
        <v>7215.3</v>
      </c>
      <c r="F54" s="273">
        <f t="shared" si="75"/>
        <v>7693.4</v>
      </c>
      <c r="G54" s="273">
        <f t="shared" si="75"/>
        <v>8249.8</v>
      </c>
      <c r="H54" s="273">
        <f t="shared" ref="H54:O54" si="76">H48+H52</f>
        <v>8386.5</v>
      </c>
      <c r="I54" s="273">
        <f t="shared" si="76"/>
        <v>9024.13898903417</v>
      </c>
      <c r="J54" s="273">
        <f t="shared" si="76"/>
        <v>9732.31312444112</v>
      </c>
      <c r="K54" s="273">
        <f t="shared" si="76"/>
        <v>10483.9999770997</v>
      </c>
      <c r="L54" s="273">
        <f t="shared" si="76"/>
        <v>11277.4338701686</v>
      </c>
      <c r="M54" s="273">
        <f t="shared" si="76"/>
        <v>12132.9732269747</v>
      </c>
      <c r="N54" s="273">
        <f t="shared" si="76"/>
        <v>13044.9745807289</v>
      </c>
      <c r="O54" s="273">
        <f t="shared" si="76"/>
        <v>14022.3454298866</v>
      </c>
    </row>
    <row r="55" spans="1:15">
      <c r="A55" s="530" t="s">
        <v>412</v>
      </c>
      <c r="B55" s="33">
        <v>0.0587918462048393</v>
      </c>
      <c r="C55" s="33">
        <f>C54/B54-1</f>
        <v>-0.119526511445901</v>
      </c>
      <c r="D55" s="33">
        <f t="shared" ref="D55:O55" si="77">D54/C54-1</f>
        <v>0.272927268282927</v>
      </c>
      <c r="E55" s="33">
        <f t="shared" si="77"/>
        <v>0.259588359548208</v>
      </c>
      <c r="F55" s="33">
        <f t="shared" si="77"/>
        <v>0.0662619710892136</v>
      </c>
      <c r="G55" s="33">
        <f t="shared" si="77"/>
        <v>0.0723217303142951</v>
      </c>
      <c r="H55" s="33">
        <f t="shared" si="77"/>
        <v>0.0165700986690589</v>
      </c>
      <c r="I55" s="33">
        <f t="shared" si="77"/>
        <v>0.0760315970946368</v>
      </c>
      <c r="J55" s="33">
        <f t="shared" si="77"/>
        <v>0.0784755350363608</v>
      </c>
      <c r="K55" s="33">
        <f t="shared" si="77"/>
        <v>0.0772361968883728</v>
      </c>
      <c r="L55" s="33">
        <f t="shared" si="77"/>
        <v>0.0756804554370405</v>
      </c>
      <c r="M55" s="33">
        <f t="shared" si="77"/>
        <v>0.0758629460084232</v>
      </c>
      <c r="N55" s="33">
        <f t="shared" si="77"/>
        <v>0.075167177631819</v>
      </c>
      <c r="O55" s="33">
        <f t="shared" si="77"/>
        <v>0.0749231700766659</v>
      </c>
    </row>
    <row r="56" spans="1:15">
      <c r="A56" s="259"/>
      <c r="B56" s="33"/>
      <c r="C56" s="33"/>
      <c r="D56" s="33"/>
      <c r="E56" s="33"/>
      <c r="F56" s="33"/>
      <c r="G56" s="33"/>
      <c r="H56" s="33"/>
      <c r="I56" s="33"/>
      <c r="J56" s="33"/>
      <c r="K56" s="33"/>
      <c r="L56" s="33"/>
      <c r="M56" s="33"/>
      <c r="N56" s="33"/>
      <c r="O56" s="33"/>
    </row>
    <row r="57" spans="1:15">
      <c r="A57" s="18" t="s">
        <v>424</v>
      </c>
      <c r="B57" s="58">
        <f t="shared" ref="B57:G57" si="78">B58+B59</f>
        <v>-46.7</v>
      </c>
      <c r="C57" s="58">
        <f t="shared" si="78"/>
        <v>-59.4</v>
      </c>
      <c r="D57" s="58">
        <f t="shared" si="78"/>
        <v>-19.5</v>
      </c>
      <c r="E57" s="58">
        <f t="shared" si="78"/>
        <v>-0.600000000000009</v>
      </c>
      <c r="F57" s="58">
        <f t="shared" si="78"/>
        <v>-64.6</v>
      </c>
      <c r="G57" s="58">
        <f t="shared" si="78"/>
        <v>-224.7</v>
      </c>
      <c r="H57" s="58">
        <v>-198.1</v>
      </c>
      <c r="I57" s="58">
        <f t="shared" ref="I57:N57" si="79">I58+I59</f>
        <v>-136</v>
      </c>
      <c r="J57" s="58">
        <f t="shared" si="79"/>
        <v>-59.04</v>
      </c>
      <c r="K57" s="58">
        <f t="shared" si="79"/>
        <v>-89.04</v>
      </c>
      <c r="L57" s="58">
        <f t="shared" si="79"/>
        <v>-89.04</v>
      </c>
      <c r="M57" s="58">
        <f t="shared" si="79"/>
        <v>-89.04</v>
      </c>
      <c r="N57" s="58">
        <f t="shared" si="79"/>
        <v>-89.04</v>
      </c>
      <c r="O57" s="58">
        <v>714.342079907401</v>
      </c>
    </row>
    <row r="58" spans="1:15">
      <c r="A58" s="532" t="s">
        <v>425</v>
      </c>
      <c r="B58" s="39">
        <v>-75.4</v>
      </c>
      <c r="C58" s="39">
        <v>-79.2</v>
      </c>
      <c r="D58" s="39">
        <v>-38</v>
      </c>
      <c r="E58" s="39">
        <v>-70.4</v>
      </c>
      <c r="F58" s="39">
        <v>-226.7</v>
      </c>
      <c r="G58" s="39">
        <v>-373.4</v>
      </c>
      <c r="H58" s="39">
        <v>-365.8</v>
      </c>
      <c r="I58" s="274">
        <v>-366</v>
      </c>
      <c r="J58" s="274">
        <v>-259.04</v>
      </c>
      <c r="K58" s="274">
        <v>-259.04</v>
      </c>
      <c r="L58" s="274">
        <v>-259.04</v>
      </c>
      <c r="M58" s="274">
        <v>-259.04</v>
      </c>
      <c r="N58" s="274">
        <v>-259.04</v>
      </c>
      <c r="O58" s="274">
        <v>-259.04</v>
      </c>
    </row>
    <row r="59" spans="1:15">
      <c r="A59" s="532" t="s">
        <v>426</v>
      </c>
      <c r="B59" s="39">
        <v>28.7</v>
      </c>
      <c r="C59" s="39">
        <v>19.8</v>
      </c>
      <c r="D59" s="39">
        <v>18.5</v>
      </c>
      <c r="E59" s="39">
        <v>69.8</v>
      </c>
      <c r="F59" s="39">
        <v>162.1</v>
      </c>
      <c r="G59" s="39">
        <v>148.7</v>
      </c>
      <c r="H59" s="39">
        <v>167.7</v>
      </c>
      <c r="I59" s="274">
        <v>230</v>
      </c>
      <c r="J59" s="274">
        <v>200</v>
      </c>
      <c r="K59" s="274">
        <v>170</v>
      </c>
      <c r="L59" s="274">
        <f>K59</f>
        <v>170</v>
      </c>
      <c r="M59" s="274">
        <f t="shared" ref="M59:O59" si="80">L59</f>
        <v>170</v>
      </c>
      <c r="N59" s="274">
        <f t="shared" si="80"/>
        <v>170</v>
      </c>
      <c r="O59" s="274">
        <f t="shared" si="80"/>
        <v>170</v>
      </c>
    </row>
    <row r="60" s="3" customFormat="1" spans="1:15">
      <c r="A60" s="3" t="s">
        <v>427</v>
      </c>
      <c r="B60" s="257">
        <v>-15.9</v>
      </c>
      <c r="C60" s="257">
        <v>-36.5</v>
      </c>
      <c r="D60" s="257">
        <v>-40.2</v>
      </c>
      <c r="E60" s="257">
        <v>-72.3</v>
      </c>
      <c r="F60" s="257">
        <v>-48.8</v>
      </c>
      <c r="G60" s="257">
        <v>-36.7</v>
      </c>
      <c r="H60" s="257">
        <v>-38</v>
      </c>
      <c r="I60" s="272">
        <f>H60</f>
        <v>-38</v>
      </c>
      <c r="J60" s="272">
        <f t="shared" ref="J60:O60" si="81">I60</f>
        <v>-38</v>
      </c>
      <c r="K60" s="272">
        <f t="shared" si="81"/>
        <v>-38</v>
      </c>
      <c r="L60" s="272">
        <f t="shared" si="81"/>
        <v>-38</v>
      </c>
      <c r="M60" s="272">
        <f t="shared" si="81"/>
        <v>-38</v>
      </c>
      <c r="N60" s="272">
        <f t="shared" si="81"/>
        <v>-38</v>
      </c>
      <c r="O60" s="272">
        <f t="shared" si="81"/>
        <v>-38</v>
      </c>
    </row>
    <row r="61" spans="1:15">
      <c r="A61" s="18" t="s">
        <v>428</v>
      </c>
      <c r="B61" s="58">
        <v>363</v>
      </c>
      <c r="C61" s="58">
        <v>372.4</v>
      </c>
      <c r="D61" s="58">
        <v>378.3</v>
      </c>
      <c r="E61" s="58">
        <v>468.2</v>
      </c>
      <c r="F61" s="58">
        <v>420.9</v>
      </c>
      <c r="G61" s="58">
        <v>444.5</v>
      </c>
      <c r="H61" s="58">
        <v>351.9</v>
      </c>
      <c r="I61" s="58">
        <f>H61*(1+I62)</f>
        <v>357.1785</v>
      </c>
      <c r="J61" s="58">
        <f>I61*(1+J62)</f>
        <v>367.893855</v>
      </c>
      <c r="K61" s="58">
        <f t="shared" ref="K61:O61" si="82">J61*(1+K62)</f>
        <v>378.93067065</v>
      </c>
      <c r="L61" s="58">
        <f t="shared" si="82"/>
        <v>390.2985907695</v>
      </c>
      <c r="M61" s="58">
        <f t="shared" si="82"/>
        <v>402.007548492585</v>
      </c>
      <c r="N61" s="58">
        <f t="shared" si="82"/>
        <v>414.067774947362</v>
      </c>
      <c r="O61" s="58">
        <f t="shared" si="82"/>
        <v>426.489808195783</v>
      </c>
    </row>
    <row r="62" spans="1:15">
      <c r="A62" s="529" t="s">
        <v>412</v>
      </c>
      <c r="B62" s="58"/>
      <c r="C62" s="58"/>
      <c r="D62" s="58"/>
      <c r="E62" s="58"/>
      <c r="F62" s="58"/>
      <c r="G62" s="58"/>
      <c r="H62" s="33">
        <v>-0.218645669291339</v>
      </c>
      <c r="I62" s="261">
        <v>0.0149999999999999</v>
      </c>
      <c r="J62" s="261">
        <v>0.03</v>
      </c>
      <c r="K62" s="261">
        <v>0.0299999999999998</v>
      </c>
      <c r="L62" s="261">
        <v>0.03</v>
      </c>
      <c r="M62" s="261">
        <v>0.03</v>
      </c>
      <c r="N62" s="261">
        <v>0.03</v>
      </c>
      <c r="O62" s="261">
        <v>0.03</v>
      </c>
    </row>
    <row r="63" spans="1:15">
      <c r="F63" s="39"/>
    </row>
    <row r="64" spans="1:15">
      <c r="A64" s="47" t="s">
        <v>429</v>
      </c>
      <c r="B64" s="273">
        <f t="shared" ref="B64:O64" si="83">B54+B57+B60+B61</f>
        <v>5411.4</v>
      </c>
      <c r="C64" s="273">
        <f t="shared" si="83"/>
        <v>4776.6</v>
      </c>
      <c r="D64" s="273">
        <f t="shared" si="83"/>
        <v>6046.9</v>
      </c>
      <c r="E64" s="273">
        <f t="shared" si="83"/>
        <v>7610.6</v>
      </c>
      <c r="F64" s="273">
        <f t="shared" si="83"/>
        <v>8000.9</v>
      </c>
      <c r="G64" s="273">
        <f t="shared" si="83"/>
        <v>8432.9</v>
      </c>
      <c r="H64" s="273">
        <f t="shared" si="83"/>
        <v>8502.3</v>
      </c>
      <c r="I64" s="273">
        <f t="shared" si="83"/>
        <v>9207.31748903417</v>
      </c>
      <c r="J64" s="273">
        <f t="shared" si="83"/>
        <v>10003.1669794411</v>
      </c>
      <c r="K64" s="273">
        <f t="shared" si="83"/>
        <v>10735.8906477497</v>
      </c>
      <c r="L64" s="273">
        <f t="shared" si="83"/>
        <v>11540.6924609381</v>
      </c>
      <c r="M64" s="273">
        <f t="shared" si="83"/>
        <v>12407.9407754673</v>
      </c>
      <c r="N64" s="273">
        <f t="shared" si="83"/>
        <v>13332.0023556762</v>
      </c>
      <c r="O64" s="273">
        <f t="shared" si="83"/>
        <v>15125.1773179898</v>
      </c>
    </row>
    <row r="65" spans="1:15">
      <c r="A65" s="529" t="s">
        <v>412</v>
      </c>
      <c r="C65" s="275">
        <f>C64/B64-1</f>
        <v>-0.117307905532764</v>
      </c>
      <c r="D65" s="275">
        <f t="shared" ref="D65:O65" si="84">D64/C64-1</f>
        <v>0.265942302055856</v>
      </c>
      <c r="E65" s="275">
        <f t="shared" si="84"/>
        <v>0.25859531330103</v>
      </c>
      <c r="F65" s="275">
        <f t="shared" si="84"/>
        <v>0.0512837358421152</v>
      </c>
      <c r="G65" s="275">
        <f t="shared" si="84"/>
        <v>0.0539939256833606</v>
      </c>
      <c r="H65" s="275">
        <f t="shared" si="84"/>
        <v>0.00822967188037338</v>
      </c>
      <c r="I65" s="275">
        <f t="shared" si="84"/>
        <v>0.082920796611996</v>
      </c>
      <c r="J65" s="275">
        <f t="shared" si="84"/>
        <v>0.0864366294911401</v>
      </c>
      <c r="K65" s="275">
        <f t="shared" si="84"/>
        <v>0.0732491689696422</v>
      </c>
      <c r="L65" s="275">
        <f t="shared" si="84"/>
        <v>0.0749636746120379</v>
      </c>
      <c r="M65" s="275">
        <f t="shared" si="84"/>
        <v>0.0751469911761911</v>
      </c>
      <c r="N65" s="275">
        <f t="shared" si="84"/>
        <v>0.0744734035188113</v>
      </c>
      <c r="O65" s="275">
        <f t="shared" si="84"/>
        <v>0.134501548565216</v>
      </c>
    </row>
    <row r="66" spans="1:15">
      <c r="A66" s="32"/>
      <c r="C66" s="275"/>
      <c r="D66" s="275"/>
      <c r="E66" s="275"/>
      <c r="F66" s="275"/>
      <c r="G66" s="275"/>
      <c r="H66" s="275"/>
      <c r="I66" s="275"/>
      <c r="J66" s="275"/>
      <c r="K66" s="275"/>
      <c r="L66" s="275"/>
      <c r="M66" s="275"/>
      <c r="N66" s="275"/>
      <c r="O66" s="275"/>
    </row>
    <row r="67" spans="1:15">
      <c r="A67" s="18" t="s">
        <v>351</v>
      </c>
      <c r="B67" s="58">
        <v>-1657.2</v>
      </c>
      <c r="C67" s="58">
        <v>-1209.8</v>
      </c>
      <c r="D67" s="58">
        <v>-1445.4</v>
      </c>
      <c r="E67" s="58">
        <v>-1899.4</v>
      </c>
      <c r="F67" s="58">
        <v>-1810.6</v>
      </c>
      <c r="G67" s="58">
        <v>-2015.1</v>
      </c>
      <c r="H67" s="58">
        <v>-2363.1</v>
      </c>
      <c r="I67" s="58">
        <f>-I64*I68</f>
        <v>-2409.21874759794</v>
      </c>
      <c r="J67" s="58">
        <f>-J64*J68</f>
        <v>-2609.06703719866</v>
      </c>
      <c r="K67" s="58">
        <f t="shared" ref="K67:O67" si="85">-K64*K68</f>
        <v>-2791.82239885872</v>
      </c>
      <c r="L67" s="58">
        <f t="shared" si="85"/>
        <v>-3001.10766474137</v>
      </c>
      <c r="M67" s="58">
        <f t="shared" si="85"/>
        <v>-3226.63187594249</v>
      </c>
      <c r="N67" s="58">
        <f t="shared" si="85"/>
        <v>-3466.93013364621</v>
      </c>
      <c r="O67" s="58">
        <f t="shared" si="85"/>
        <v>-3933.23760538904</v>
      </c>
    </row>
    <row r="68" spans="1:15">
      <c r="A68" s="529" t="s">
        <v>430</v>
      </c>
      <c r="B68" s="33">
        <v>0.306242377203681</v>
      </c>
      <c r="C68" s="33">
        <v>0.253281691615199</v>
      </c>
      <c r="D68" s="33">
        <v>0.239031569895318</v>
      </c>
      <c r="E68" s="33">
        <v>0.249572964023861</v>
      </c>
      <c r="F68" s="33">
        <v>0.226299541301604</v>
      </c>
      <c r="G68" s="33">
        <v>0.238956942451588</v>
      </c>
      <c r="H68" s="33">
        <v>0.262525170534787</v>
      </c>
      <c r="I68" s="261">
        <v>0.261663481298141</v>
      </c>
      <c r="J68" s="261">
        <v>0.260824101263222</v>
      </c>
      <c r="K68" s="261">
        <v>0.260045718651568</v>
      </c>
      <c r="L68" s="261">
        <f>K68</f>
        <v>0.260045718651568</v>
      </c>
      <c r="M68" s="261">
        <f t="shared" ref="M68:O68" si="86">L68</f>
        <v>0.260045718651568</v>
      </c>
      <c r="N68" s="261">
        <f t="shared" si="86"/>
        <v>0.260045718651568</v>
      </c>
      <c r="O68" s="261">
        <f t="shared" si="86"/>
        <v>0.260045718651568</v>
      </c>
    </row>
    <row r="69" spans="1:15">
      <c r="A69" s="32"/>
      <c r="B69" s="33"/>
      <c r="C69" s="33"/>
      <c r="D69" s="33"/>
      <c r="E69" s="33"/>
      <c r="F69" s="33"/>
      <c r="G69" s="33"/>
      <c r="H69" s="33"/>
      <c r="I69" s="33"/>
      <c r="J69" s="33"/>
      <c r="K69" s="33"/>
      <c r="L69" s="33"/>
      <c r="M69" s="33"/>
      <c r="N69" s="33"/>
      <c r="O69" s="33"/>
    </row>
    <row r="70" spans="1:15">
      <c r="A70" s="18" t="s">
        <v>298</v>
      </c>
      <c r="B70" s="59">
        <v>1</v>
      </c>
      <c r="C70" s="59">
        <v>0.9</v>
      </c>
      <c r="D70" s="59">
        <v>0.6</v>
      </c>
      <c r="E70" s="59">
        <v>1.4</v>
      </c>
      <c r="F70" s="59">
        <v>0.2</v>
      </c>
      <c r="G70" s="59">
        <v>-1.3</v>
      </c>
      <c r="H70" s="59">
        <v>-5.5</v>
      </c>
      <c r="I70" s="276">
        <f>H70</f>
        <v>-5.5</v>
      </c>
      <c r="J70" s="276">
        <f t="shared" ref="J70:O70" si="87">I70</f>
        <v>-5.5</v>
      </c>
      <c r="K70" s="276">
        <f t="shared" si="87"/>
        <v>-5.5</v>
      </c>
      <c r="L70" s="276">
        <f t="shared" si="87"/>
        <v>-5.5</v>
      </c>
      <c r="M70" s="276">
        <f t="shared" si="87"/>
        <v>-5.5</v>
      </c>
      <c r="N70" s="276">
        <f t="shared" si="87"/>
        <v>-5.5</v>
      </c>
      <c r="O70" s="276">
        <f t="shared" si="87"/>
        <v>-5.5</v>
      </c>
    </row>
    <row r="71" spans="1:15">
      <c r="A71" s="32"/>
      <c r="B71" s="277"/>
      <c r="C71" s="277"/>
      <c r="D71" s="33"/>
      <c r="E71" s="33"/>
      <c r="F71" s="33"/>
      <c r="G71" s="33"/>
      <c r="H71" s="33"/>
      <c r="I71" s="33"/>
      <c r="J71" s="33"/>
      <c r="K71" s="33"/>
      <c r="L71" s="33"/>
      <c r="M71" s="33"/>
      <c r="N71" s="33"/>
      <c r="O71" s="33"/>
    </row>
    <row r="72" spans="1:15">
      <c r="A72" s="47" t="s">
        <v>431</v>
      </c>
      <c r="B72" s="273">
        <f t="shared" ref="B72:G72" si="88">B64+B67+B70+B73</f>
        <v>3750</v>
      </c>
      <c r="C72" s="273">
        <f t="shared" si="88"/>
        <v>3563.5</v>
      </c>
      <c r="D72" s="273">
        <f t="shared" si="88"/>
        <v>4596.6</v>
      </c>
      <c r="E72" s="273">
        <f t="shared" si="88"/>
        <v>5706.6</v>
      </c>
      <c r="F72" s="273">
        <f t="shared" si="88"/>
        <v>6184</v>
      </c>
      <c r="G72" s="273">
        <f t="shared" si="88"/>
        <v>6408.7</v>
      </c>
      <c r="H72" s="273">
        <f t="shared" ref="H72:O72" si="89">H64+H67+H70+H73</f>
        <v>6127.2</v>
      </c>
      <c r="I72" s="273">
        <f t="shared" si="89"/>
        <v>6786.09874143623</v>
      </c>
      <c r="J72" s="273">
        <f t="shared" si="89"/>
        <v>7382.09994224245</v>
      </c>
      <c r="K72" s="273">
        <f t="shared" si="89"/>
        <v>7932.06824889102</v>
      </c>
      <c r="L72" s="273">
        <f t="shared" si="89"/>
        <v>8527.58479619671</v>
      </c>
      <c r="M72" s="273">
        <f t="shared" si="89"/>
        <v>9169.30889952484</v>
      </c>
      <c r="N72" s="273">
        <f t="shared" si="89"/>
        <v>9853.07222203</v>
      </c>
      <c r="O72" s="273">
        <f t="shared" si="89"/>
        <v>11179.9397126007</v>
      </c>
    </row>
    <row r="73" spans="1:15">
      <c r="A73" s="18" t="s">
        <v>371</v>
      </c>
      <c r="B73" s="59">
        <v>-5.2</v>
      </c>
      <c r="C73" s="59">
        <v>-4.2</v>
      </c>
      <c r="D73" s="59">
        <v>-5.5</v>
      </c>
      <c r="E73" s="59">
        <v>-6</v>
      </c>
      <c r="F73" s="59">
        <v>-6.5</v>
      </c>
      <c r="G73" s="59">
        <v>-7.8</v>
      </c>
      <c r="H73" s="59">
        <v>-6.5</v>
      </c>
      <c r="I73" s="59">
        <f>H73*(1+I74)</f>
        <v>-6.5</v>
      </c>
      <c r="J73" s="59">
        <f t="shared" ref="J73" si="90">I73*(1+J74)</f>
        <v>-6.5</v>
      </c>
      <c r="K73" s="59">
        <f t="shared" ref="K73" si="91">J73*(1+K74)</f>
        <v>-6.5</v>
      </c>
      <c r="L73" s="59">
        <f t="shared" ref="L73" si="92">K73*(1+L74)</f>
        <v>-6.5</v>
      </c>
      <c r="M73" s="59">
        <f t="shared" ref="M73" si="93">L73*(1+M74)</f>
        <v>-6.5</v>
      </c>
      <c r="N73" s="59">
        <f t="shared" ref="N73" si="94">M73*(1+N74)</f>
        <v>-6.5</v>
      </c>
      <c r="O73" s="59">
        <f t="shared" ref="O73" si="95">N73*(1+O74)</f>
        <v>-6.5</v>
      </c>
    </row>
    <row r="74" spans="1:15">
      <c r="A74" s="534" t="s">
        <v>412</v>
      </c>
      <c r="B74" s="33">
        <v>0.26829268292683</v>
      </c>
      <c r="C74" s="33">
        <v>-0.192307692307692</v>
      </c>
      <c r="D74" s="33">
        <v>0.30952380952381</v>
      </c>
      <c r="E74" s="33">
        <v>0.0909090909090908</v>
      </c>
      <c r="F74" s="33">
        <v>0.0833333333333333</v>
      </c>
      <c r="G74" s="33">
        <v>0.2</v>
      </c>
      <c r="H74" s="33">
        <v>-0.0256410256410257</v>
      </c>
      <c r="I74" s="261">
        <v>0</v>
      </c>
      <c r="J74" s="261">
        <v>0</v>
      </c>
      <c r="K74" s="261">
        <v>0</v>
      </c>
      <c r="L74" s="261">
        <v>0</v>
      </c>
      <c r="M74" s="261">
        <v>0</v>
      </c>
      <c r="N74" s="261">
        <v>0</v>
      </c>
      <c r="O74" s="261">
        <v>0</v>
      </c>
    </row>
    <row r="75" spans="1:15">
      <c r="A75" t="s">
        <v>432</v>
      </c>
      <c r="B75" s="41">
        <f>B72/B88</f>
        <v>6.69954244697712</v>
      </c>
      <c r="C75" s="41">
        <f t="shared" ref="C75:I75" si="96">C72/C88</f>
        <v>6.37362113051845</v>
      </c>
      <c r="D75" s="41">
        <f t="shared" si="96"/>
        <v>8.24247412943328</v>
      </c>
      <c r="E75" s="41">
        <f t="shared" si="96"/>
        <v>10.6628237799439</v>
      </c>
      <c r="F75" s="41">
        <f t="shared" si="96"/>
        <v>11.5490618021411</v>
      </c>
      <c r="G75" s="41">
        <f t="shared" si="96"/>
        <v>11.9943024826686</v>
      </c>
      <c r="H75" s="41">
        <f t="shared" si="96"/>
        <v>11.4823803959952</v>
      </c>
      <c r="I75" s="41">
        <f t="shared" si="96"/>
        <v>12.749255513563</v>
      </c>
      <c r="J75" s="41">
        <f t="shared" ref="J75" si="97">J72/J88</f>
        <v>13.9017741209404</v>
      </c>
      <c r="K75" s="41">
        <f t="shared" ref="K75" si="98">K72/K88</f>
        <v>14.9705412316177</v>
      </c>
      <c r="L75" s="41">
        <f t="shared" ref="L75" si="99">L72/L88</f>
        <v>16.1278669069951</v>
      </c>
      <c r="M75" s="41">
        <f t="shared" ref="M75" si="100">M72/M88</f>
        <v>17.3752128849374</v>
      </c>
      <c r="N75" s="41">
        <f t="shared" ref="N75" si="101">N72/N88</f>
        <v>18.7048486163536</v>
      </c>
      <c r="O75" s="41">
        <f t="shared" ref="O75" si="102">O72/O88</f>
        <v>21.2598734588693</v>
      </c>
    </row>
    <row r="76" spans="1:15">
      <c r="A76" t="s">
        <v>433</v>
      </c>
      <c r="B76" s="41">
        <f>B72/B91</f>
        <v>6.66295757290339</v>
      </c>
      <c r="C76" s="41">
        <f t="shared" ref="C76:O76" si="103">C72/C91</f>
        <v>6.34485722916572</v>
      </c>
      <c r="D76" s="41">
        <f t="shared" si="103"/>
        <v>8.21127085797625</v>
      </c>
      <c r="E76" s="41">
        <f t="shared" si="103"/>
        <v>10.6138191888641</v>
      </c>
      <c r="F76" s="41">
        <f t="shared" si="103"/>
        <v>11.5153775195016</v>
      </c>
      <c r="G76" s="41">
        <f t="shared" si="103"/>
        <v>11.9547805496394</v>
      </c>
      <c r="H76" s="41">
        <f t="shared" si="103"/>
        <v>11.4444962006053</v>
      </c>
      <c r="I76" s="41">
        <f t="shared" si="103"/>
        <v>12.6951996681372</v>
      </c>
      <c r="J76" s="41">
        <f t="shared" si="103"/>
        <v>13.8297263680134</v>
      </c>
      <c r="K76" s="41">
        <f t="shared" si="103"/>
        <v>14.8788157246141</v>
      </c>
      <c r="L76" s="41">
        <f t="shared" si="103"/>
        <v>16.0137965540781</v>
      </c>
      <c r="M76" s="41">
        <f t="shared" si="103"/>
        <v>17.2358685578078</v>
      </c>
      <c r="N76" s="41">
        <f t="shared" si="103"/>
        <v>18.5371165454661</v>
      </c>
      <c r="O76" s="41">
        <f t="shared" si="103"/>
        <v>21.0490742962475</v>
      </c>
    </row>
    <row r="77" s="246" customFormat="1" hidden="1" spans="1:15">
      <c r="A77" s="246" t="s">
        <v>434</v>
      </c>
      <c r="B77" s="279">
        <v>7.78361774213064</v>
      </c>
      <c r="C77" s="279">
        <v>7.33158702851359</v>
      </c>
      <c r="D77" s="279">
        <v>8.85824787873654</v>
      </c>
      <c r="E77" s="279">
        <v>11.3145591275141</v>
      </c>
      <c r="F77" s="279">
        <v>12.1140021635815</v>
      </c>
      <c r="G77" s="279">
        <v>12.7010056545219</v>
      </c>
      <c r="H77" s="279">
        <v>12.8775387060424</v>
      </c>
      <c r="I77" s="279">
        <v>13.8194967292249</v>
      </c>
      <c r="J77" s="279">
        <v>14.8797311543434</v>
      </c>
      <c r="K77" s="279">
        <v>16.0214743456319</v>
      </c>
      <c r="L77" s="279">
        <v>17.2504129636528</v>
      </c>
      <c r="M77" s="279">
        <v>18.565870648059</v>
      </c>
      <c r="N77" s="279">
        <v>19.9686153628504</v>
      </c>
      <c r="O77" s="279">
        <v>21.4694818196387</v>
      </c>
    </row>
    <row r="78" s="246" customFormat="1" hidden="1" spans="1:15">
      <c r="A78" s="532" t="s">
        <v>412</v>
      </c>
      <c r="B78" s="280">
        <v>0.0923915187226101</v>
      </c>
      <c r="C78" s="280">
        <v>-0.0580746291239775</v>
      </c>
      <c r="D78" s="280">
        <v>0.208230611501377</v>
      </c>
      <c r="E78" s="280">
        <v>0.27729086862355</v>
      </c>
      <c r="F78" s="280">
        <v>0.0706561366693781</v>
      </c>
      <c r="G78" s="280">
        <v>0.0484566110368589</v>
      </c>
      <c r="H78" s="280">
        <v>0.0138991396683394</v>
      </c>
      <c r="I78" s="280">
        <v>0.0731473649339871</v>
      </c>
      <c r="J78" s="280">
        <v>0.0767201907488027</v>
      </c>
      <c r="K78" s="280">
        <v>0.0767314395297536</v>
      </c>
      <c r="L78" s="280">
        <v>0.0767057133138287</v>
      </c>
      <c r="M78" s="280">
        <v>0.0762565909104849</v>
      </c>
      <c r="N78" s="280">
        <v>0.075555019281472</v>
      </c>
      <c r="O78" s="280">
        <v>0.0751612682960718</v>
      </c>
    </row>
    <row r="79" s="246" customFormat="1" hidden="1" spans="1:15">
      <c r="A79" s="246" t="s">
        <v>435</v>
      </c>
      <c r="B79" s="279">
        <v>7.74111294763346</v>
      </c>
      <c r="C79" s="279">
        <v>7.29849986476026</v>
      </c>
      <c r="D79" s="279">
        <v>8.82471349223397</v>
      </c>
      <c r="E79" s="279">
        <v>11.2625592675582</v>
      </c>
      <c r="F79" s="279">
        <v>12.0786701617476</v>
      </c>
      <c r="G79" s="279">
        <v>12.6591550929233</v>
      </c>
      <c r="H79" s="279">
        <v>12.835051418942</v>
      </c>
      <c r="I79" s="279">
        <v>13.760903144818</v>
      </c>
      <c r="J79" s="279">
        <v>14.8026150118639</v>
      </c>
      <c r="K79" s="279">
        <v>15.923309701177</v>
      </c>
      <c r="L79" s="279">
        <v>17.1284029851432</v>
      </c>
      <c r="M79" s="279">
        <v>18.4169775800915</v>
      </c>
      <c r="N79" s="279">
        <v>19.7895507108843</v>
      </c>
      <c r="O79" s="279">
        <v>21.2566043160045</v>
      </c>
    </row>
    <row r="80" s="246" customFormat="1" ht="22" customHeight="1" spans="1:15">
      <c r="A80" s="535" t="s">
        <v>412</v>
      </c>
      <c r="B80" s="282">
        <v>0.0931684352575941</v>
      </c>
      <c r="C80" s="282">
        <v>-0.0571769312587679</v>
      </c>
      <c r="D80" s="282">
        <v>0.209113332294874</v>
      </c>
      <c r="E80" s="282">
        <v>0.276252116000092</v>
      </c>
      <c r="F80" s="282">
        <v>0.0724622951854514</v>
      </c>
      <c r="G80" s="282">
        <v>0.0480586789275925</v>
      </c>
      <c r="H80" s="282">
        <v>0.0138947919294412</v>
      </c>
      <c r="I80" s="282">
        <v>0.0721346331740915</v>
      </c>
      <c r="J80" s="282">
        <v>0.0757008356270716</v>
      </c>
      <c r="K80" s="282">
        <v>0.0757092370783734</v>
      </c>
      <c r="L80" s="282">
        <v>0.0756810805405055</v>
      </c>
      <c r="M80" s="282">
        <v>0.0752302824767683</v>
      </c>
      <c r="N80" s="282">
        <v>0.074527599592487</v>
      </c>
      <c r="O80" s="282">
        <v>0.0741327393710498</v>
      </c>
    </row>
    <row r="81" s="246" customFormat="1" spans="1:15">
      <c r="A81" s="536" t="s">
        <v>436</v>
      </c>
      <c r="B81" s="41">
        <v>436.5</v>
      </c>
      <c r="C81" s="41">
        <v>709</v>
      </c>
      <c r="D81" s="41">
        <v>432</v>
      </c>
      <c r="E81" s="41">
        <v>241.5</v>
      </c>
      <c r="F81" s="41">
        <v>449.9</v>
      </c>
      <c r="G81" s="41">
        <v>437.7</v>
      </c>
      <c r="H81" s="41">
        <f>-H52</f>
        <v>505.4</v>
      </c>
      <c r="I81" s="41">
        <f t="shared" ref="I81:O81" si="104">-I52</f>
        <v>471.55</v>
      </c>
      <c r="J81" s="41">
        <f t="shared" si="104"/>
        <v>488.475</v>
      </c>
      <c r="K81" s="41">
        <f t="shared" si="104"/>
        <v>480.0125</v>
      </c>
      <c r="L81" s="41">
        <f t="shared" si="104"/>
        <v>484.24375</v>
      </c>
      <c r="M81" s="41">
        <f t="shared" si="104"/>
        <v>482.128125</v>
      </c>
      <c r="N81" s="41">
        <f t="shared" si="104"/>
        <v>483.1859375</v>
      </c>
      <c r="O81" s="41">
        <f t="shared" si="104"/>
        <v>482.65703125</v>
      </c>
    </row>
    <row r="82" s="246" customFormat="1" spans="1:15">
      <c r="A82" s="536" t="s">
        <v>437</v>
      </c>
      <c r="B82" s="41">
        <v>170.5</v>
      </c>
      <c r="C82" s="41">
        <v>-173.3</v>
      </c>
      <c r="D82" s="41">
        <v>-90.1999999999998</v>
      </c>
      <c r="E82" s="41">
        <v>106</v>
      </c>
      <c r="F82" s="41">
        <v>-147.2</v>
      </c>
      <c r="G82" s="41">
        <v>-60.3000000000002</v>
      </c>
      <c r="H82" s="41">
        <v>0</v>
      </c>
      <c r="I82" s="41">
        <v>0</v>
      </c>
      <c r="J82" s="41">
        <v>0</v>
      </c>
      <c r="K82" s="41">
        <v>0</v>
      </c>
      <c r="L82" s="41">
        <v>0</v>
      </c>
      <c r="M82" s="41">
        <v>0</v>
      </c>
      <c r="N82" s="41">
        <v>0</v>
      </c>
      <c r="O82" s="41">
        <v>0</v>
      </c>
    </row>
    <row r="83" s="246" customFormat="1" spans="1:15">
      <c r="A83" s="536" t="s">
        <v>438</v>
      </c>
      <c r="B83" s="41">
        <v>0</v>
      </c>
      <c r="C83" s="41">
        <v>0</v>
      </c>
      <c r="D83" s="41">
        <v>0.3</v>
      </c>
      <c r="E83" s="41">
        <v>-0.5</v>
      </c>
      <c r="F83" s="41">
        <v>0</v>
      </c>
      <c r="G83" s="41">
        <v>0</v>
      </c>
      <c r="H83" s="41">
        <v>0</v>
      </c>
      <c r="I83" s="41">
        <v>0</v>
      </c>
      <c r="J83" s="41">
        <v>0</v>
      </c>
      <c r="K83" s="41">
        <v>0</v>
      </c>
      <c r="L83" s="41">
        <v>0</v>
      </c>
      <c r="M83" s="41">
        <v>0</v>
      </c>
      <c r="N83" s="41">
        <v>0</v>
      </c>
      <c r="O83" s="41">
        <v>0</v>
      </c>
    </row>
    <row r="84" s="246" customFormat="1" spans="1:15">
      <c r="A84" s="536" t="s">
        <v>439</v>
      </c>
      <c r="B84" s="41">
        <v>-0.2</v>
      </c>
      <c r="C84" s="41">
        <v>0</v>
      </c>
      <c r="D84" s="41">
        <v>1.3</v>
      </c>
      <c r="E84" s="41">
        <v>1.8</v>
      </c>
      <c r="F84" s="41">
        <v>-0.2</v>
      </c>
      <c r="G84" s="41">
        <v>0.2</v>
      </c>
      <c r="H84" s="41">
        <v>0</v>
      </c>
      <c r="I84" s="41">
        <v>0</v>
      </c>
      <c r="J84" s="41">
        <v>0</v>
      </c>
      <c r="K84" s="41">
        <v>0</v>
      </c>
      <c r="L84" s="41">
        <v>0</v>
      </c>
      <c r="M84" s="41">
        <v>0</v>
      </c>
      <c r="N84" s="41">
        <v>0</v>
      </c>
      <c r="O84" s="41">
        <v>0</v>
      </c>
    </row>
    <row r="85" spans="1:15">
      <c r="A85" s="536" t="s">
        <v>440</v>
      </c>
      <c r="B85" s="41">
        <v>0</v>
      </c>
      <c r="C85" s="41">
        <v>0</v>
      </c>
      <c r="D85" s="41">
        <v>0</v>
      </c>
      <c r="E85" s="41">
        <v>0</v>
      </c>
      <c r="F85" s="41">
        <v>0</v>
      </c>
      <c r="G85" s="41">
        <v>0</v>
      </c>
      <c r="H85" s="41">
        <v>0</v>
      </c>
      <c r="I85" s="41">
        <v>0</v>
      </c>
      <c r="J85" s="41">
        <v>0</v>
      </c>
      <c r="K85" s="41">
        <v>0</v>
      </c>
      <c r="L85" s="41">
        <v>0</v>
      </c>
      <c r="M85" s="41">
        <v>0</v>
      </c>
      <c r="N85" s="41">
        <v>0</v>
      </c>
      <c r="O85" s="41">
        <v>0</v>
      </c>
    </row>
    <row r="86" spans="1:15">
      <c r="A86" s="106" t="s">
        <v>441</v>
      </c>
      <c r="B86" s="283">
        <f>SUM(B81:B85)+B72</f>
        <v>4356.8</v>
      </c>
      <c r="C86" s="283">
        <f t="shared" ref="C86:O86" si="105">SUM(C81:C85)+C72</f>
        <v>4099.2</v>
      </c>
      <c r="D86" s="283">
        <f t="shared" si="105"/>
        <v>4940</v>
      </c>
      <c r="E86" s="283">
        <f t="shared" si="105"/>
        <v>6055.4</v>
      </c>
      <c r="F86" s="283">
        <f t="shared" si="105"/>
        <v>6486.5</v>
      </c>
      <c r="G86" s="283">
        <f t="shared" si="105"/>
        <v>6786.3</v>
      </c>
      <c r="H86" s="283">
        <f t="shared" si="105"/>
        <v>6632.6</v>
      </c>
      <c r="I86" s="283">
        <f t="shared" si="105"/>
        <v>7257.64874143623</v>
      </c>
      <c r="J86" s="283">
        <f t="shared" si="105"/>
        <v>7870.57494224245</v>
      </c>
      <c r="K86" s="283">
        <f t="shared" si="105"/>
        <v>8412.08074889102</v>
      </c>
      <c r="L86" s="283">
        <f t="shared" si="105"/>
        <v>9011.82854619671</v>
      </c>
      <c r="M86" s="283">
        <f t="shared" si="105"/>
        <v>9651.43702452484</v>
      </c>
      <c r="N86" s="283">
        <f t="shared" si="105"/>
        <v>10336.25815953</v>
      </c>
      <c r="O86" s="283">
        <f t="shared" si="105"/>
        <v>11662.5967438507</v>
      </c>
    </row>
    <row r="88" spans="1:15">
      <c r="A88" s="18" t="s">
        <v>442</v>
      </c>
      <c r="B88" s="73">
        <v>559.739718</v>
      </c>
      <c r="C88" s="73">
        <v>559.101322</v>
      </c>
      <c r="D88" s="73">
        <v>557.67236</v>
      </c>
      <c r="E88" s="74">
        <v>535.186562</v>
      </c>
      <c r="F88" s="73">
        <v>535.45475</v>
      </c>
      <c r="G88" s="73">
        <v>534.312021</v>
      </c>
      <c r="H88" s="73">
        <v>533.617576555556</v>
      </c>
      <c r="I88" s="73">
        <v>532.27411861163</v>
      </c>
      <c r="J88" s="73">
        <v>531.018550439738</v>
      </c>
      <c r="K88" s="73">
        <v>529.845122241707</v>
      </c>
      <c r="L88" s="73">
        <v>528.748460374389</v>
      </c>
      <c r="M88" s="73">
        <v>527.723542741381</v>
      </c>
      <c r="N88" s="73">
        <v>526.765675794645</v>
      </c>
      <c r="O88" s="73">
        <v>525.870473040686</v>
      </c>
    </row>
    <row r="89" spans="1:15">
      <c r="A89" s="284" t="s">
        <v>443</v>
      </c>
      <c r="B89" s="111">
        <v>3.07341099999996</v>
      </c>
      <c r="C89" s="111">
        <v>2.53464099999996</v>
      </c>
      <c r="D89" s="111">
        <v>2.11918500000002</v>
      </c>
      <c r="E89" s="111">
        <v>2.47098600000004</v>
      </c>
      <c r="F89" s="111">
        <v>1.56628899999998</v>
      </c>
      <c r="G89" s="111">
        <v>1.76641000000006</v>
      </c>
      <c r="H89" s="111">
        <v>1.76641000000006</v>
      </c>
      <c r="I89" s="111">
        <f>H89+I90</f>
        <v>2.26641000000006</v>
      </c>
      <c r="J89" s="111">
        <f t="shared" ref="J89:O89" si="106">I89+J90</f>
        <v>2.76641000000006</v>
      </c>
      <c r="K89" s="111">
        <f t="shared" si="106"/>
        <v>3.26641000000006</v>
      </c>
      <c r="L89" s="111">
        <f t="shared" si="106"/>
        <v>3.76641000000006</v>
      </c>
      <c r="M89" s="111">
        <f t="shared" si="106"/>
        <v>4.26641000000006</v>
      </c>
      <c r="N89" s="111">
        <f t="shared" si="106"/>
        <v>4.76641000000006</v>
      </c>
      <c r="O89" s="111">
        <f t="shared" si="106"/>
        <v>5.26641000000006</v>
      </c>
    </row>
    <row r="90" spans="1:15">
      <c r="A90" s="284" t="s">
        <v>444</v>
      </c>
      <c r="B90" s="111"/>
      <c r="C90" s="111">
        <f>C89-B89</f>
        <v>-0.53877</v>
      </c>
      <c r="D90" s="111">
        <f t="shared" ref="D90:H90" si="107">D89-C89</f>
        <v>-0.415455999999949</v>
      </c>
      <c r="E90" s="111">
        <f t="shared" si="107"/>
        <v>0.351801000000023</v>
      </c>
      <c r="F90" s="111">
        <f t="shared" si="107"/>
        <v>-0.904697000000056</v>
      </c>
      <c r="G90" s="111">
        <f t="shared" si="107"/>
        <v>0.200121000000081</v>
      </c>
      <c r="H90" s="111">
        <f t="shared" si="107"/>
        <v>0</v>
      </c>
      <c r="I90" s="285">
        <v>0.5</v>
      </c>
      <c r="J90" s="285">
        <v>0.5</v>
      </c>
      <c r="K90" s="285">
        <v>0.5</v>
      </c>
      <c r="L90" s="285">
        <v>0.5</v>
      </c>
      <c r="M90" s="285">
        <v>0.5</v>
      </c>
      <c r="N90" s="285">
        <v>0.5</v>
      </c>
      <c r="O90" s="285">
        <v>0.5</v>
      </c>
    </row>
    <row r="91" spans="1:15">
      <c r="A91" s="18" t="s">
        <v>445</v>
      </c>
      <c r="B91" s="58">
        <f>B88+B89</f>
        <v>562.813129</v>
      </c>
      <c r="C91" s="58">
        <f t="shared" ref="C91:O91" si="108">C88+C89</f>
        <v>561.635963</v>
      </c>
      <c r="D91" s="58">
        <f t="shared" si="108"/>
        <v>559.791545</v>
      </c>
      <c r="E91" s="58">
        <f t="shared" si="108"/>
        <v>537.657548</v>
      </c>
      <c r="F91" s="58">
        <f t="shared" si="108"/>
        <v>537.021039</v>
      </c>
      <c r="G91" s="58">
        <f t="shared" si="108"/>
        <v>536.078431</v>
      </c>
      <c r="H91" s="58">
        <f t="shared" si="108"/>
        <v>535.383986555556</v>
      </c>
      <c r="I91" s="58">
        <f t="shared" si="108"/>
        <v>534.54052861163</v>
      </c>
      <c r="J91" s="58">
        <f t="shared" si="108"/>
        <v>533.784960439738</v>
      </c>
      <c r="K91" s="58">
        <f t="shared" si="108"/>
        <v>533.111532241707</v>
      </c>
      <c r="L91" s="58">
        <f t="shared" si="108"/>
        <v>532.514870374389</v>
      </c>
      <c r="M91" s="58">
        <f t="shared" si="108"/>
        <v>531.989952741381</v>
      </c>
      <c r="N91" s="58">
        <f t="shared" si="108"/>
        <v>531.532085794645</v>
      </c>
      <c r="O91" s="58">
        <f t="shared" si="108"/>
        <v>531.136883040686</v>
      </c>
    </row>
    <row r="93" spans="1:15">
      <c r="A93" s="18" t="s">
        <v>446</v>
      </c>
      <c r="B93" s="30">
        <v>3.85</v>
      </c>
      <c r="C93" s="112">
        <v>4</v>
      </c>
      <c r="D93" s="113">
        <v>4.8</v>
      </c>
      <c r="E93" s="113">
        <v>6</v>
      </c>
      <c r="F93" s="113">
        <v>6.6</v>
      </c>
      <c r="G93" s="113">
        <v>7</v>
      </c>
      <c r="H93" s="31">
        <v>7.2</v>
      </c>
      <c r="I93" s="31">
        <f>I96/I88</f>
        <v>7.4</v>
      </c>
      <c r="J93" s="31">
        <f>J96/J88</f>
        <v>7.6</v>
      </c>
      <c r="K93" s="31">
        <f t="shared" ref="K93:O93" si="109">K96/K88</f>
        <v>7.82562270184052</v>
      </c>
      <c r="L93" s="31">
        <f t="shared" si="109"/>
        <v>8.21130456739807</v>
      </c>
      <c r="M93" s="31">
        <f t="shared" si="109"/>
        <v>8.86822955050436</v>
      </c>
      <c r="N93" s="31">
        <f t="shared" si="109"/>
        <v>9.56884780988014</v>
      </c>
      <c r="O93" s="31">
        <f t="shared" si="109"/>
        <v>10.3185737903107</v>
      </c>
    </row>
    <row r="94" spans="1:15">
      <c r="A94" s="536" t="s">
        <v>412</v>
      </c>
      <c r="B94" s="33">
        <v>0</v>
      </c>
      <c r="C94" s="33">
        <f>C93/B93-1</f>
        <v>0.0389610389610389</v>
      </c>
      <c r="D94" s="33">
        <f>D93/C93-1</f>
        <v>0.2</v>
      </c>
      <c r="E94" s="33">
        <f t="shared" ref="E94:H94" si="110">E93/D93-1</f>
        <v>0.25</v>
      </c>
      <c r="F94" s="33">
        <f t="shared" si="110"/>
        <v>0.0999999999999999</v>
      </c>
      <c r="G94" s="33">
        <f t="shared" si="110"/>
        <v>0.0606060606060606</v>
      </c>
      <c r="H94" s="33">
        <f t="shared" si="110"/>
        <v>0.0285714285714287</v>
      </c>
      <c r="I94" s="261">
        <v>0.0277777777777779</v>
      </c>
      <c r="J94" s="261">
        <v>0.027027027027027</v>
      </c>
      <c r="K94" s="261">
        <v>0.0296871976105946</v>
      </c>
      <c r="L94" s="261">
        <v>0.0492844953369451</v>
      </c>
      <c r="M94" s="261">
        <v>0.0800025108938871</v>
      </c>
      <c r="N94" s="261">
        <v>0.0790031714206065</v>
      </c>
      <c r="O94" s="261">
        <v>0.0783507058871218</v>
      </c>
    </row>
    <row r="95" spans="1:15">
      <c r="A95" t="s">
        <v>306</v>
      </c>
      <c r="B95" s="33">
        <f>B93/B75</f>
        <v>0.57466611048</v>
      </c>
      <c r="C95" s="33">
        <f>C93/C75</f>
        <v>0.627586723165427</v>
      </c>
      <c r="D95" s="33">
        <f t="shared" ref="D95:H95" si="111">D93/D75</f>
        <v>0.582349416525258</v>
      </c>
      <c r="E95" s="33">
        <f t="shared" si="111"/>
        <v>0.562702725265482</v>
      </c>
      <c r="F95" s="33">
        <f t="shared" si="111"/>
        <v>0.571474991914618</v>
      </c>
      <c r="G95" s="33">
        <f t="shared" si="111"/>
        <v>0.583610427543808</v>
      </c>
      <c r="H95" s="33">
        <f t="shared" si="111"/>
        <v>0.627047681028855</v>
      </c>
      <c r="I95" s="286">
        <f t="shared" ref="I95:O95" si="112">I93/I75</f>
        <v>0.580426048574182</v>
      </c>
      <c r="J95" s="286">
        <f t="shared" si="112"/>
        <v>0.546692813009529</v>
      </c>
      <c r="K95" s="286">
        <f t="shared" si="112"/>
        <v>0.522734788326345</v>
      </c>
      <c r="L95" s="286">
        <f t="shared" si="112"/>
        <v>0.509137669274577</v>
      </c>
      <c r="M95" s="286">
        <f t="shared" si="112"/>
        <v>0.510395447194334</v>
      </c>
      <c r="N95" s="286">
        <f t="shared" si="112"/>
        <v>0.51157044925315</v>
      </c>
      <c r="O95" s="286">
        <f t="shared" si="112"/>
        <v>0.485354431213979</v>
      </c>
    </row>
    <row r="96" spans="1:15">
      <c r="A96" t="s">
        <v>447</v>
      </c>
      <c r="B96" s="39">
        <v>2154.9979143</v>
      </c>
      <c r="C96" s="39">
        <v>2236.405288</v>
      </c>
      <c r="D96" s="39">
        <v>2676.827328</v>
      </c>
      <c r="E96" s="39">
        <v>3211.119372</v>
      </c>
      <c r="F96" s="39">
        <v>3534.00135</v>
      </c>
      <c r="G96" s="39">
        <v>3740.184147</v>
      </c>
      <c r="H96" s="39">
        <v>3842.0465512</v>
      </c>
      <c r="I96" s="39">
        <f>H96*(1+I97)</f>
        <v>3938.82847772606</v>
      </c>
      <c r="J96" s="39">
        <f>I96*(1+J97)</f>
        <v>4035.740983342</v>
      </c>
      <c r="K96" s="39">
        <f t="shared" ref="K96:O96" si="113">J96*(1+K97)</f>
        <v>4146.36801707417</v>
      </c>
      <c r="L96" s="39">
        <f t="shared" si="113"/>
        <v>4341.71464767691</v>
      </c>
      <c r="M96" s="39">
        <f t="shared" si="113"/>
        <v>4679.97351623596</v>
      </c>
      <c r="N96" s="39">
        <f t="shared" si="113"/>
        <v>5040.54058314762</v>
      </c>
      <c r="O96" s="39">
        <f t="shared" si="113"/>
        <v>5426.2332802159</v>
      </c>
    </row>
    <row r="97" spans="1:15">
      <c r="A97" s="536" t="s">
        <v>412</v>
      </c>
      <c r="B97" s="39"/>
      <c r="C97" s="65">
        <f>C96/B96-1</f>
        <v>0.0377760800415639</v>
      </c>
      <c r="D97" s="65">
        <f t="shared" ref="D97:H97" si="114">D96/C96-1</f>
        <v>0.196933016731447</v>
      </c>
      <c r="E97" s="65">
        <f t="shared" si="114"/>
        <v>0.19959899482915</v>
      </c>
      <c r="F97" s="65">
        <f t="shared" si="114"/>
        <v>0.100551222360475</v>
      </c>
      <c r="G97" s="65">
        <f t="shared" si="114"/>
        <v>0.0583425914650544</v>
      </c>
      <c r="H97" s="65">
        <f t="shared" si="114"/>
        <v>0.0272345959975535</v>
      </c>
      <c r="I97" s="287">
        <v>0.0251902014294532</v>
      </c>
      <c r="J97" s="287">
        <v>0.0246043985321975</v>
      </c>
      <c r="K97" s="287">
        <v>0.027411827019818</v>
      </c>
      <c r="L97" s="287">
        <v>0.047112709194731</v>
      </c>
      <c r="M97" s="287">
        <v>0.0779090511487295</v>
      </c>
      <c r="N97" s="287">
        <v>0.077044681056583</v>
      </c>
      <c r="O97" s="287">
        <v>0.0765181215597781</v>
      </c>
    </row>
    <row r="101" spans="1:15">
      <c r="A101" s="28" t="s">
        <v>448</v>
      </c>
      <c r="B101" s="29"/>
      <c r="C101" s="29"/>
      <c r="D101" s="29"/>
      <c r="E101" s="29"/>
      <c r="F101" s="29"/>
      <c r="G101" s="29"/>
      <c r="H101" s="29"/>
      <c r="I101" s="29"/>
      <c r="J101" s="29"/>
      <c r="K101" s="29"/>
      <c r="L101" s="29"/>
      <c r="M101" s="29"/>
      <c r="N101" s="29"/>
      <c r="O101" s="29"/>
    </row>
    <row r="103" spans="1:15">
      <c r="A103" s="537" t="s">
        <v>449</v>
      </c>
    </row>
    <row r="104" spans="1:15">
      <c r="A104" t="s">
        <v>450</v>
      </c>
      <c r="E104" s="42">
        <v>0.298915074737263</v>
      </c>
      <c r="F104" s="42">
        <v>0.315856696760282</v>
      </c>
      <c r="G104" s="42">
        <v>0.326797265383368</v>
      </c>
      <c r="H104" s="42">
        <v>0.325107389808745</v>
      </c>
      <c r="I104" s="42">
        <v>0.319046495970568</v>
      </c>
      <c r="J104" s="42">
        <v>0.312135426379808</v>
      </c>
      <c r="K104" s="42">
        <v>0.306377614417936</v>
      </c>
      <c r="L104" s="42">
        <v>0.300788129466764</v>
      </c>
      <c r="M104" s="42">
        <v>0.295162985231778</v>
      </c>
      <c r="N104" s="42">
        <v>0.289504333115147</v>
      </c>
      <c r="O104" s="42">
        <v>0.283814523598672</v>
      </c>
    </row>
    <row r="105" spans="1:15">
      <c r="A105" t="s">
        <v>451</v>
      </c>
      <c r="E105" s="42">
        <v>0.265651177317718</v>
      </c>
      <c r="F105" s="42">
        <v>0.270677422018037</v>
      </c>
      <c r="G105" s="42">
        <v>0.271465659773403</v>
      </c>
      <c r="H105" s="42">
        <v>0.268497840014791</v>
      </c>
      <c r="I105" s="42">
        <v>0.26860865892911</v>
      </c>
      <c r="J105" s="42">
        <v>0.266100496594394</v>
      </c>
      <c r="K105" s="42">
        <v>0.263206849488986</v>
      </c>
      <c r="L105" s="42">
        <v>0.260398443262153</v>
      </c>
      <c r="M105" s="42">
        <v>0.257499932051256</v>
      </c>
      <c r="N105" s="42">
        <v>0.254511744123653</v>
      </c>
      <c r="O105" s="42">
        <v>0.251434523414549</v>
      </c>
    </row>
    <row r="106" spans="1:15">
      <c r="A106" t="s">
        <v>452</v>
      </c>
      <c r="E106" s="42">
        <v>0.295901538654546</v>
      </c>
      <c r="F106" s="42">
        <v>0.258917601122804</v>
      </c>
      <c r="G106" s="42">
        <v>0.236931121786101</v>
      </c>
      <c r="H106" s="42">
        <v>0.232065699672299</v>
      </c>
      <c r="I106" s="42">
        <v>0.231055950839723</v>
      </c>
      <c r="J106" s="42">
        <v>0.2332792723747</v>
      </c>
      <c r="K106" s="42">
        <v>0.234717044444797</v>
      </c>
      <c r="L106" s="42">
        <v>0.235545818811812</v>
      </c>
      <c r="M106" s="42">
        <v>0.236267349594474</v>
      </c>
      <c r="N106" s="42">
        <v>0.236877599138133</v>
      </c>
      <c r="O106" s="42">
        <v>0.237372633985828</v>
      </c>
    </row>
    <row r="107" spans="1:15">
      <c r="A107" t="s">
        <v>453</v>
      </c>
      <c r="E107" s="42">
        <v>0.0621055025130225</v>
      </c>
      <c r="F107" s="42">
        <v>0.0708284566783059</v>
      </c>
      <c r="G107" s="42">
        <v>0.0759746038462158</v>
      </c>
      <c r="H107" s="42">
        <v>0.078791772748068</v>
      </c>
      <c r="I107" s="42">
        <v>0.0802506373545015</v>
      </c>
      <c r="J107" s="42">
        <v>0.0821640109463983</v>
      </c>
      <c r="K107" s="42">
        <v>0.0839925175174762</v>
      </c>
      <c r="L107" s="42">
        <v>0.0858794511826346</v>
      </c>
      <c r="M107" s="42">
        <v>0.0877678501665123</v>
      </c>
      <c r="N107" s="42">
        <v>0.0896548181533542</v>
      </c>
      <c r="O107" s="42">
        <v>0.0915373173420765</v>
      </c>
    </row>
    <row r="108" spans="1:15">
      <c r="A108" t="s">
        <v>454</v>
      </c>
      <c r="E108" s="42">
        <v>0.0774267067774505</v>
      </c>
      <c r="F108" s="42">
        <v>0.0837173952105986</v>
      </c>
      <c r="G108" s="42">
        <v>0.0888313492109118</v>
      </c>
      <c r="H108" s="42">
        <v>0.0955372977560977</v>
      </c>
      <c r="I108" s="42">
        <v>0.101038256906097</v>
      </c>
      <c r="J108" s="42">
        <v>0.1063207937047</v>
      </c>
      <c r="K108" s="42">
        <v>0.111705974130805</v>
      </c>
      <c r="L108" s="42">
        <v>0.117388157276637</v>
      </c>
      <c r="M108" s="42">
        <v>0.123301882955979</v>
      </c>
      <c r="N108" s="42">
        <v>0.129451505469712</v>
      </c>
      <c r="O108" s="42">
        <v>0.135841001658875</v>
      </c>
    </row>
    <row r="110" spans="1:15">
      <c r="A110" s="18" t="s">
        <v>450</v>
      </c>
      <c r="B110" s="74">
        <v>10168.8</v>
      </c>
      <c r="C110" s="74">
        <v>9199.3</v>
      </c>
      <c r="D110" s="74">
        <v>10184.8</v>
      </c>
      <c r="E110" s="58">
        <v>11436.7</v>
      </c>
      <c r="F110" s="58">
        <v>13007.8</v>
      </c>
      <c r="G110" s="58">
        <v>14211.4</v>
      </c>
      <c r="H110" s="58">
        <v>14723.0104</v>
      </c>
      <c r="I110" s="58"/>
      <c r="J110" s="58"/>
      <c r="K110" s="58"/>
      <c r="L110" s="58"/>
      <c r="M110" s="58"/>
      <c r="N110" s="58"/>
      <c r="O110" s="58"/>
    </row>
    <row r="111" spans="1:15">
      <c r="A111" s="529" t="s">
        <v>412</v>
      </c>
      <c r="D111" s="33">
        <v>0.101</v>
      </c>
      <c r="E111" s="33">
        <v>0.123</v>
      </c>
      <c r="F111" s="33">
        <v>0.137</v>
      </c>
      <c r="G111" s="33">
        <v>0.0925290979258599</v>
      </c>
      <c r="H111" s="33">
        <v>0.036</v>
      </c>
      <c r="I111" s="33"/>
      <c r="J111" s="33"/>
      <c r="K111" s="33"/>
      <c r="L111" s="33"/>
      <c r="M111" s="33"/>
      <c r="N111" s="33"/>
      <c r="O111" s="33"/>
    </row>
    <row r="112" spans="1:15">
      <c r="A112" s="538" t="s">
        <v>455</v>
      </c>
      <c r="D112" s="33">
        <v>0.107</v>
      </c>
      <c r="E112" s="52">
        <v>0.116</v>
      </c>
      <c r="F112" s="52">
        <v>0.16</v>
      </c>
      <c r="G112" s="52">
        <v>0.0824</v>
      </c>
      <c r="H112" s="52">
        <v>0.036</v>
      </c>
      <c r="I112" s="52"/>
      <c r="J112" s="52"/>
      <c r="K112" s="52"/>
      <c r="L112" s="52"/>
      <c r="M112" s="52"/>
      <c r="N112" s="52"/>
      <c r="O112" s="52"/>
    </row>
    <row r="113" spans="1:15">
      <c r="A113" s="57" t="s">
        <v>456</v>
      </c>
      <c r="G113" s="39">
        <v>13007.8</v>
      </c>
      <c r="H113" s="39">
        <v>14211.4</v>
      </c>
      <c r="I113" s="39"/>
      <c r="J113" s="39"/>
      <c r="K113" s="39"/>
      <c r="L113" s="39"/>
      <c r="M113" s="39"/>
      <c r="N113" s="39"/>
      <c r="O113" s="39"/>
    </row>
    <row r="114" spans="1:15">
      <c r="A114" s="57" t="s">
        <v>457</v>
      </c>
      <c r="G114" s="40">
        <v>1071.84272</v>
      </c>
      <c r="H114" s="40">
        <v>511.6104</v>
      </c>
      <c r="I114" s="40"/>
      <c r="J114" s="40"/>
      <c r="K114" s="40"/>
      <c r="L114" s="40"/>
      <c r="M114" s="40"/>
      <c r="N114" s="40"/>
      <c r="O114" s="40"/>
    </row>
    <row r="115" spans="1:15">
      <c r="H115" s="76"/>
      <c r="I115" s="76"/>
    </row>
    <row r="116" spans="1:15">
      <c r="A116" s="18" t="s">
        <v>451</v>
      </c>
      <c r="B116" s="74">
        <v>7567</v>
      </c>
      <c r="C116" s="74">
        <v>6903.4</v>
      </c>
      <c r="D116" s="74">
        <v>8155.9</v>
      </c>
      <c r="E116" s="58">
        <v>10164</v>
      </c>
      <c r="F116" s="58">
        <v>11147.2</v>
      </c>
      <c r="G116" s="58">
        <v>11805.2</v>
      </c>
      <c r="H116" s="58">
        <v>12159.356</v>
      </c>
      <c r="I116" s="58"/>
      <c r="J116" s="58"/>
      <c r="K116" s="58"/>
      <c r="L116" s="58"/>
      <c r="M116" s="58"/>
      <c r="N116" s="58"/>
      <c r="O116" s="58"/>
    </row>
    <row r="117" spans="1:15">
      <c r="A117" s="529" t="s">
        <v>412</v>
      </c>
      <c r="D117" s="36">
        <v>0.181</v>
      </c>
      <c r="E117" s="33">
        <v>0.246</v>
      </c>
      <c r="F117" s="33">
        <v>0.097</v>
      </c>
      <c r="G117" s="33">
        <v>0.0590282761590355</v>
      </c>
      <c r="H117" s="33">
        <v>0.03</v>
      </c>
      <c r="I117" s="33"/>
      <c r="J117" s="33"/>
      <c r="K117" s="33"/>
      <c r="L117" s="33"/>
      <c r="M117" s="33"/>
      <c r="N117" s="33"/>
      <c r="O117" s="33"/>
    </row>
    <row r="118" spans="1:15">
      <c r="A118" s="538" t="s">
        <v>455</v>
      </c>
      <c r="D118" s="36">
        <v>0.222</v>
      </c>
      <c r="E118" s="210">
        <v>0.104</v>
      </c>
      <c r="F118" s="209">
        <v>0.118</v>
      </c>
      <c r="G118" s="52">
        <v>0.05549</v>
      </c>
      <c r="H118" s="52">
        <v>0.03</v>
      </c>
      <c r="I118" s="52"/>
      <c r="J118" s="52"/>
      <c r="K118" s="52"/>
      <c r="L118" s="52"/>
      <c r="M118" s="52"/>
      <c r="N118" s="52"/>
      <c r="O118" s="52"/>
    </row>
    <row r="119" spans="1:15">
      <c r="A119" s="57" t="s">
        <v>456</v>
      </c>
      <c r="G119" s="40">
        <v>11147.2</v>
      </c>
      <c r="H119" s="39">
        <v>11805.2</v>
      </c>
      <c r="I119" s="39"/>
      <c r="J119" s="39"/>
      <c r="K119" s="39"/>
      <c r="L119" s="39"/>
      <c r="M119" s="39"/>
      <c r="N119" s="39"/>
      <c r="O119" s="39"/>
    </row>
    <row r="120" spans="1:15">
      <c r="A120" s="57" t="s">
        <v>457</v>
      </c>
      <c r="G120" s="40">
        <v>618.558128</v>
      </c>
      <c r="H120" s="40">
        <v>354.156</v>
      </c>
      <c r="I120" s="40"/>
      <c r="J120" s="40"/>
      <c r="K120" s="40"/>
      <c r="L120" s="40"/>
      <c r="M120" s="40"/>
      <c r="N120" s="40"/>
      <c r="O120" s="40"/>
    </row>
    <row r="121" spans="1:15">
      <c r="H121" s="76"/>
      <c r="I121" s="76"/>
    </row>
    <row r="122" spans="1:15">
      <c r="A122" s="18" t="s">
        <v>452</v>
      </c>
      <c r="B122" s="74">
        <v>7908.2</v>
      </c>
      <c r="C122" s="74">
        <v>8318.1</v>
      </c>
      <c r="D122" s="74">
        <v>9863.3</v>
      </c>
      <c r="E122" s="58">
        <v>11321.4</v>
      </c>
      <c r="F122" s="58">
        <v>10662.9</v>
      </c>
      <c r="G122" s="58">
        <v>10303.4</v>
      </c>
      <c r="H122" s="58">
        <v>10509.468</v>
      </c>
      <c r="I122" s="58"/>
      <c r="J122" s="58"/>
      <c r="K122" s="58"/>
      <c r="L122" s="58"/>
      <c r="M122" s="58"/>
      <c r="N122" s="58"/>
      <c r="O122" s="58"/>
    </row>
    <row r="123" spans="1:15">
      <c r="A123" s="529" t="s">
        <v>412</v>
      </c>
      <c r="D123" s="36">
        <v>0.186</v>
      </c>
      <c r="E123" s="33">
        <v>0.148</v>
      </c>
      <c r="F123" s="33">
        <v>-0.058</v>
      </c>
      <c r="G123" s="33">
        <v>-0.0337150306201878</v>
      </c>
      <c r="H123" s="33">
        <v>0.02</v>
      </c>
      <c r="I123" s="33"/>
      <c r="J123" s="33"/>
      <c r="K123" s="33"/>
      <c r="L123" s="33"/>
      <c r="M123" s="33"/>
      <c r="N123" s="33"/>
      <c r="O123" s="33"/>
    </row>
    <row r="124" spans="1:15">
      <c r="A124" s="538" t="s">
        <v>455</v>
      </c>
      <c r="D124" s="33">
        <v>0.176</v>
      </c>
      <c r="E124" s="52">
        <v>0.066</v>
      </c>
      <c r="F124" s="52">
        <v>-0.009</v>
      </c>
      <c r="G124" s="52">
        <v>-0.0324</v>
      </c>
      <c r="H124" s="52">
        <v>0.02</v>
      </c>
      <c r="I124" s="52"/>
      <c r="J124" s="52"/>
      <c r="K124" s="52"/>
      <c r="L124" s="52"/>
      <c r="M124" s="52"/>
      <c r="N124" s="52"/>
      <c r="O124" s="52"/>
    </row>
    <row r="125" spans="1:15">
      <c r="A125" s="57" t="s">
        <v>456</v>
      </c>
      <c r="G125" s="40">
        <v>10662.9</v>
      </c>
      <c r="H125" s="39">
        <v>10303.4</v>
      </c>
      <c r="I125" s="39"/>
      <c r="J125" s="39"/>
      <c r="K125" s="39"/>
      <c r="L125" s="39"/>
      <c r="M125" s="39"/>
      <c r="N125" s="39"/>
      <c r="O125" s="39"/>
    </row>
    <row r="126" spans="1:15">
      <c r="A126" s="57" t="s">
        <v>457</v>
      </c>
      <c r="G126" s="40">
        <v>-345.47796</v>
      </c>
      <c r="H126" s="40">
        <v>206.068</v>
      </c>
      <c r="I126" s="40"/>
      <c r="J126" s="40"/>
      <c r="K126" s="40"/>
      <c r="L126" s="40"/>
      <c r="M126" s="40"/>
      <c r="N126" s="40"/>
      <c r="O126" s="40"/>
    </row>
    <row r="127" spans="1:15">
      <c r="H127" s="76"/>
      <c r="I127" s="76"/>
    </row>
    <row r="128" spans="1:15">
      <c r="A128" s="18" t="s">
        <v>453</v>
      </c>
      <c r="B128" s="74">
        <v>1773.1</v>
      </c>
      <c r="C128" s="74">
        <v>1469.3</v>
      </c>
      <c r="D128" s="74">
        <v>1771.5</v>
      </c>
      <c r="E128" s="74">
        <v>2376.2</v>
      </c>
      <c r="F128" s="74">
        <v>2916.9</v>
      </c>
      <c r="G128" s="58">
        <v>3303.9</v>
      </c>
      <c r="H128" s="58">
        <v>3568.212</v>
      </c>
      <c r="I128" s="58"/>
      <c r="J128" s="58"/>
      <c r="K128" s="58"/>
      <c r="L128" s="58"/>
      <c r="M128" s="58"/>
      <c r="N128" s="58"/>
      <c r="O128" s="58"/>
    </row>
    <row r="129" spans="1:15">
      <c r="A129" s="529" t="s">
        <v>412</v>
      </c>
      <c r="D129" s="33">
        <v>0.206</v>
      </c>
      <c r="E129" s="33">
        <v>0.341</v>
      </c>
      <c r="F129" s="33">
        <v>0.228</v>
      </c>
      <c r="G129" s="33">
        <v>0.132675100277692</v>
      </c>
      <c r="H129" s="33">
        <v>0.0800000000000001</v>
      </c>
      <c r="I129" s="33"/>
      <c r="J129" s="33"/>
      <c r="K129" s="33"/>
      <c r="L129" s="33"/>
      <c r="M129" s="33"/>
      <c r="N129" s="33"/>
      <c r="O129" s="33"/>
    </row>
    <row r="130" spans="1:15">
      <c r="A130" s="538" t="s">
        <v>455</v>
      </c>
      <c r="D130" s="33">
        <v>0.206</v>
      </c>
      <c r="E130" s="52">
        <v>0.186</v>
      </c>
      <c r="F130" s="52">
        <v>0.244</v>
      </c>
      <c r="G130" s="52">
        <v>0.11049</v>
      </c>
      <c r="H130" s="52">
        <v>0.08</v>
      </c>
      <c r="I130" s="52"/>
      <c r="J130" s="52"/>
      <c r="K130" s="52"/>
      <c r="L130" s="52"/>
      <c r="M130" s="52"/>
      <c r="N130" s="52"/>
      <c r="O130" s="52"/>
    </row>
    <row r="131" spans="1:15">
      <c r="A131" s="57" t="s">
        <v>456</v>
      </c>
      <c r="G131" s="40">
        <v>2916.9</v>
      </c>
      <c r="H131" s="39">
        <v>3303.9</v>
      </c>
      <c r="I131" s="39"/>
      <c r="J131" s="39"/>
      <c r="K131" s="39"/>
      <c r="L131" s="39"/>
      <c r="M131" s="39"/>
      <c r="N131" s="39"/>
      <c r="O131" s="39"/>
    </row>
    <row r="132" spans="1:15">
      <c r="A132" s="57" t="s">
        <v>457</v>
      </c>
      <c r="D132" s="52"/>
      <c r="G132" s="40">
        <v>322.288281</v>
      </c>
      <c r="H132" s="40">
        <v>264.312</v>
      </c>
      <c r="I132" s="40"/>
      <c r="J132" s="40"/>
      <c r="K132" s="40"/>
      <c r="L132" s="40"/>
      <c r="M132" s="40"/>
      <c r="N132" s="40"/>
      <c r="O132" s="40"/>
    </row>
    <row r="133" spans="1:15">
      <c r="H133" s="76"/>
      <c r="I133" s="76"/>
    </row>
    <row r="134" spans="1:15">
      <c r="A134" s="211" t="s">
        <v>454</v>
      </c>
      <c r="B134" s="74">
        <v>2438.5</v>
      </c>
      <c r="C134" s="74">
        <v>2101.9</v>
      </c>
      <c r="D134" s="74">
        <v>2312</v>
      </c>
      <c r="E134" s="74">
        <v>2962.4</v>
      </c>
      <c r="F134" s="74">
        <v>3447.7</v>
      </c>
      <c r="G134" s="58">
        <v>3863</v>
      </c>
      <c r="H134" s="58">
        <v>4326.56</v>
      </c>
      <c r="I134" s="58"/>
      <c r="J134" s="58"/>
      <c r="K134" s="58"/>
      <c r="L134" s="58"/>
      <c r="M134" s="58"/>
      <c r="N134" s="58"/>
      <c r="O134" s="58"/>
    </row>
    <row r="135" spans="1:15">
      <c r="A135" s="529" t="s">
        <v>412</v>
      </c>
      <c r="D135" s="33">
        <v>0.1</v>
      </c>
      <c r="E135" s="33">
        <v>0.281</v>
      </c>
      <c r="F135" s="33">
        <v>0.164</v>
      </c>
      <c r="G135" s="33">
        <v>0.120457116338428</v>
      </c>
      <c r="H135" s="33">
        <v>0.12</v>
      </c>
      <c r="I135" s="33"/>
      <c r="J135" s="33"/>
      <c r="K135" s="33"/>
      <c r="L135" s="33"/>
      <c r="M135" s="33"/>
      <c r="N135" s="33"/>
      <c r="O135" s="33"/>
    </row>
    <row r="136" spans="1:15">
      <c r="A136" s="538" t="s">
        <v>455</v>
      </c>
      <c r="D136" s="33">
        <v>0.139</v>
      </c>
      <c r="E136" s="52">
        <v>0.22</v>
      </c>
      <c r="F136" s="52">
        <v>0.232</v>
      </c>
      <c r="G136" s="52">
        <v>0.123</v>
      </c>
      <c r="H136" s="52">
        <v>0.12</v>
      </c>
      <c r="I136" s="52"/>
      <c r="J136" s="52"/>
      <c r="K136" s="52"/>
      <c r="L136" s="52"/>
      <c r="M136" s="52"/>
      <c r="N136" s="52"/>
      <c r="O136" s="52"/>
    </row>
    <row r="137" spans="1:15">
      <c r="A137" s="57" t="s">
        <v>456</v>
      </c>
      <c r="G137" s="40">
        <v>3447.7</v>
      </c>
      <c r="H137" s="39">
        <v>3863</v>
      </c>
      <c r="I137" s="39"/>
      <c r="J137" s="39"/>
      <c r="K137" s="39"/>
      <c r="L137" s="39"/>
      <c r="M137" s="39"/>
      <c r="N137" s="39"/>
      <c r="O137" s="39"/>
    </row>
    <row r="138" spans="1:15">
      <c r="A138" s="57" t="s">
        <v>457</v>
      </c>
      <c r="G138" s="40">
        <v>424.0671</v>
      </c>
      <c r="H138" s="40">
        <v>463.56</v>
      </c>
      <c r="I138" s="40"/>
      <c r="J138" s="40"/>
      <c r="K138" s="40"/>
      <c r="L138" s="40"/>
      <c r="M138" s="40"/>
      <c r="N138" s="40"/>
      <c r="O138" s="40"/>
    </row>
    <row r="139" spans="1:15">
      <c r="A139" s="57"/>
      <c r="I139" s="76"/>
    </row>
    <row r="140" spans="1:15">
      <c r="A140" s="212" t="s">
        <v>458</v>
      </c>
      <c r="B140" s="30"/>
      <c r="C140" s="30"/>
      <c r="D140" s="58"/>
      <c r="E140" s="58"/>
      <c r="F140" s="58"/>
      <c r="G140" s="58"/>
      <c r="H140" s="58"/>
      <c r="I140" s="58"/>
      <c r="J140" s="58"/>
      <c r="K140" s="58"/>
      <c r="L140" s="58"/>
      <c r="M140" s="58"/>
      <c r="N140" s="58"/>
      <c r="O140" s="58"/>
    </row>
    <row r="141" spans="1:15">
      <c r="A141" s="536" t="s">
        <v>459</v>
      </c>
      <c r="B141" s="30"/>
      <c r="C141" s="30"/>
      <c r="D141" s="52"/>
      <c r="E141" s="52">
        <v>0.108903195034626</v>
      </c>
      <c r="F141" s="52">
        <v>0.110321899494782</v>
      </c>
      <c r="G141" s="52">
        <v>0.0513140472675353</v>
      </c>
      <c r="H141" s="52">
        <v>0.0414294314596613</v>
      </c>
      <c r="I141" s="52"/>
      <c r="J141" s="52"/>
      <c r="K141" s="52"/>
      <c r="L141" s="52"/>
      <c r="M141" s="52"/>
      <c r="N141" s="52"/>
      <c r="O141" s="52"/>
    </row>
    <row r="142" spans="1:15">
      <c r="A142" s="536" t="s">
        <v>460</v>
      </c>
      <c r="D142" s="39"/>
      <c r="E142" s="39"/>
      <c r="F142" s="42">
        <v>0.109626875619108</v>
      </c>
      <c r="G142" s="42">
        <v>0.0507807507800643</v>
      </c>
      <c r="H142" s="42">
        <v>0.041385023995732</v>
      </c>
      <c r="I142" s="42"/>
      <c r="J142" s="42"/>
      <c r="K142" s="42"/>
      <c r="L142" s="42"/>
      <c r="M142" s="42"/>
      <c r="N142" s="42"/>
      <c r="O142" s="42"/>
    </row>
    <row r="143" spans="1:15">
      <c r="A143" s="211"/>
      <c r="B143" s="30"/>
      <c r="C143" s="30"/>
      <c r="D143" s="58"/>
      <c r="E143" s="58"/>
      <c r="F143" s="58"/>
      <c r="G143" s="58"/>
      <c r="H143" s="58"/>
      <c r="I143" s="58"/>
      <c r="J143" s="58"/>
      <c r="K143" s="58"/>
      <c r="L143" s="58"/>
      <c r="M143" s="58"/>
      <c r="N143" s="58"/>
      <c r="O143" s="58"/>
    </row>
    <row r="144" spans="1:15">
      <c r="A144" s="211"/>
      <c r="B144" s="30"/>
      <c r="C144" s="30"/>
      <c r="D144" s="58"/>
      <c r="E144" s="58"/>
      <c r="F144" s="58"/>
      <c r="G144" s="58"/>
      <c r="H144" s="58"/>
      <c r="I144" s="58"/>
      <c r="J144" s="58"/>
      <c r="K144" s="58"/>
      <c r="L144" s="58"/>
      <c r="M144" s="58"/>
      <c r="N144" s="58"/>
      <c r="O144" s="58"/>
    </row>
    <row r="146" spans="1:15">
      <c r="A146" s="28" t="s">
        <v>461</v>
      </c>
      <c r="B146" s="226"/>
      <c r="C146" s="226"/>
      <c r="D146" s="226"/>
      <c r="E146" s="226"/>
      <c r="F146" s="226"/>
      <c r="G146" s="226"/>
      <c r="H146" s="226"/>
      <c r="I146" s="226"/>
      <c r="J146" s="226"/>
      <c r="K146" s="226"/>
      <c r="L146" s="226"/>
      <c r="M146" s="226"/>
      <c r="N146" s="226"/>
      <c r="O146" s="226"/>
    </row>
    <row r="148" spans="1:15">
      <c r="A148" s="227" t="s">
        <v>462</v>
      </c>
      <c r="C148" s="39"/>
      <c r="H148" s="39"/>
      <c r="I148" s="39"/>
    </row>
    <row r="149" spans="1:15">
      <c r="A149" t="s">
        <v>463</v>
      </c>
      <c r="B149" s="39">
        <f>B151+B152-B153</f>
        <v>2349.1</v>
      </c>
      <c r="C149" s="39">
        <f t="shared" ref="C149:O149" si="115">C151+C152-C153</f>
        <v>1422.6</v>
      </c>
      <c r="D149" s="39">
        <f t="shared" si="115"/>
        <v>1119.3</v>
      </c>
      <c r="E149" s="39">
        <f t="shared" si="115"/>
        <v>2489.3</v>
      </c>
      <c r="F149" s="39">
        <f t="shared" si="115"/>
        <v>3228.1</v>
      </c>
      <c r="G149" s="39">
        <f t="shared" si="115"/>
        <v>3763.6</v>
      </c>
      <c r="H149" s="39">
        <f t="shared" si="115"/>
        <v>3315.9</v>
      </c>
      <c r="I149" s="39">
        <f t="shared" si="115"/>
        <v>3514.75466919711</v>
      </c>
      <c r="J149" s="39">
        <f t="shared" si="115"/>
        <v>3829.74975043109</v>
      </c>
      <c r="K149" s="39">
        <f t="shared" si="115"/>
        <v>4041.35687533716</v>
      </c>
      <c r="L149" s="39">
        <f t="shared" si="115"/>
        <v>4159.26767081751</v>
      </c>
      <c r="M149" s="39">
        <f t="shared" si="115"/>
        <v>4412.70883065788</v>
      </c>
      <c r="N149" s="39">
        <f t="shared" si="115"/>
        <v>4674.84896745524</v>
      </c>
      <c r="O149" s="39">
        <f t="shared" si="115"/>
        <v>4915.89090603281</v>
      </c>
    </row>
    <row r="150" spans="1:15">
      <c r="A150" s="536" t="s">
        <v>464</v>
      </c>
      <c r="B150" s="33">
        <v>0.0786346473140164</v>
      </c>
      <c r="C150" s="33">
        <v>0.0508214817752152</v>
      </c>
      <c r="D150" s="33">
        <v>0.0346670090289803</v>
      </c>
      <c r="E150" s="33">
        <v>0.0650615383409085</v>
      </c>
      <c r="F150" s="33">
        <v>0.0783850461117073</v>
      </c>
      <c r="G150" s="33">
        <v>0.0865458024044078</v>
      </c>
      <c r="H150" s="33">
        <v>0.085</v>
      </c>
      <c r="I150" s="33">
        <f t="shared" ref="I150:O150" si="116">I149/I2</f>
        <v>0.0763161980490421</v>
      </c>
      <c r="J150" s="33">
        <f t="shared" si="116"/>
        <v>0.0791298629760755</v>
      </c>
      <c r="K150" s="33">
        <f t="shared" si="116"/>
        <v>0.0793160671921675</v>
      </c>
      <c r="L150" s="33">
        <f t="shared" si="116"/>
        <v>0.0775086333891075</v>
      </c>
      <c r="M150" s="33">
        <f t="shared" si="116"/>
        <v>0.0780676904015981</v>
      </c>
      <c r="N150" s="33">
        <f t="shared" si="116"/>
        <v>0.0785055634897371</v>
      </c>
      <c r="O150" s="33">
        <f t="shared" si="116"/>
        <v>0.0783494886181525</v>
      </c>
    </row>
    <row r="151" spans="1:15">
      <c r="A151" t="s">
        <v>334</v>
      </c>
      <c r="B151" s="39">
        <f t="shared" ref="B151:I151" si="117">B232</f>
        <v>2920.8</v>
      </c>
      <c r="C151" s="39">
        <f t="shared" si="117"/>
        <v>2675.8</v>
      </c>
      <c r="D151" s="39">
        <f t="shared" si="117"/>
        <v>3166.9</v>
      </c>
      <c r="E151" s="39">
        <f t="shared" si="117"/>
        <v>4079.4</v>
      </c>
      <c r="F151" s="39">
        <f t="shared" si="117"/>
        <v>4482.4</v>
      </c>
      <c r="G151" s="39">
        <f t="shared" si="117"/>
        <v>4630.1</v>
      </c>
      <c r="H151" s="39">
        <f t="shared" si="117"/>
        <v>4543.3</v>
      </c>
      <c r="I151" s="39">
        <f t="shared" si="117"/>
        <v>4894.16157387646</v>
      </c>
      <c r="J151" s="39">
        <f t="shared" ref="J151:O151" si="118">J232</f>
        <v>5138.87913027757</v>
      </c>
      <c r="K151" s="39">
        <f t="shared" si="118"/>
        <v>5376.16612223356</v>
      </c>
      <c r="L151" s="39">
        <f t="shared" si="118"/>
        <v>5649.19154817171</v>
      </c>
      <c r="M151" s="39">
        <f t="shared" si="118"/>
        <v>5980.72159616033</v>
      </c>
      <c r="N151" s="39">
        <f t="shared" si="118"/>
        <v>6293.83609016703</v>
      </c>
      <c r="O151" s="39">
        <f t="shared" si="118"/>
        <v>6623.92468593469</v>
      </c>
    </row>
    <row r="152" spans="1:15">
      <c r="A152" t="s">
        <v>465</v>
      </c>
      <c r="B152" s="39">
        <f t="shared" ref="B152:I152" si="119">B234</f>
        <v>4086.7</v>
      </c>
      <c r="C152" s="39">
        <f t="shared" si="119"/>
        <v>3511.3</v>
      </c>
      <c r="D152" s="39">
        <f t="shared" si="119"/>
        <v>4020.5</v>
      </c>
      <c r="E152" s="39">
        <f t="shared" si="119"/>
        <v>4755.5</v>
      </c>
      <c r="F152" s="39">
        <f t="shared" si="119"/>
        <v>5092.7</v>
      </c>
      <c r="G152" s="39">
        <f t="shared" si="119"/>
        <v>5601.8</v>
      </c>
      <c r="H152" s="39">
        <f t="shared" si="119"/>
        <v>5500.3</v>
      </c>
      <c r="I152" s="39">
        <f t="shared" si="119"/>
        <v>5775.64899565907</v>
      </c>
      <c r="J152" s="39">
        <f t="shared" ref="J152:O152" si="120">J234</f>
        <v>6082.9871827187</v>
      </c>
      <c r="K152" s="39">
        <f t="shared" si="120"/>
        <v>6429.81304108419</v>
      </c>
      <c r="L152" s="39">
        <f t="shared" si="120"/>
        <v>6736.52005560682</v>
      </c>
      <c r="M152" s="39">
        <f t="shared" si="120"/>
        <v>7105.3879632798</v>
      </c>
      <c r="N152" s="39">
        <f t="shared" si="120"/>
        <v>7489.94210488954</v>
      </c>
      <c r="O152" s="39">
        <f t="shared" si="120"/>
        <v>7893.29695974143</v>
      </c>
    </row>
    <row r="153" spans="1:15">
      <c r="A153" t="s">
        <v>466</v>
      </c>
      <c r="B153" s="39">
        <f t="shared" ref="B153:I153" si="121">B263</f>
        <v>4658.4</v>
      </c>
      <c r="C153" s="39">
        <f t="shared" si="121"/>
        <v>4764.5</v>
      </c>
      <c r="D153" s="39">
        <f t="shared" si="121"/>
        <v>6068.1</v>
      </c>
      <c r="E153" s="39">
        <f t="shared" si="121"/>
        <v>6345.6</v>
      </c>
      <c r="F153" s="39">
        <f t="shared" si="121"/>
        <v>6347</v>
      </c>
      <c r="G153" s="39">
        <f t="shared" si="121"/>
        <v>6468.3</v>
      </c>
      <c r="H153" s="39">
        <f t="shared" si="121"/>
        <v>6727.7</v>
      </c>
      <c r="I153" s="39">
        <f t="shared" si="121"/>
        <v>7155.05590033842</v>
      </c>
      <c r="J153" s="39">
        <f t="shared" ref="J153:O153" si="122">J263</f>
        <v>7392.11656256518</v>
      </c>
      <c r="K153" s="39">
        <f t="shared" si="122"/>
        <v>7764.62228798059</v>
      </c>
      <c r="L153" s="39">
        <f t="shared" si="122"/>
        <v>8226.44393296102</v>
      </c>
      <c r="M153" s="39">
        <f t="shared" si="122"/>
        <v>8673.40072878225</v>
      </c>
      <c r="N153" s="39">
        <f t="shared" si="122"/>
        <v>9108.92922760133</v>
      </c>
      <c r="O153" s="39">
        <f t="shared" si="122"/>
        <v>9601.33073964331</v>
      </c>
    </row>
    <row r="154" spans="1:15">
      <c r="A154" s="18" t="s">
        <v>243</v>
      </c>
      <c r="B154" s="58">
        <v>-94</v>
      </c>
      <c r="C154" s="58">
        <v>926.5</v>
      </c>
      <c r="D154" s="58">
        <v>303.300000000001</v>
      </c>
      <c r="E154" s="58">
        <v>-1370</v>
      </c>
      <c r="F154" s="58">
        <v>-738.799999999999</v>
      </c>
      <c r="G154" s="58">
        <v>-535.500000000003</v>
      </c>
      <c r="H154" s="58">
        <v>20.9141128169722</v>
      </c>
      <c r="I154" s="58">
        <f>-(I149-H149)</f>
        <v>-198.854669197108</v>
      </c>
      <c r="J154" s="58">
        <f t="shared" ref="J154:O154" si="123">-(J149-I149)</f>
        <v>-314.995081233981</v>
      </c>
      <c r="K154" s="58">
        <f t="shared" si="123"/>
        <v>-211.607124906073</v>
      </c>
      <c r="L154" s="58">
        <f t="shared" si="123"/>
        <v>-117.910795480352</v>
      </c>
      <c r="M154" s="58">
        <f t="shared" si="123"/>
        <v>-253.441159840366</v>
      </c>
      <c r="N154" s="58">
        <f t="shared" si="123"/>
        <v>-262.140136797356</v>
      </c>
      <c r="O154" s="58">
        <f t="shared" si="123"/>
        <v>-241.041938577573</v>
      </c>
    </row>
    <row r="155" spans="1:15">
      <c r="A155" t="s">
        <v>467</v>
      </c>
      <c r="B155" s="39">
        <v>460.5</v>
      </c>
      <c r="C155" s="39">
        <v>729.2</v>
      </c>
      <c r="D155" s="39">
        <v>88</v>
      </c>
      <c r="E155" s="39">
        <v>-1011.3</v>
      </c>
      <c r="F155" s="39">
        <v>-394.9</v>
      </c>
      <c r="G155" s="39">
        <v>-226.6</v>
      </c>
      <c r="H155" s="39">
        <v>20.9141128169722</v>
      </c>
      <c r="I155" s="39">
        <v>59.7886295739499</v>
      </c>
      <c r="J155" s="39">
        <v>54.3824355541201</v>
      </c>
      <c r="K155" s="39">
        <v>62.9967323316514</v>
      </c>
      <c r="L155" s="39">
        <v>24.8041051969594</v>
      </c>
      <c r="M155" s="39">
        <v>37.0108613959201</v>
      </c>
      <c r="N155" s="39">
        <v>-68.5450126695487</v>
      </c>
      <c r="O155" s="39">
        <v>-66.3896382160765</v>
      </c>
    </row>
    <row r="157" spans="1:15">
      <c r="A157" s="227" t="s">
        <v>468</v>
      </c>
    </row>
    <row r="158" spans="1:15">
      <c r="A158" t="str">
        <f>A258</f>
        <v>Non-current borrowings and debt</v>
      </c>
      <c r="B158" s="39">
        <v>9.6</v>
      </c>
      <c r="C158" s="39">
        <v>8.5</v>
      </c>
      <c r="D158" s="39">
        <v>10.7</v>
      </c>
      <c r="E158" s="39">
        <f t="shared" ref="E158:H158" si="124">E258</f>
        <v>3017.6</v>
      </c>
      <c r="F158" s="39">
        <f t="shared" si="124"/>
        <v>4746.7</v>
      </c>
      <c r="G158" s="39">
        <f t="shared" si="124"/>
        <v>5187.1</v>
      </c>
      <c r="H158" s="39">
        <f t="shared" si="124"/>
        <v>8069.7</v>
      </c>
      <c r="I158" s="39">
        <f t="shared" ref="I158:O158" si="125">I258</f>
        <v>11110.8</v>
      </c>
      <c r="J158" s="39">
        <f t="shared" si="125"/>
        <v>13976.5666666667</v>
      </c>
      <c r="K158" s="39">
        <f t="shared" si="125"/>
        <v>17290.4222222222</v>
      </c>
      <c r="L158" s="39">
        <f t="shared" si="125"/>
        <v>20363.9962962963</v>
      </c>
      <c r="M158" s="39">
        <f t="shared" si="125"/>
        <v>23448.3950617284</v>
      </c>
      <c r="N158" s="39">
        <f t="shared" si="125"/>
        <v>26605.6711934156</v>
      </c>
      <c r="O158" s="39">
        <f t="shared" si="125"/>
        <v>29710.7541838134</v>
      </c>
    </row>
    <row r="159" spans="1:15">
      <c r="A159" t="str">
        <f>A268</f>
        <v>Current borrowings and debt</v>
      </c>
      <c r="B159" s="39">
        <v>841.2</v>
      </c>
      <c r="C159" s="39">
        <v>856.4</v>
      </c>
      <c r="D159" s="39">
        <v>4619.4</v>
      </c>
      <c r="E159" s="39">
        <f t="shared" ref="E159:I159" si="126">E268</f>
        <v>1012.8</v>
      </c>
      <c r="F159" s="39">
        <f t="shared" si="126"/>
        <v>2091.5</v>
      </c>
      <c r="G159" s="39">
        <f t="shared" si="126"/>
        <v>1381.3</v>
      </c>
      <c r="H159" s="39">
        <f t="shared" si="126"/>
        <v>2048.9</v>
      </c>
      <c r="I159" s="39">
        <f t="shared" si="126"/>
        <v>979.133333333333</v>
      </c>
      <c r="J159" s="39">
        <f t="shared" ref="J159:O159" si="127">J268</f>
        <v>-172.655555555556</v>
      </c>
      <c r="K159" s="39">
        <f t="shared" si="127"/>
        <v>-1116.40740740741</v>
      </c>
      <c r="L159" s="39">
        <f t="shared" si="127"/>
        <v>-2171.50987654321</v>
      </c>
      <c r="M159" s="39">
        <f t="shared" si="127"/>
        <v>-3221.72427983539</v>
      </c>
      <c r="N159" s="39">
        <f t="shared" si="127"/>
        <v>-4238.080521262</v>
      </c>
      <c r="O159" s="39">
        <f t="shared" si="127"/>
        <v>-5278.6382258802</v>
      </c>
    </row>
    <row r="160" spans="1:15">
      <c r="A160" t="s">
        <v>469</v>
      </c>
      <c r="B160" s="39">
        <v>2035.8</v>
      </c>
      <c r="C160" s="39">
        <v>1681.6</v>
      </c>
      <c r="D160" s="39">
        <v>1670.3</v>
      </c>
      <c r="E160" s="39">
        <f t="shared" ref="E160:I160" si="128">E259+E269</f>
        <v>1620.5</v>
      </c>
      <c r="F160" s="39">
        <f t="shared" si="128"/>
        <v>1854</v>
      </c>
      <c r="G160" s="39">
        <f t="shared" si="128"/>
        <v>1926.6</v>
      </c>
      <c r="H160" s="39">
        <f t="shared" si="128"/>
        <v>1797.4</v>
      </c>
      <c r="I160" s="39">
        <f t="shared" si="128"/>
        <v>1344.58333333333</v>
      </c>
      <c r="J160" s="39">
        <f t="shared" ref="J160:O160" si="129">J259+J269</f>
        <v>884.361111111111</v>
      </c>
      <c r="K160" s="39">
        <f t="shared" si="129"/>
        <v>428.814814814815</v>
      </c>
      <c r="L160" s="39">
        <f t="shared" si="129"/>
        <v>-27.3802469135802</v>
      </c>
      <c r="M160" s="39">
        <f t="shared" si="129"/>
        <v>-484.701440329218</v>
      </c>
      <c r="N160" s="39">
        <f t="shared" si="129"/>
        <v>-941.055624142661</v>
      </c>
      <c r="O160" s="39">
        <f t="shared" si="129"/>
        <v>-1397.67910379515</v>
      </c>
    </row>
    <row r="161" spans="1:15">
      <c r="A161" s="18" t="s">
        <v>470</v>
      </c>
      <c r="B161" s="58">
        <v>2886.6</v>
      </c>
      <c r="C161" s="58">
        <v>2546.5</v>
      </c>
      <c r="D161" s="58">
        <v>6300.4</v>
      </c>
      <c r="E161" s="58">
        <f t="shared" ref="E161:I161" si="130">SUM(E158:E160)</f>
        <v>5650.9</v>
      </c>
      <c r="F161" s="58">
        <f t="shared" si="130"/>
        <v>8692.2</v>
      </c>
      <c r="G161" s="58">
        <f t="shared" si="130"/>
        <v>8495</v>
      </c>
      <c r="H161" s="58">
        <f t="shared" si="130"/>
        <v>11916</v>
      </c>
      <c r="I161" s="58">
        <f t="shared" si="130"/>
        <v>13434.5166666667</v>
      </c>
      <c r="J161" s="58">
        <f t="shared" ref="J161:O161" si="131">SUM(J158:J160)</f>
        <v>14688.2722222222</v>
      </c>
      <c r="K161" s="58">
        <f t="shared" si="131"/>
        <v>16602.8296296296</v>
      </c>
      <c r="L161" s="58">
        <f t="shared" si="131"/>
        <v>18165.1061728395</v>
      </c>
      <c r="M161" s="58">
        <f t="shared" si="131"/>
        <v>19741.9693415638</v>
      </c>
      <c r="N161" s="58">
        <f t="shared" si="131"/>
        <v>21426.535048011</v>
      </c>
      <c r="O161" s="58">
        <f t="shared" si="131"/>
        <v>23034.4368541381</v>
      </c>
    </row>
    <row r="162" spans="1:15">
      <c r="A162" t="s">
        <v>338</v>
      </c>
      <c r="B162" s="39">
        <v>5286</v>
      </c>
      <c r="C162" s="39">
        <v>6405.9</v>
      </c>
      <c r="D162" s="39">
        <v>2713.5</v>
      </c>
      <c r="E162" s="39">
        <v>2617.7</v>
      </c>
      <c r="F162" s="39">
        <v>4288.1</v>
      </c>
      <c r="G162" s="39">
        <v>4052.3</v>
      </c>
      <c r="H162" s="39">
        <v>6690.38536059021</v>
      </c>
      <c r="I162" s="39">
        <f>I238</f>
        <v>12286.4004110566</v>
      </c>
      <c r="J162" s="39">
        <f t="shared" ref="J162:O162" si="132">J238</f>
        <v>15213.3244898375</v>
      </c>
      <c r="K162" s="39">
        <f t="shared" si="132"/>
        <v>19654.2893813739</v>
      </c>
      <c r="L162" s="39">
        <f t="shared" si="132"/>
        <v>23954.2082496853</v>
      </c>
      <c r="M162" s="39">
        <f t="shared" si="132"/>
        <v>28551.1631262944</v>
      </c>
      <c r="N162" s="39">
        <f t="shared" si="132"/>
        <v>33616.9448503532</v>
      </c>
      <c r="O162" s="39">
        <f t="shared" si="132"/>
        <v>39530.4898888329</v>
      </c>
    </row>
    <row r="163" spans="1:15">
      <c r="A163" s="18" t="s">
        <v>471</v>
      </c>
      <c r="B163" s="58">
        <f t="shared" ref="B163:I163" si="133">B161-B162</f>
        <v>-2399.4</v>
      </c>
      <c r="C163" s="58">
        <f t="shared" si="133"/>
        <v>-3859.4</v>
      </c>
      <c r="D163" s="58">
        <f t="shared" si="133"/>
        <v>3586.9</v>
      </c>
      <c r="E163" s="58">
        <f t="shared" si="133"/>
        <v>3033.2</v>
      </c>
      <c r="F163" s="58">
        <f t="shared" si="133"/>
        <v>4404.1</v>
      </c>
      <c r="G163" s="58">
        <f t="shared" si="133"/>
        <v>4442.7</v>
      </c>
      <c r="H163" s="58">
        <f t="shared" si="133"/>
        <v>5225.61463940979</v>
      </c>
      <c r="I163" s="58">
        <f t="shared" si="133"/>
        <v>1148.11625561005</v>
      </c>
      <c r="J163" s="58">
        <f t="shared" ref="J163:O163" si="134">J161-J162</f>
        <v>-525.05226761532</v>
      </c>
      <c r="K163" s="58">
        <f t="shared" si="134"/>
        <v>-3051.45975174425</v>
      </c>
      <c r="L163" s="58">
        <f t="shared" si="134"/>
        <v>-5789.1020768458</v>
      </c>
      <c r="M163" s="58">
        <f t="shared" si="134"/>
        <v>-8809.1937847306</v>
      </c>
      <c r="N163" s="58">
        <f t="shared" si="134"/>
        <v>-12190.4098023422</v>
      </c>
      <c r="O163" s="58">
        <f t="shared" si="134"/>
        <v>-16496.0530346948</v>
      </c>
    </row>
    <row r="164" spans="1:15">
      <c r="I164" s="67"/>
    </row>
    <row r="165" spans="1:15">
      <c r="A165" t="s">
        <v>282</v>
      </c>
      <c r="B165" s="67">
        <f t="shared" ref="B165:O165" si="135">B54</f>
        <v>5111</v>
      </c>
      <c r="C165" s="67">
        <f t="shared" si="135"/>
        <v>4500.1</v>
      </c>
      <c r="D165" s="67">
        <f t="shared" si="135"/>
        <v>5728.3</v>
      </c>
      <c r="E165" s="67">
        <f t="shared" si="135"/>
        <v>7215.3</v>
      </c>
      <c r="F165" s="67">
        <f t="shared" si="135"/>
        <v>7693.4</v>
      </c>
      <c r="G165" s="67">
        <f t="shared" si="135"/>
        <v>8249.8</v>
      </c>
      <c r="H165" s="67">
        <f t="shared" si="135"/>
        <v>8386.5</v>
      </c>
      <c r="I165" s="67">
        <f t="shared" si="135"/>
        <v>9024.13898903417</v>
      </c>
      <c r="J165" s="67">
        <f t="shared" si="135"/>
        <v>9732.31312444112</v>
      </c>
      <c r="K165" s="67">
        <f t="shared" si="135"/>
        <v>10483.9999770997</v>
      </c>
      <c r="L165" s="67">
        <f t="shared" si="135"/>
        <v>11277.4338701686</v>
      </c>
      <c r="M165" s="67">
        <f t="shared" si="135"/>
        <v>12132.9732269747</v>
      </c>
      <c r="N165" s="67">
        <f t="shared" si="135"/>
        <v>13044.9745807289</v>
      </c>
      <c r="O165" s="67">
        <f t="shared" si="135"/>
        <v>14022.3454298866</v>
      </c>
    </row>
    <row r="166" spans="1:15">
      <c r="A166" t="s">
        <v>472</v>
      </c>
      <c r="B166" s="67">
        <v>1603.3</v>
      </c>
      <c r="C166" s="67">
        <v>1616.9</v>
      </c>
      <c r="D166" s="39">
        <v>1781</v>
      </c>
      <c r="E166" s="39">
        <v>1536.1</v>
      </c>
      <c r="F166" s="39">
        <f t="shared" ref="F166:O166" si="136">F178</f>
        <v>1715</v>
      </c>
      <c r="G166" s="39">
        <f t="shared" si="136"/>
        <v>1855.3</v>
      </c>
      <c r="H166" s="39">
        <f t="shared" si="136"/>
        <v>1817.4</v>
      </c>
      <c r="I166" s="39">
        <f t="shared" si="136"/>
        <v>1900.04192252049</v>
      </c>
      <c r="J166" s="39">
        <f t="shared" si="136"/>
        <v>1996.70946219121</v>
      </c>
      <c r="K166" s="39">
        <f t="shared" si="136"/>
        <v>2102.0881501411</v>
      </c>
      <c r="L166" s="39">
        <f t="shared" si="136"/>
        <v>2213.86780170152</v>
      </c>
      <c r="M166" s="39">
        <f t="shared" si="136"/>
        <v>2331.94784928118</v>
      </c>
      <c r="N166" s="39">
        <f t="shared" si="136"/>
        <v>2456.69952838926</v>
      </c>
      <c r="O166" s="39">
        <f t="shared" si="136"/>
        <v>2588.5166533061</v>
      </c>
    </row>
    <row r="167" spans="1:15">
      <c r="A167" t="s">
        <v>17</v>
      </c>
      <c r="B167" s="67">
        <f>B165+B166</f>
        <v>6714.3</v>
      </c>
      <c r="C167" s="67">
        <f t="shared" ref="C167:O167" si="137">C165+C166</f>
        <v>6117</v>
      </c>
      <c r="D167" s="67">
        <f t="shared" si="137"/>
        <v>7509.3</v>
      </c>
      <c r="E167" s="67">
        <f t="shared" si="137"/>
        <v>8751.4</v>
      </c>
      <c r="F167" s="67">
        <f t="shared" si="137"/>
        <v>9408.4</v>
      </c>
      <c r="G167" s="67">
        <f t="shared" si="137"/>
        <v>10105.1</v>
      </c>
      <c r="H167" s="67">
        <f t="shared" si="137"/>
        <v>10203.9</v>
      </c>
      <c r="I167" s="67">
        <f t="shared" si="137"/>
        <v>10924.1809115547</v>
      </c>
      <c r="J167" s="67">
        <f t="shared" si="137"/>
        <v>11729.0225866323</v>
      </c>
      <c r="K167" s="67">
        <f t="shared" si="137"/>
        <v>12586.0881272408</v>
      </c>
      <c r="L167" s="67">
        <f t="shared" si="137"/>
        <v>13491.3016718701</v>
      </c>
      <c r="M167" s="67">
        <f t="shared" si="137"/>
        <v>14464.9210762559</v>
      </c>
      <c r="N167" s="67">
        <f t="shared" si="137"/>
        <v>15501.6741091181</v>
      </c>
      <c r="O167" s="67">
        <f t="shared" si="137"/>
        <v>16610.8620831927</v>
      </c>
    </row>
    <row r="168" spans="1:15">
      <c r="A168" t="s">
        <v>473</v>
      </c>
      <c r="B168" s="230">
        <f>B163/B167</f>
        <v>-0.357356686475135</v>
      </c>
      <c r="C168" s="230">
        <f t="shared" ref="C168:O168" si="138">C163/C167</f>
        <v>-0.630930194539807</v>
      </c>
      <c r="D168" s="230">
        <f t="shared" si="138"/>
        <v>0.477661033651605</v>
      </c>
      <c r="E168" s="230">
        <f t="shared" si="138"/>
        <v>0.346595973215714</v>
      </c>
      <c r="F168" s="230">
        <f t="shared" si="138"/>
        <v>0.468102971812423</v>
      </c>
      <c r="G168" s="230">
        <f t="shared" si="138"/>
        <v>0.439649286004097</v>
      </c>
      <c r="H168" s="230">
        <f t="shared" si="138"/>
        <v>0.512119350386596</v>
      </c>
      <c r="I168" s="230">
        <f t="shared" si="138"/>
        <v>0.105098612418225</v>
      </c>
      <c r="J168" s="230">
        <f t="shared" si="138"/>
        <v>-0.0447652192445879</v>
      </c>
      <c r="K168" s="230">
        <f t="shared" si="138"/>
        <v>-0.242447035242014</v>
      </c>
      <c r="L168" s="230">
        <f t="shared" si="138"/>
        <v>-0.429098853294216</v>
      </c>
      <c r="M168" s="230">
        <f t="shared" si="138"/>
        <v>-0.609003930148699</v>
      </c>
      <c r="N168" s="230">
        <f t="shared" si="138"/>
        <v>-0.786393115771396</v>
      </c>
      <c r="O168" s="230">
        <f t="shared" si="138"/>
        <v>-0.993088314867531</v>
      </c>
    </row>
    <row r="169" spans="1:15">
      <c r="C169" s="39"/>
      <c r="D169" s="39"/>
      <c r="E169" s="39"/>
      <c r="F169" s="39"/>
      <c r="G169" s="39"/>
    </row>
    <row r="170" spans="1:15">
      <c r="A170" t="s">
        <v>474</v>
      </c>
      <c r="B170" s="42">
        <v>0.168405618478931</v>
      </c>
      <c r="C170" s="42">
        <v>0.160391417873682</v>
      </c>
      <c r="D170" s="42">
        <v>0.233086888744268</v>
      </c>
      <c r="E170" s="42">
        <v>0.225115020951323</v>
      </c>
      <c r="F170" s="42">
        <v>0.220354209792859</v>
      </c>
      <c r="G170" s="42">
        <v>0.208246439135708</v>
      </c>
      <c r="H170" s="42">
        <v>0.205604343313248</v>
      </c>
      <c r="I170" s="42">
        <v>0.20608978815993</v>
      </c>
      <c r="J170" s="42">
        <v>0.206574720888515</v>
      </c>
      <c r="K170" s="42">
        <v>0.205899659095336</v>
      </c>
      <c r="L170" s="42">
        <v>0.204554354862838</v>
      </c>
      <c r="M170" s="42">
        <v>0.203041629750388</v>
      </c>
      <c r="N170" s="42">
        <v>0.201399149700331</v>
      </c>
      <c r="O170" s="42">
        <v>0.199656361603786</v>
      </c>
    </row>
    <row r="171" spans="1:15">
      <c r="B171" s="42"/>
      <c r="C171" s="42"/>
      <c r="D171" s="42"/>
      <c r="E171" s="42"/>
      <c r="F171" s="42"/>
      <c r="G171" s="42"/>
      <c r="H171" s="42"/>
      <c r="I171" s="42"/>
      <c r="J171" s="42"/>
      <c r="K171" s="42"/>
      <c r="L171" s="42"/>
      <c r="M171" s="42"/>
      <c r="N171" s="42"/>
      <c r="O171" s="42"/>
    </row>
    <row r="172" spans="1:15">
      <c r="B172" s="42"/>
      <c r="C172" s="67"/>
      <c r="D172" s="42"/>
      <c r="E172" s="42"/>
      <c r="F172" s="76"/>
      <c r="G172" s="42"/>
      <c r="H172" s="42"/>
      <c r="I172" s="42"/>
      <c r="J172" s="42"/>
      <c r="K172" s="42"/>
      <c r="L172" s="42"/>
      <c r="M172" s="42"/>
      <c r="N172" s="42"/>
      <c r="O172" s="42"/>
    </row>
    <row r="173" spans="1:15">
      <c r="A173" s="28" t="s">
        <v>475</v>
      </c>
      <c r="B173" s="226"/>
      <c r="C173" s="226"/>
      <c r="D173" s="226"/>
      <c r="E173" s="226"/>
      <c r="F173" s="226"/>
      <c r="G173" s="226"/>
      <c r="H173" s="226"/>
      <c r="I173" s="226"/>
      <c r="J173" s="226"/>
      <c r="K173" s="226"/>
      <c r="L173" s="226"/>
      <c r="M173" s="226"/>
      <c r="N173" s="226"/>
      <c r="O173" s="226"/>
    </row>
    <row r="174" spans="1:15">
      <c r="C174" s="231"/>
      <c r="D174" s="231"/>
      <c r="E174" s="231"/>
      <c r="F174" s="231"/>
      <c r="G174" s="231"/>
      <c r="H174" s="231"/>
      <c r="I174" s="231"/>
      <c r="J174" s="231"/>
      <c r="K174" s="231"/>
      <c r="L174" s="231"/>
      <c r="M174" s="231"/>
      <c r="N174" s="231"/>
      <c r="O174" s="231"/>
    </row>
    <row r="175" spans="1:15">
      <c r="A175" s="227" t="s">
        <v>195</v>
      </c>
    </row>
    <row r="176" spans="1:15">
      <c r="A176" t="s">
        <v>476</v>
      </c>
      <c r="B176" s="39">
        <f t="shared" ref="B176:O176" si="139">B72</f>
        <v>3750</v>
      </c>
      <c r="C176" s="39">
        <f t="shared" si="139"/>
        <v>3563.5</v>
      </c>
      <c r="D176" s="39">
        <f t="shared" si="139"/>
        <v>4596.6</v>
      </c>
      <c r="E176" s="39">
        <f t="shared" si="139"/>
        <v>5706.6</v>
      </c>
      <c r="F176" s="39">
        <f t="shared" si="139"/>
        <v>6184</v>
      </c>
      <c r="G176" s="39">
        <f t="shared" si="139"/>
        <v>6408.7</v>
      </c>
      <c r="H176" s="39">
        <f t="shared" si="139"/>
        <v>6127.2</v>
      </c>
      <c r="I176" s="39">
        <f t="shared" si="139"/>
        <v>6786.09874143623</v>
      </c>
      <c r="J176" s="39">
        <f t="shared" si="139"/>
        <v>7382.09994224245</v>
      </c>
      <c r="K176" s="39">
        <f t="shared" si="139"/>
        <v>7932.06824889102</v>
      </c>
      <c r="L176" s="39">
        <f t="shared" si="139"/>
        <v>8527.58479619671</v>
      </c>
      <c r="M176" s="39">
        <f t="shared" si="139"/>
        <v>9169.30889952484</v>
      </c>
      <c r="N176" s="39">
        <f t="shared" si="139"/>
        <v>9853.07222203</v>
      </c>
      <c r="O176" s="39">
        <f t="shared" si="139"/>
        <v>11179.9397126007</v>
      </c>
    </row>
    <row r="177" spans="1:15">
      <c r="A177" t="s">
        <v>371</v>
      </c>
      <c r="B177" s="63">
        <f>-B73</f>
        <v>5.2</v>
      </c>
      <c r="C177" s="63">
        <f t="shared" ref="C177:H177" si="140">-C73</f>
        <v>4.2</v>
      </c>
      <c r="D177" s="63">
        <f t="shared" si="140"/>
        <v>5.5</v>
      </c>
      <c r="E177" s="63">
        <f t="shared" si="140"/>
        <v>6</v>
      </c>
      <c r="F177" s="63">
        <f t="shared" si="140"/>
        <v>6.5</v>
      </c>
      <c r="G177" s="63">
        <f t="shared" si="140"/>
        <v>7.8</v>
      </c>
      <c r="H177" s="63">
        <f t="shared" si="140"/>
        <v>6.5</v>
      </c>
      <c r="I177" s="274">
        <f>H177</f>
        <v>6.5</v>
      </c>
      <c r="J177" s="274">
        <f t="shared" ref="J177:O177" si="141">I177</f>
        <v>6.5</v>
      </c>
      <c r="K177" s="274">
        <f t="shared" si="141"/>
        <v>6.5</v>
      </c>
      <c r="L177" s="274">
        <f t="shared" si="141"/>
        <v>6.5</v>
      </c>
      <c r="M177" s="274">
        <f t="shared" si="141"/>
        <v>6.5</v>
      </c>
      <c r="N177" s="274">
        <f t="shared" si="141"/>
        <v>6.5</v>
      </c>
      <c r="O177" s="274">
        <f t="shared" si="141"/>
        <v>6.5</v>
      </c>
    </row>
    <row r="178" spans="1:15">
      <c r="A178" t="s">
        <v>477</v>
      </c>
      <c r="B178" s="39">
        <v>1958.3</v>
      </c>
      <c r="C178" s="39">
        <v>2028.1</v>
      </c>
      <c r="D178" s="39">
        <v>1781</v>
      </c>
      <c r="E178" s="39">
        <v>1536.1</v>
      </c>
      <c r="F178" s="39">
        <v>1715</v>
      </c>
      <c r="G178" s="39">
        <v>1855.3</v>
      </c>
      <c r="H178" s="39">
        <v>1817.4</v>
      </c>
      <c r="I178" s="274">
        <f>I179*I2</f>
        <v>1900.04192252049</v>
      </c>
      <c r="J178" s="274">
        <f t="shared" ref="J178:O178" si="142">J179*J2</f>
        <v>1996.70946219121</v>
      </c>
      <c r="K178" s="274">
        <f t="shared" si="142"/>
        <v>2102.0881501411</v>
      </c>
      <c r="L178" s="274">
        <f t="shared" si="142"/>
        <v>2213.86780170152</v>
      </c>
      <c r="M178" s="274">
        <f t="shared" si="142"/>
        <v>2331.94784928118</v>
      </c>
      <c r="N178" s="274">
        <f t="shared" si="142"/>
        <v>2456.69952838926</v>
      </c>
      <c r="O178" s="274">
        <f t="shared" si="142"/>
        <v>2588.5166533061</v>
      </c>
    </row>
    <row r="179" spans="1:15">
      <c r="A179" s="539" t="s">
        <v>478</v>
      </c>
      <c r="B179" s="34">
        <v>0.053669460660918</v>
      </c>
      <c r="C179" s="34">
        <v>0.0577627259119537</v>
      </c>
      <c r="D179" s="34">
        <v>0.0551612106500615</v>
      </c>
      <c r="E179" s="34">
        <v>0.0401482461115453</v>
      </c>
      <c r="F179" s="34">
        <v>0.041643801022762</v>
      </c>
      <c r="G179" s="34">
        <f>G178/G2</f>
        <v>0.0426635208844983</v>
      </c>
      <c r="H179" s="34">
        <f t="shared" ref="H179" si="143">H178/H2</f>
        <v>0.0412557886134568</v>
      </c>
      <c r="I179" s="288">
        <f>H179</f>
        <v>0.0412557886134568</v>
      </c>
      <c r="J179" s="288">
        <f t="shared" ref="J179:O179" si="144">I179</f>
        <v>0.0412557886134568</v>
      </c>
      <c r="K179" s="288">
        <f t="shared" si="144"/>
        <v>0.0412557886134568</v>
      </c>
      <c r="L179" s="288">
        <f t="shared" si="144"/>
        <v>0.0412557886134568</v>
      </c>
      <c r="M179" s="288">
        <f t="shared" si="144"/>
        <v>0.0412557886134568</v>
      </c>
      <c r="N179" s="288">
        <f t="shared" si="144"/>
        <v>0.0412557886134568</v>
      </c>
      <c r="O179" s="288">
        <f t="shared" si="144"/>
        <v>0.0412557886134568</v>
      </c>
    </row>
    <row r="180" spans="1:15">
      <c r="A180" s="32"/>
      <c r="B180" s="39"/>
      <c r="C180" s="39"/>
      <c r="D180" s="39"/>
      <c r="E180" s="39"/>
      <c r="F180" s="39"/>
      <c r="G180" s="39"/>
      <c r="H180" s="39"/>
      <c r="I180" s="39"/>
      <c r="J180" s="39"/>
      <c r="K180" s="39"/>
      <c r="L180" s="39"/>
      <c r="M180" s="39"/>
      <c r="N180" s="39"/>
      <c r="O180" s="39"/>
    </row>
    <row r="181" spans="1:15">
      <c r="A181" t="s">
        <v>479</v>
      </c>
      <c r="B181" s="39">
        <v>-42.5</v>
      </c>
      <c r="C181" s="39">
        <v>-10.1</v>
      </c>
      <c r="D181" s="39">
        <v>83.6</v>
      </c>
      <c r="E181" s="39">
        <v>-96.5</v>
      </c>
      <c r="F181" s="39">
        <v>-95.3</v>
      </c>
      <c r="G181" s="39">
        <v>-37.4</v>
      </c>
      <c r="H181" s="39">
        <v>68.2</v>
      </c>
      <c r="I181" s="274">
        <v>0</v>
      </c>
      <c r="J181" s="274">
        <v>0</v>
      </c>
      <c r="K181" s="274">
        <v>0</v>
      </c>
      <c r="L181" s="274">
        <v>0</v>
      </c>
      <c r="M181" s="274">
        <v>0</v>
      </c>
      <c r="N181" s="274">
        <v>0</v>
      </c>
      <c r="O181" s="274">
        <v>0</v>
      </c>
    </row>
    <row r="182" spans="1:15">
      <c r="A182" t="s">
        <v>480</v>
      </c>
      <c r="B182" s="39">
        <v>144.4</v>
      </c>
      <c r="C182" s="39">
        <v>129.7</v>
      </c>
      <c r="D182" s="39">
        <v>155.2</v>
      </c>
      <c r="E182" s="39">
        <v>169</v>
      </c>
      <c r="F182" s="39">
        <v>168.5</v>
      </c>
      <c r="G182" s="39">
        <v>239.1</v>
      </c>
      <c r="H182" s="39">
        <v>248.3</v>
      </c>
      <c r="I182" s="274">
        <v>0</v>
      </c>
      <c r="J182" s="274">
        <v>0</v>
      </c>
      <c r="K182" s="274">
        <v>0</v>
      </c>
      <c r="L182" s="274">
        <v>0</v>
      </c>
      <c r="M182" s="274">
        <v>0</v>
      </c>
      <c r="N182" s="274">
        <v>0</v>
      </c>
      <c r="O182" s="274">
        <v>0</v>
      </c>
    </row>
    <row r="183" spans="1:15">
      <c r="A183" t="s">
        <v>481</v>
      </c>
      <c r="B183" s="39">
        <v>-14</v>
      </c>
      <c r="C183" s="39">
        <v>3.6</v>
      </c>
      <c r="D183" s="39">
        <v>0.5</v>
      </c>
      <c r="E183" s="39">
        <v>7.6</v>
      </c>
      <c r="F183" s="39">
        <v>6.9</v>
      </c>
      <c r="G183" s="39">
        <v>15.15</v>
      </c>
      <c r="H183" s="39">
        <v>37.8</v>
      </c>
      <c r="I183" s="274">
        <v>0</v>
      </c>
      <c r="J183" s="274">
        <v>0</v>
      </c>
      <c r="K183" s="274">
        <v>0</v>
      </c>
      <c r="L183" s="274">
        <v>0</v>
      </c>
      <c r="M183" s="274">
        <v>0</v>
      </c>
      <c r="N183" s="274">
        <v>0</v>
      </c>
      <c r="O183" s="274">
        <v>0</v>
      </c>
    </row>
    <row r="184" spans="1:15">
      <c r="A184" t="s">
        <v>482</v>
      </c>
      <c r="B184" s="39">
        <v>1.9</v>
      </c>
      <c r="C184" s="39">
        <v>5.8</v>
      </c>
      <c r="D184" s="39">
        <v>16.5</v>
      </c>
      <c r="E184" s="39">
        <v>-38.7</v>
      </c>
      <c r="F184" s="39">
        <v>14.1</v>
      </c>
      <c r="G184" s="39">
        <v>21.05</v>
      </c>
      <c r="H184" s="39">
        <v>17.4</v>
      </c>
      <c r="I184" s="274">
        <v>0</v>
      </c>
      <c r="J184" s="274">
        <v>0</v>
      </c>
      <c r="K184" s="274">
        <v>0</v>
      </c>
      <c r="L184" s="274">
        <v>0</v>
      </c>
      <c r="M184" s="274">
        <v>0</v>
      </c>
      <c r="N184" s="274">
        <v>0</v>
      </c>
      <c r="O184" s="274">
        <v>0</v>
      </c>
    </row>
    <row r="185" spans="1:15">
      <c r="A185" t="s">
        <v>483</v>
      </c>
      <c r="B185" s="39">
        <v>0</v>
      </c>
      <c r="C185" s="39">
        <v>0</v>
      </c>
      <c r="D185" s="39">
        <v>0</v>
      </c>
      <c r="E185" s="39">
        <v>0</v>
      </c>
      <c r="F185" s="39">
        <v>0</v>
      </c>
      <c r="G185" s="39">
        <v>0</v>
      </c>
      <c r="H185" s="39">
        <v>0</v>
      </c>
      <c r="I185" s="274">
        <v>0</v>
      </c>
      <c r="J185" s="274">
        <v>0</v>
      </c>
      <c r="K185" s="274">
        <v>0</v>
      </c>
      <c r="L185" s="274">
        <v>0</v>
      </c>
      <c r="M185" s="274">
        <v>0</v>
      </c>
      <c r="N185" s="274">
        <v>0</v>
      </c>
      <c r="O185" s="274">
        <v>0</v>
      </c>
    </row>
    <row r="186" spans="1:15">
      <c r="A186" t="s">
        <v>484</v>
      </c>
      <c r="B186" s="39">
        <v>-1</v>
      </c>
      <c r="C186" s="39">
        <v>-0.6</v>
      </c>
      <c r="D186" s="39">
        <v>1.3</v>
      </c>
      <c r="E186" s="39">
        <v>-0.5</v>
      </c>
      <c r="F186" s="39">
        <v>-0.2</v>
      </c>
      <c r="G186" s="39">
        <v>2.9</v>
      </c>
      <c r="H186" s="39">
        <v>6.7</v>
      </c>
      <c r="I186" s="274">
        <v>1.3</v>
      </c>
      <c r="J186" s="274">
        <v>1.3</v>
      </c>
      <c r="K186" s="274">
        <v>1.3</v>
      </c>
      <c r="L186" s="274">
        <v>1.3</v>
      </c>
      <c r="M186" s="274">
        <v>1.3</v>
      </c>
      <c r="N186" s="274">
        <v>1.3</v>
      </c>
      <c r="O186" s="274">
        <v>1.3</v>
      </c>
    </row>
    <row r="188" spans="1:15">
      <c r="A188" t="s">
        <v>243</v>
      </c>
      <c r="B188" s="39">
        <v>460.5</v>
      </c>
      <c r="C188" s="39">
        <v>729.2</v>
      </c>
      <c r="D188" s="39">
        <v>88</v>
      </c>
      <c r="E188" s="39">
        <v>-1011.3</v>
      </c>
      <c r="F188" s="39">
        <v>-394.9</v>
      </c>
      <c r="G188" s="39">
        <v>-226.6</v>
      </c>
      <c r="H188" s="39">
        <v>327.4</v>
      </c>
      <c r="I188" s="39">
        <f>I154</f>
        <v>-198.854669197108</v>
      </c>
      <c r="J188" s="39">
        <f t="shared" ref="J188:O188" si="145">J154</f>
        <v>-314.995081233981</v>
      </c>
      <c r="K188" s="39">
        <f t="shared" si="145"/>
        <v>-211.607124906073</v>
      </c>
      <c r="L188" s="39">
        <f t="shared" si="145"/>
        <v>-117.910795480352</v>
      </c>
      <c r="M188" s="39">
        <f t="shared" si="145"/>
        <v>-253.441159840366</v>
      </c>
      <c r="N188" s="39">
        <f t="shared" si="145"/>
        <v>-262.140136797356</v>
      </c>
      <c r="O188" s="39">
        <f t="shared" si="145"/>
        <v>-241.041938577573</v>
      </c>
    </row>
    <row r="189" spans="1:15">
      <c r="A189" t="s">
        <v>319</v>
      </c>
      <c r="B189" s="39">
        <v>0</v>
      </c>
      <c r="C189" s="39">
        <v>0</v>
      </c>
      <c r="D189" s="39">
        <v>0</v>
      </c>
      <c r="E189" s="39">
        <v>0</v>
      </c>
      <c r="F189" s="39">
        <v>0</v>
      </c>
      <c r="G189" s="39">
        <v>0</v>
      </c>
      <c r="H189" s="39">
        <v>0</v>
      </c>
      <c r="I189" s="274">
        <v>0</v>
      </c>
      <c r="J189" s="274">
        <v>0</v>
      </c>
      <c r="K189" s="274">
        <v>0</v>
      </c>
      <c r="L189" s="274">
        <v>0</v>
      </c>
      <c r="M189" s="274">
        <v>0</v>
      </c>
      <c r="N189" s="274">
        <v>0</v>
      </c>
      <c r="O189" s="274">
        <v>0</v>
      </c>
    </row>
    <row r="190" spans="1:15">
      <c r="A190" s="235" t="s">
        <v>485</v>
      </c>
      <c r="B190" s="236">
        <v>6262.8</v>
      </c>
      <c r="C190" s="236">
        <v>6453.3</v>
      </c>
      <c r="D190" s="236">
        <v>6728.2</v>
      </c>
      <c r="E190" s="237">
        <v>6278.3</v>
      </c>
      <c r="F190" s="237">
        <v>7604.6</v>
      </c>
      <c r="G190" s="237">
        <f t="shared" ref="G190:O190" si="146">G176+G177+G178+G181+G182+G183+G184+G185+G186+G188+G189</f>
        <v>8286</v>
      </c>
      <c r="H190" s="237">
        <f t="shared" si="146"/>
        <v>8656.9</v>
      </c>
      <c r="I190" s="237">
        <f t="shared" si="146"/>
        <v>8495.08599475961</v>
      </c>
      <c r="J190" s="237">
        <f t="shared" si="146"/>
        <v>9071.61432319968</v>
      </c>
      <c r="K190" s="237">
        <f t="shared" si="146"/>
        <v>9830.34927412604</v>
      </c>
      <c r="L190" s="237">
        <f t="shared" si="146"/>
        <v>10631.3418024179</v>
      </c>
      <c r="M190" s="237">
        <f t="shared" si="146"/>
        <v>11255.6155889656</v>
      </c>
      <c r="N190" s="237">
        <f t="shared" si="146"/>
        <v>12055.4316136219</v>
      </c>
      <c r="O190" s="237">
        <f t="shared" si="146"/>
        <v>13535.2144273293</v>
      </c>
    </row>
    <row r="191" spans="1:15">
      <c r="E191" s="39"/>
      <c r="G191" s="289"/>
      <c r="I191" s="39"/>
    </row>
    <row r="192" spans="1:15">
      <c r="A192" s="227" t="s">
        <v>207</v>
      </c>
    </row>
    <row r="193" spans="1:15">
      <c r="A193" t="s">
        <v>316</v>
      </c>
      <c r="B193" s="39">
        <v>-1231</v>
      </c>
      <c r="C193" s="39">
        <v>-972.4</v>
      </c>
      <c r="D193" s="39">
        <v>-1075.2</v>
      </c>
      <c r="E193" s="39">
        <v>-1343.2</v>
      </c>
      <c r="F193" s="39">
        <v>-1488.7</v>
      </c>
      <c r="G193" s="39">
        <v>-1641.7</v>
      </c>
      <c r="H193" s="39">
        <v>-1495.3</v>
      </c>
      <c r="I193" s="274">
        <f>-I194*I2</f>
        <v>-1645.90710597693</v>
      </c>
      <c r="J193" s="274">
        <f t="shared" ref="J193:O193" si="147">-J194*J2</f>
        <v>-1737.28259441008</v>
      </c>
      <c r="K193" s="274">
        <f t="shared" si="147"/>
        <v>-1825.74414329331</v>
      </c>
      <c r="L193" s="274">
        <f t="shared" si="147"/>
        <v>-1897.07865679991</v>
      </c>
      <c r="M193" s="274">
        <f t="shared" si="147"/>
        <v>-2018.16435661443</v>
      </c>
      <c r="N193" s="274">
        <f t="shared" si="147"/>
        <v>-2125.63440929618</v>
      </c>
      <c r="O193" s="274">
        <f t="shared" si="147"/>
        <v>-2236.56031988192</v>
      </c>
    </row>
    <row r="194" spans="1:15">
      <c r="A194" s="529" t="s">
        <v>478</v>
      </c>
      <c r="B194" s="33">
        <v>0.0412069519575813</v>
      </c>
      <c r="C194" s="33">
        <v>0.0347383726122727</v>
      </c>
      <c r="D194" s="34">
        <v>0.033301141881497</v>
      </c>
      <c r="E194" s="34">
        <v>0.0351065192220738</v>
      </c>
      <c r="F194" s="34">
        <v>0.0361487618557352</v>
      </c>
      <c r="G194" s="34">
        <f t="shared" ref="G194:H194" si="148">-G193/G2</f>
        <v>0.0377516855689543</v>
      </c>
      <c r="H194" s="34">
        <f t="shared" si="148"/>
        <v>0.0339439753019159</v>
      </c>
      <c r="I194" s="288">
        <f>AVERAGE(E194:H194)</f>
        <v>0.0357377354871698</v>
      </c>
      <c r="J194" s="288">
        <f t="shared" ref="J194:O194" si="149">AVERAGE(F194:I194)</f>
        <v>0.0358955395534438</v>
      </c>
      <c r="K194" s="288">
        <f t="shared" si="149"/>
        <v>0.0358322339778709</v>
      </c>
      <c r="L194" s="288">
        <f t="shared" si="149"/>
        <v>0.0353523710801001</v>
      </c>
      <c r="M194" s="288">
        <f t="shared" si="149"/>
        <v>0.0357044700246462</v>
      </c>
      <c r="N194" s="288">
        <f t="shared" si="149"/>
        <v>0.0356961536590153</v>
      </c>
      <c r="O194" s="288">
        <f t="shared" si="149"/>
        <v>0.0356463071854081</v>
      </c>
    </row>
    <row r="195" spans="1:15">
      <c r="A195" t="s">
        <v>317</v>
      </c>
      <c r="B195" s="39">
        <v>16.6</v>
      </c>
      <c r="C195" s="39">
        <v>26.6</v>
      </c>
      <c r="D195" s="39">
        <v>14.5</v>
      </c>
      <c r="E195" s="39">
        <v>9.2</v>
      </c>
      <c r="F195" s="39">
        <v>12.8</v>
      </c>
      <c r="G195" s="39">
        <v>13.6</v>
      </c>
      <c r="H195" s="39">
        <v>5.7</v>
      </c>
      <c r="I195" s="274">
        <f>AVERAGE(F195:H195)</f>
        <v>10.7</v>
      </c>
      <c r="J195" s="274">
        <f t="shared" ref="J195" si="150">AVERAGE(G195:I195)</f>
        <v>10</v>
      </c>
      <c r="K195" s="274">
        <f t="shared" ref="K195" si="151">AVERAGE(H195:J195)</f>
        <v>8.8</v>
      </c>
      <c r="L195" s="274">
        <f t="shared" ref="L195" si="152">AVERAGE(I195:K195)</f>
        <v>9.83333333333333</v>
      </c>
      <c r="M195" s="274">
        <f t="shared" ref="M195" si="153">AVERAGE(J195:L195)</f>
        <v>9.54444444444444</v>
      </c>
      <c r="N195" s="274">
        <f t="shared" ref="N195" si="154">AVERAGE(K195:M195)</f>
        <v>9.39259259259259</v>
      </c>
      <c r="O195" s="274">
        <f t="shared" ref="O195" si="155">AVERAGE(L195:N195)</f>
        <v>9.59012345679012</v>
      </c>
    </row>
    <row r="196" spans="1:15">
      <c r="A196" t="s">
        <v>201</v>
      </c>
      <c r="B196" s="39">
        <v>-65.9</v>
      </c>
      <c r="C196" s="39">
        <v>-66.5</v>
      </c>
      <c r="D196" s="39">
        <v>-117.3</v>
      </c>
      <c r="E196" s="39">
        <v>-142.8</v>
      </c>
      <c r="F196" s="39">
        <v>-170.7</v>
      </c>
      <c r="G196" s="39">
        <v>-1926.95</v>
      </c>
      <c r="H196" s="39">
        <v>2509</v>
      </c>
      <c r="I196" s="274">
        <f>AVERAGE(F196:H196)</f>
        <v>137.116666666667</v>
      </c>
      <c r="J196" s="274">
        <f t="shared" ref="J196" si="156">AVERAGE(G196:I196)</f>
        <v>239.722222222222</v>
      </c>
      <c r="K196" s="274">
        <f t="shared" ref="K196" si="157">AVERAGE(H196:J196)</f>
        <v>961.946296296296</v>
      </c>
      <c r="L196" s="274">
        <f t="shared" ref="L196" si="158">AVERAGE(I196:K196)</f>
        <v>446.261728395062</v>
      </c>
      <c r="M196" s="274">
        <f t="shared" ref="M196" si="159">AVERAGE(J196:L196)</f>
        <v>549.310082304527</v>
      </c>
      <c r="N196" s="274">
        <f t="shared" ref="N196" si="160">AVERAGE(K196:M196)</f>
        <v>652.506035665295</v>
      </c>
      <c r="O196" s="274">
        <f t="shared" ref="O196" si="161">AVERAGE(L196:N196)</f>
        <v>549.359282121628</v>
      </c>
    </row>
    <row r="197" spans="1:15">
      <c r="A197" t="s">
        <v>318</v>
      </c>
      <c r="B197" s="39">
        <v>-9.3</v>
      </c>
      <c r="C197" s="39">
        <v>-1626.8</v>
      </c>
      <c r="D197" s="39">
        <v>-455.7</v>
      </c>
      <c r="E197" s="39">
        <v>-746.9</v>
      </c>
      <c r="F197" s="39">
        <v>-2497.2</v>
      </c>
      <c r="G197" s="39">
        <v>-148.85</v>
      </c>
      <c r="H197" s="39">
        <v>-2426.6</v>
      </c>
      <c r="I197" s="274">
        <f>AVERAGE(F197:H197)</f>
        <v>-1690.88333333333</v>
      </c>
      <c r="J197" s="274">
        <f t="shared" ref="J197:O197" si="162">AVERAGE(G197:I197)</f>
        <v>-1422.11111111111</v>
      </c>
      <c r="K197" s="274">
        <f t="shared" si="162"/>
        <v>-1846.53148148148</v>
      </c>
      <c r="L197" s="274">
        <f t="shared" si="162"/>
        <v>-1653.17530864198</v>
      </c>
      <c r="M197" s="274">
        <f t="shared" si="162"/>
        <v>-1640.60596707819</v>
      </c>
      <c r="N197" s="274">
        <f t="shared" si="162"/>
        <v>-1713.43758573388</v>
      </c>
      <c r="O197" s="274">
        <f t="shared" si="162"/>
        <v>-1669.07295381802</v>
      </c>
    </row>
    <row r="198" spans="1:15">
      <c r="A198" t="s">
        <v>319</v>
      </c>
      <c r="B198" s="39">
        <v>0</v>
      </c>
      <c r="C198" s="39">
        <v>0</v>
      </c>
      <c r="D198" s="39">
        <v>0</v>
      </c>
      <c r="E198" s="39">
        <v>0</v>
      </c>
      <c r="F198" s="39">
        <v>0</v>
      </c>
      <c r="G198" s="39"/>
      <c r="H198" s="39">
        <v>0</v>
      </c>
      <c r="I198" s="274">
        <v>0</v>
      </c>
      <c r="J198" s="274">
        <v>0</v>
      </c>
      <c r="K198" s="274">
        <v>0</v>
      </c>
      <c r="L198" s="274">
        <v>0</v>
      </c>
      <c r="M198" s="274">
        <v>0</v>
      </c>
      <c r="N198" s="274">
        <v>0</v>
      </c>
      <c r="O198" s="274">
        <v>0</v>
      </c>
    </row>
    <row r="199" spans="1:15">
      <c r="A199" s="235" t="s">
        <v>486</v>
      </c>
      <c r="B199" s="236">
        <v>-1289.6</v>
      </c>
      <c r="C199" s="236">
        <v>-2639.1</v>
      </c>
      <c r="D199" s="236">
        <v>-1633.7</v>
      </c>
      <c r="E199" s="237">
        <v>-2223.7</v>
      </c>
      <c r="F199" s="237">
        <v>-4143.8</v>
      </c>
      <c r="G199" s="236">
        <f>G193+G196+G197+G198+G195</f>
        <v>-3703.9</v>
      </c>
      <c r="H199" s="236">
        <f>H193+H196+H197+H198+H195</f>
        <v>-1407.2</v>
      </c>
      <c r="I199" s="236">
        <f t="shared" ref="I199:O199" si="163">I193+I196+I197+I198+I195</f>
        <v>-3188.9737726436</v>
      </c>
      <c r="J199" s="236">
        <f t="shared" si="163"/>
        <v>-2909.67148329897</v>
      </c>
      <c r="K199" s="236">
        <f t="shared" si="163"/>
        <v>-2701.5293284785</v>
      </c>
      <c r="L199" s="236">
        <f t="shared" si="163"/>
        <v>-3094.15890371349</v>
      </c>
      <c r="M199" s="236">
        <f t="shared" si="163"/>
        <v>-3099.91579694365</v>
      </c>
      <c r="N199" s="236">
        <f t="shared" si="163"/>
        <v>-3177.17336677217</v>
      </c>
      <c r="O199" s="236">
        <f t="shared" si="163"/>
        <v>-3346.68386812151</v>
      </c>
    </row>
    <row r="201" spans="1:15">
      <c r="A201" s="227" t="s">
        <v>225</v>
      </c>
    </row>
    <row r="202" spans="1:15">
      <c r="A202" t="s">
        <v>209</v>
      </c>
      <c r="B202" s="39">
        <v>-2221.1</v>
      </c>
      <c r="C202" s="39">
        <v>-2190.6</v>
      </c>
      <c r="D202" s="39">
        <v>-2352.1</v>
      </c>
      <c r="E202" s="39">
        <v>-2689.9</v>
      </c>
      <c r="F202" s="39">
        <v>-3425.6</v>
      </c>
      <c r="G202" s="39">
        <v>-3614.9</v>
      </c>
      <c r="H202" s="39">
        <v>-3917</v>
      </c>
      <c r="I202" s="39">
        <f t="shared" ref="I202:O202" si="164">-I96</f>
        <v>-3938.82847772606</v>
      </c>
      <c r="J202" s="39">
        <f t="shared" si="164"/>
        <v>-4035.740983342</v>
      </c>
      <c r="K202" s="39">
        <f t="shared" si="164"/>
        <v>-4146.36801707417</v>
      </c>
      <c r="L202" s="39">
        <f t="shared" si="164"/>
        <v>-4341.71464767691</v>
      </c>
      <c r="M202" s="39">
        <f t="shared" si="164"/>
        <v>-4679.97351623596</v>
      </c>
      <c r="N202" s="39">
        <f t="shared" si="164"/>
        <v>-5040.54058314762</v>
      </c>
      <c r="O202" s="39">
        <f t="shared" si="164"/>
        <v>-5426.2332802159</v>
      </c>
    </row>
    <row r="203" spans="1:15">
      <c r="A203" t="s">
        <v>322</v>
      </c>
      <c r="B203" s="39">
        <v>60</v>
      </c>
      <c r="C203" s="39">
        <v>129.7</v>
      </c>
      <c r="D203" s="39">
        <v>5.8</v>
      </c>
      <c r="E203" s="39">
        <v>103.2</v>
      </c>
      <c r="F203" s="39">
        <v>1.5</v>
      </c>
      <c r="G203" s="39">
        <v>69.9</v>
      </c>
      <c r="H203" s="39">
        <v>65.6</v>
      </c>
      <c r="I203" s="274">
        <f>AVERAGE(F203:H203)</f>
        <v>45.6666666666667</v>
      </c>
      <c r="J203" s="274">
        <f t="shared" ref="J203" si="165">AVERAGE(G203:I203)</f>
        <v>60.3888888888889</v>
      </c>
      <c r="K203" s="274">
        <f t="shared" ref="K203" si="166">AVERAGE(H203:J203)</f>
        <v>57.2185185185185</v>
      </c>
      <c r="L203" s="274">
        <f t="shared" ref="L203" si="167">AVERAGE(I203:K203)</f>
        <v>54.4246913580247</v>
      </c>
      <c r="M203" s="274">
        <f t="shared" ref="M203" si="168">AVERAGE(J203:L203)</f>
        <v>57.3440329218107</v>
      </c>
      <c r="N203" s="274">
        <f t="shared" ref="N203" si="169">AVERAGE(K203:M203)</f>
        <v>56.3290809327846</v>
      </c>
      <c r="O203" s="274">
        <f t="shared" ref="O203" si="170">AVERAGE(L203:N203)</f>
        <v>56.03260173754</v>
      </c>
    </row>
    <row r="204" spans="1:15">
      <c r="A204" t="s">
        <v>323</v>
      </c>
      <c r="B204" s="39">
        <v>-747.4</v>
      </c>
      <c r="C204" s="39">
        <v>0</v>
      </c>
      <c r="D204" s="39">
        <v>-10060.9</v>
      </c>
      <c r="E204" s="39">
        <v>-502.3</v>
      </c>
      <c r="F204" s="39">
        <v>-503.3</v>
      </c>
      <c r="G204" s="39">
        <v>-497.5</v>
      </c>
      <c r="H204" s="39">
        <v>-501.5</v>
      </c>
      <c r="I204" s="274">
        <v>-500</v>
      </c>
      <c r="J204" s="274">
        <v>-500</v>
      </c>
      <c r="K204" s="274">
        <v>-500</v>
      </c>
      <c r="L204" s="274">
        <v>-500</v>
      </c>
      <c r="M204" s="274">
        <v>-500</v>
      </c>
      <c r="N204" s="274">
        <v>-500</v>
      </c>
      <c r="O204" s="274">
        <v>-500</v>
      </c>
    </row>
    <row r="205" spans="1:15">
      <c r="A205" t="s">
        <v>215</v>
      </c>
      <c r="B205" s="39">
        <v>0</v>
      </c>
      <c r="C205" s="39">
        <v>0</v>
      </c>
      <c r="D205" s="39">
        <v>0</v>
      </c>
      <c r="E205" s="39">
        <v>0</v>
      </c>
      <c r="F205" s="39">
        <v>0</v>
      </c>
      <c r="G205" s="39">
        <v>-13.9</v>
      </c>
      <c r="H205" s="39">
        <v>-16.3</v>
      </c>
      <c r="I205" s="274">
        <f>AVERAGE(F205:H205)</f>
        <v>-10.0666666666667</v>
      </c>
      <c r="J205" s="274">
        <f t="shared" ref="J205:J208" si="171">AVERAGE(G205:I205)</f>
        <v>-13.4222222222222</v>
      </c>
      <c r="K205" s="274">
        <f t="shared" ref="K205:K208" si="172">AVERAGE(H205:J205)</f>
        <v>-13.262962962963</v>
      </c>
      <c r="L205" s="274">
        <f t="shared" ref="L205:L208" si="173">AVERAGE(I205:K205)</f>
        <v>-12.2506172839506</v>
      </c>
      <c r="M205" s="274">
        <f t="shared" ref="M205:M208" si="174">AVERAGE(J205:L205)</f>
        <v>-12.9786008230453</v>
      </c>
      <c r="N205" s="274">
        <f t="shared" ref="N205:N208" si="175">AVERAGE(K205:M205)</f>
        <v>-12.8307270233196</v>
      </c>
      <c r="O205" s="274">
        <f t="shared" ref="O205:O208" si="176">AVERAGE(L205:N205)</f>
        <v>-12.6866483767718</v>
      </c>
    </row>
    <row r="206" spans="1:15">
      <c r="A206" t="s">
        <v>324</v>
      </c>
      <c r="B206" s="39">
        <v>-354.9</v>
      </c>
      <c r="C206" s="39">
        <v>-74.8</v>
      </c>
      <c r="D206" s="39">
        <v>3939.4</v>
      </c>
      <c r="E206" s="39">
        <v>-3563.8</v>
      </c>
      <c r="F206" s="39">
        <v>-823.7</v>
      </c>
      <c r="G206" s="39">
        <v>-1775.9</v>
      </c>
      <c r="H206" s="39">
        <v>-609.7</v>
      </c>
      <c r="I206" s="274">
        <f>AVERAGE(F206:H206)</f>
        <v>-1069.76666666667</v>
      </c>
      <c r="J206" s="274">
        <f t="shared" si="171"/>
        <v>-1151.78888888889</v>
      </c>
      <c r="K206" s="274">
        <f t="shared" si="172"/>
        <v>-943.751851851852</v>
      </c>
      <c r="L206" s="274">
        <f t="shared" si="173"/>
        <v>-1055.1024691358</v>
      </c>
      <c r="M206" s="274">
        <f t="shared" si="174"/>
        <v>-1050.21440329218</v>
      </c>
      <c r="N206" s="274">
        <f t="shared" si="175"/>
        <v>-1016.35624142661</v>
      </c>
      <c r="O206" s="274">
        <f t="shared" si="176"/>
        <v>-1040.5577046182</v>
      </c>
    </row>
    <row r="207" spans="1:15">
      <c r="A207" t="s">
        <v>325</v>
      </c>
      <c r="B207" s="39">
        <v>0</v>
      </c>
      <c r="C207" s="39">
        <v>0</v>
      </c>
      <c r="D207" s="39">
        <v>0</v>
      </c>
      <c r="E207" s="39">
        <v>3019.9</v>
      </c>
      <c r="F207" s="39">
        <v>3567.1</v>
      </c>
      <c r="G207" s="39">
        <v>1529.4</v>
      </c>
      <c r="H207" s="39">
        <v>4057.3</v>
      </c>
      <c r="I207" s="274">
        <f>AVERAGE(F207:H207)</f>
        <v>3051.26666666667</v>
      </c>
      <c r="J207" s="274">
        <f t="shared" si="171"/>
        <v>2879.32222222222</v>
      </c>
      <c r="K207" s="274">
        <f t="shared" si="172"/>
        <v>3329.2962962963</v>
      </c>
      <c r="L207" s="274">
        <f t="shared" si="173"/>
        <v>3086.62839506173</v>
      </c>
      <c r="M207" s="274">
        <f t="shared" si="174"/>
        <v>3098.41563786008</v>
      </c>
      <c r="N207" s="274">
        <f t="shared" si="175"/>
        <v>3171.44677640604</v>
      </c>
      <c r="O207" s="274">
        <f t="shared" si="176"/>
        <v>3118.83026977595</v>
      </c>
    </row>
    <row r="208" spans="1:15">
      <c r="A208" t="s">
        <v>326</v>
      </c>
      <c r="B208" s="39">
        <v>-0.6</v>
      </c>
      <c r="C208" s="39">
        <v>-3.6</v>
      </c>
      <c r="D208" s="39">
        <v>0</v>
      </c>
      <c r="E208" s="39">
        <v>0</v>
      </c>
      <c r="F208" s="39">
        <v>0</v>
      </c>
      <c r="G208" s="39">
        <v>-7.9</v>
      </c>
      <c r="H208" s="39">
        <v>-22.6</v>
      </c>
      <c r="I208" s="274">
        <f>AVERAGE(F208:H208)</f>
        <v>-10.1666666666667</v>
      </c>
      <c r="J208" s="274">
        <f t="shared" si="171"/>
        <v>-13.5555555555556</v>
      </c>
      <c r="K208" s="274">
        <f t="shared" si="172"/>
        <v>-15.4407407407407</v>
      </c>
      <c r="L208" s="274">
        <f t="shared" si="173"/>
        <v>-13.0543209876543</v>
      </c>
      <c r="M208" s="274">
        <f t="shared" si="174"/>
        <v>-14.0168724279835</v>
      </c>
      <c r="N208" s="274">
        <f t="shared" si="175"/>
        <v>-14.1706447187929</v>
      </c>
      <c r="O208" s="274">
        <f t="shared" si="176"/>
        <v>-13.7472793781436</v>
      </c>
    </row>
    <row r="209" spans="1:15">
      <c r="A209" t="s">
        <v>327</v>
      </c>
      <c r="B209" s="39">
        <v>-425.8</v>
      </c>
      <c r="C209" s="39">
        <v>-451.8</v>
      </c>
      <c r="D209" s="39">
        <v>-396.4</v>
      </c>
      <c r="E209" s="39">
        <v>-446.9</v>
      </c>
      <c r="F209" s="39">
        <v>-430.6</v>
      </c>
      <c r="G209" s="39">
        <v>-474.25</v>
      </c>
      <c r="H209" s="39">
        <v>-453.6</v>
      </c>
      <c r="I209" s="274">
        <f>AVERAGE(F209:H209)</f>
        <v>-452.816666666667</v>
      </c>
      <c r="J209" s="274">
        <f t="shared" ref="J209:O209" si="177">AVERAGE(G209:I209)</f>
        <v>-460.222222222222</v>
      </c>
      <c r="K209" s="274">
        <f t="shared" si="177"/>
        <v>-455.546296296296</v>
      </c>
      <c r="L209" s="274">
        <f t="shared" si="177"/>
        <v>-456.195061728395</v>
      </c>
      <c r="M209" s="274">
        <f t="shared" si="177"/>
        <v>-457.321193415638</v>
      </c>
      <c r="N209" s="274">
        <f t="shared" si="177"/>
        <v>-456.354183813443</v>
      </c>
      <c r="O209" s="274">
        <f t="shared" si="177"/>
        <v>-456.623479652492</v>
      </c>
    </row>
    <row r="210" spans="1:15">
      <c r="A210" t="s">
        <v>319</v>
      </c>
      <c r="B210" s="39">
        <v>0</v>
      </c>
      <c r="C210" s="39">
        <v>0</v>
      </c>
      <c r="D210" s="39">
        <v>0</v>
      </c>
      <c r="E210" s="39">
        <v>0</v>
      </c>
      <c r="F210" s="39">
        <v>0</v>
      </c>
      <c r="G210" s="39">
        <v>0</v>
      </c>
      <c r="H210" s="39">
        <v>0</v>
      </c>
      <c r="I210" s="274">
        <v>0</v>
      </c>
      <c r="J210" s="274">
        <v>0</v>
      </c>
      <c r="K210" s="274">
        <v>0</v>
      </c>
      <c r="L210" s="274">
        <v>0</v>
      </c>
      <c r="M210" s="274">
        <v>0</v>
      </c>
      <c r="N210" s="274">
        <v>0</v>
      </c>
      <c r="O210" s="274">
        <v>0</v>
      </c>
    </row>
    <row r="211" spans="1:15">
      <c r="A211" s="235" t="s">
        <v>487</v>
      </c>
      <c r="B211" s="236">
        <f t="shared" ref="B211:I211" si="178">SUM(B202:B210)</f>
        <v>-3689.8</v>
      </c>
      <c r="C211" s="236">
        <f t="shared" si="178"/>
        <v>-2591.1</v>
      </c>
      <c r="D211" s="236">
        <f t="shared" si="178"/>
        <v>-8864.2</v>
      </c>
      <c r="E211" s="236">
        <f t="shared" si="178"/>
        <v>-4079.8</v>
      </c>
      <c r="F211" s="236">
        <f t="shared" si="178"/>
        <v>-1614.6</v>
      </c>
      <c r="G211" s="236">
        <f t="shared" si="178"/>
        <v>-4785.05</v>
      </c>
      <c r="H211" s="236">
        <f t="shared" si="178"/>
        <v>-1397.8</v>
      </c>
      <c r="I211" s="236">
        <f t="shared" si="178"/>
        <v>-2884.7118110594</v>
      </c>
      <c r="J211" s="236">
        <f t="shared" ref="J211:O211" si="179">SUM(J202:J210)</f>
        <v>-3235.01876111978</v>
      </c>
      <c r="K211" s="236">
        <f t="shared" si="179"/>
        <v>-2687.8550541112</v>
      </c>
      <c r="L211" s="236">
        <f t="shared" si="179"/>
        <v>-3237.26403039296</v>
      </c>
      <c r="M211" s="236">
        <f t="shared" si="179"/>
        <v>-3558.74491541292</v>
      </c>
      <c r="N211" s="236">
        <f t="shared" si="179"/>
        <v>-3812.47652279097</v>
      </c>
      <c r="O211" s="236">
        <f t="shared" si="179"/>
        <v>-4274.98552072802</v>
      </c>
    </row>
    <row r="212" spans="1:15">
      <c r="B212" s="236"/>
      <c r="C212" s="236"/>
      <c r="D212" s="236"/>
      <c r="E212" s="236"/>
      <c r="F212" s="236"/>
      <c r="G212" s="236"/>
      <c r="H212" s="236"/>
      <c r="I212" s="236"/>
      <c r="J212" s="236"/>
      <c r="K212" s="236"/>
      <c r="L212" s="236"/>
      <c r="M212" s="236"/>
      <c r="N212" s="236"/>
      <c r="O212" s="236"/>
    </row>
    <row r="213" spans="1:15">
      <c r="A213" t="s">
        <v>328</v>
      </c>
      <c r="B213" s="39">
        <v>10.6</v>
      </c>
      <c r="C213" s="39">
        <v>-103.2</v>
      </c>
      <c r="D213" s="39">
        <v>77.4</v>
      </c>
      <c r="E213" s="39">
        <v>-70.7</v>
      </c>
      <c r="F213" s="39">
        <v>-175.9</v>
      </c>
      <c r="G213" s="101">
        <v>-32.75</v>
      </c>
      <c r="H213" s="39">
        <v>-39.2</v>
      </c>
      <c r="I213" s="274">
        <v>0</v>
      </c>
      <c r="J213" s="274">
        <v>0</v>
      </c>
      <c r="K213" s="274">
        <v>0</v>
      </c>
      <c r="L213" s="274">
        <v>0</v>
      </c>
      <c r="M213" s="274">
        <v>0</v>
      </c>
      <c r="N213" s="274">
        <v>0</v>
      </c>
      <c r="O213" s="274">
        <v>0</v>
      </c>
    </row>
    <row r="214" spans="1:15">
      <c r="A214" s="18" t="s">
        <v>488</v>
      </c>
      <c r="B214" s="58">
        <v>1294</v>
      </c>
      <c r="C214" s="58">
        <v>1119.9</v>
      </c>
      <c r="D214" s="58">
        <v>-3692.3</v>
      </c>
      <c r="E214" s="58">
        <v>-95.8999999999998</v>
      </c>
      <c r="F214" s="58">
        <v>1670.3</v>
      </c>
      <c r="G214" s="58">
        <f>G199+G211+G190+G213</f>
        <v>-235.700000000001</v>
      </c>
      <c r="H214" s="58">
        <f>H199+H211+H190+H213</f>
        <v>5812.7</v>
      </c>
      <c r="I214" s="58">
        <f>I199+I211+I190+I213</f>
        <v>2421.40041105662</v>
      </c>
      <c r="J214" s="58">
        <f t="shared" ref="J214:O214" si="180">J199+J211+J190+J213</f>
        <v>2926.92407878093</v>
      </c>
      <c r="K214" s="58">
        <f t="shared" si="180"/>
        <v>4440.96489153634</v>
      </c>
      <c r="L214" s="58">
        <f t="shared" si="180"/>
        <v>4299.91886831142</v>
      </c>
      <c r="M214" s="58">
        <f t="shared" si="180"/>
        <v>4596.95487660908</v>
      </c>
      <c r="N214" s="58">
        <f t="shared" si="180"/>
        <v>5065.78172405877</v>
      </c>
      <c r="O214" s="58">
        <f t="shared" si="180"/>
        <v>5913.54503847972</v>
      </c>
    </row>
    <row r="215" spans="1:15">
      <c r="A215" s="18" t="s">
        <v>489</v>
      </c>
      <c r="B215" s="58">
        <v>3992</v>
      </c>
      <c r="C215" s="58">
        <v>5286</v>
      </c>
      <c r="D215" s="58">
        <v>6405.9</v>
      </c>
      <c r="E215" s="58">
        <v>2713.6</v>
      </c>
      <c r="F215" s="58">
        <v>2617.7</v>
      </c>
      <c r="G215" s="59">
        <v>4288</v>
      </c>
      <c r="H215" s="58">
        <f>G238</f>
        <v>4052.3</v>
      </c>
      <c r="I215" s="58">
        <f t="shared" ref="I215:O215" si="181">H238</f>
        <v>9865</v>
      </c>
      <c r="J215" s="58">
        <f t="shared" si="181"/>
        <v>12286.4004110566</v>
      </c>
      <c r="K215" s="58">
        <f t="shared" si="181"/>
        <v>15213.3244898375</v>
      </c>
      <c r="L215" s="58">
        <f t="shared" si="181"/>
        <v>19654.2893813739</v>
      </c>
      <c r="M215" s="58">
        <f t="shared" si="181"/>
        <v>23954.2082496853</v>
      </c>
      <c r="N215" s="58">
        <f t="shared" si="181"/>
        <v>28551.1631262944</v>
      </c>
      <c r="O215" s="58">
        <f t="shared" si="181"/>
        <v>33616.9448503532</v>
      </c>
    </row>
    <row r="216" spans="1:15">
      <c r="A216" s="212" t="s">
        <v>331</v>
      </c>
      <c r="B216" s="27">
        <v>0</v>
      </c>
      <c r="C216" s="27">
        <v>0</v>
      </c>
      <c r="D216" s="39">
        <v>0</v>
      </c>
      <c r="E216" s="39">
        <v>0</v>
      </c>
      <c r="F216" s="39">
        <v>0</v>
      </c>
      <c r="G216" s="39">
        <v>0</v>
      </c>
      <c r="H216" s="39">
        <v>0</v>
      </c>
      <c r="I216" s="39">
        <v>0</v>
      </c>
      <c r="J216" s="39">
        <v>0</v>
      </c>
      <c r="K216" s="39">
        <v>0</v>
      </c>
      <c r="L216" s="39">
        <v>0</v>
      </c>
      <c r="M216" s="39">
        <v>0</v>
      </c>
      <c r="N216" s="39">
        <v>0</v>
      </c>
      <c r="O216" s="39">
        <v>0</v>
      </c>
    </row>
    <row r="217" spans="1:15">
      <c r="A217" s="235" t="s">
        <v>490</v>
      </c>
      <c r="B217" s="236">
        <f t="shared" ref="B217:O217" si="182">B214+B215</f>
        <v>5286</v>
      </c>
      <c r="C217" s="236">
        <f t="shared" si="182"/>
        <v>6405.9</v>
      </c>
      <c r="D217" s="236">
        <f t="shared" si="182"/>
        <v>2713.6</v>
      </c>
      <c r="E217" s="236">
        <f t="shared" si="182"/>
        <v>2617.7</v>
      </c>
      <c r="F217" s="236">
        <f t="shared" si="182"/>
        <v>4288</v>
      </c>
      <c r="G217" s="236">
        <f t="shared" si="182"/>
        <v>4052.3</v>
      </c>
      <c r="H217" s="236">
        <f t="shared" si="182"/>
        <v>9865</v>
      </c>
      <c r="I217" s="236">
        <f t="shared" si="182"/>
        <v>12286.4004110566</v>
      </c>
      <c r="J217" s="236">
        <f t="shared" si="182"/>
        <v>15213.3244898375</v>
      </c>
      <c r="K217" s="236">
        <f t="shared" si="182"/>
        <v>19654.2893813739</v>
      </c>
      <c r="L217" s="236">
        <f t="shared" si="182"/>
        <v>23954.2082496853</v>
      </c>
      <c r="M217" s="236">
        <f t="shared" si="182"/>
        <v>28551.1631262944</v>
      </c>
      <c r="N217" s="236">
        <f t="shared" si="182"/>
        <v>33616.9448503532</v>
      </c>
      <c r="O217" s="236">
        <f t="shared" si="182"/>
        <v>39530.4898888329</v>
      </c>
    </row>
    <row r="219" spans="1:15">
      <c r="A219" s="28" t="s">
        <v>491</v>
      </c>
      <c r="B219" s="226"/>
      <c r="C219" s="226"/>
      <c r="D219" s="226"/>
      <c r="E219" s="226"/>
      <c r="F219" s="226"/>
      <c r="G219" s="226"/>
      <c r="H219" s="226"/>
      <c r="I219" s="226"/>
      <c r="J219" s="226"/>
      <c r="K219" s="226"/>
      <c r="L219" s="226"/>
      <c r="M219" s="226"/>
      <c r="N219" s="226"/>
      <c r="O219" s="226"/>
    </row>
    <row r="221" spans="1:15">
      <c r="A221" s="227" t="s">
        <v>339</v>
      </c>
    </row>
    <row r="222" spans="1:15">
      <c r="A222" t="s">
        <v>75</v>
      </c>
      <c r="B222" s="39">
        <v>9585.6</v>
      </c>
      <c r="C222" s="39">
        <v>10514.2</v>
      </c>
      <c r="D222" s="39">
        <v>11074.5</v>
      </c>
      <c r="E222" s="39">
        <v>11717.7</v>
      </c>
      <c r="F222" s="39">
        <v>13102.6</v>
      </c>
      <c r="G222" s="39">
        <v>13382</v>
      </c>
      <c r="H222" s="39">
        <v>14469.7</v>
      </c>
      <c r="I222" s="274">
        <f>H222-I197</f>
        <v>16160.5833333333</v>
      </c>
      <c r="J222" s="274">
        <f t="shared" ref="J222:O222" si="183">I222-J197</f>
        <v>17582.6944444444</v>
      </c>
      <c r="K222" s="274">
        <f t="shared" si="183"/>
        <v>19429.2259259259</v>
      </c>
      <c r="L222" s="274">
        <f t="shared" si="183"/>
        <v>21082.4012345679</v>
      </c>
      <c r="M222" s="274">
        <f t="shared" si="183"/>
        <v>22723.0072016461</v>
      </c>
      <c r="N222" s="274">
        <f t="shared" si="183"/>
        <v>24436.44478738</v>
      </c>
      <c r="O222" s="274">
        <f t="shared" si="183"/>
        <v>26105.517741198</v>
      </c>
    </row>
    <row r="223" spans="1:15">
      <c r="A223" t="s">
        <v>340</v>
      </c>
      <c r="B223" s="39">
        <v>3163.8</v>
      </c>
      <c r="C223" s="39">
        <v>3356.3</v>
      </c>
      <c r="D223" s="39">
        <v>3462.8</v>
      </c>
      <c r="E223" s="39">
        <v>3640.1</v>
      </c>
      <c r="F223" s="39">
        <v>4287.2</v>
      </c>
      <c r="G223" s="39">
        <v>4594.8</v>
      </c>
      <c r="H223" s="39">
        <v>5072</v>
      </c>
      <c r="I223" s="274">
        <f>H223</f>
        <v>5072</v>
      </c>
      <c r="J223" s="274">
        <f t="shared" ref="J223:O223" si="184">I223</f>
        <v>5072</v>
      </c>
      <c r="K223" s="274">
        <f t="shared" si="184"/>
        <v>5072</v>
      </c>
      <c r="L223" s="274">
        <f t="shared" si="184"/>
        <v>5072</v>
      </c>
      <c r="M223" s="274">
        <f t="shared" si="184"/>
        <v>5072</v>
      </c>
      <c r="N223" s="274">
        <f t="shared" si="184"/>
        <v>5072</v>
      </c>
      <c r="O223" s="274">
        <f t="shared" si="184"/>
        <v>5072</v>
      </c>
    </row>
    <row r="224" spans="1:15">
      <c r="A224" t="s">
        <v>341</v>
      </c>
      <c r="B224" s="39">
        <v>1892.3</v>
      </c>
      <c r="C224" s="39">
        <v>1525.3</v>
      </c>
      <c r="D224" s="39">
        <v>1507.6</v>
      </c>
      <c r="E224" s="39">
        <v>1482.7</v>
      </c>
      <c r="F224" s="39">
        <v>1692.4</v>
      </c>
      <c r="G224" s="39">
        <v>1763.2</v>
      </c>
      <c r="H224" s="39">
        <v>1663.2</v>
      </c>
      <c r="I224" s="274">
        <f>H224</f>
        <v>1663.2</v>
      </c>
      <c r="J224" s="274">
        <f t="shared" ref="J224:O224" si="185">I224</f>
        <v>1663.2</v>
      </c>
      <c r="K224" s="274">
        <f t="shared" si="185"/>
        <v>1663.2</v>
      </c>
      <c r="L224" s="274">
        <f t="shared" si="185"/>
        <v>1663.2</v>
      </c>
      <c r="M224" s="274">
        <f t="shared" si="185"/>
        <v>1663.2</v>
      </c>
      <c r="N224" s="274">
        <f t="shared" si="185"/>
        <v>1663.2</v>
      </c>
      <c r="O224" s="274">
        <f t="shared" si="185"/>
        <v>1663.2</v>
      </c>
    </row>
    <row r="225" spans="1:15">
      <c r="A225" t="s">
        <v>342</v>
      </c>
      <c r="B225" s="39">
        <v>3644.3</v>
      </c>
      <c r="C225" s="39">
        <v>3225.2</v>
      </c>
      <c r="D225" s="39">
        <v>3266.2</v>
      </c>
      <c r="E225" s="39">
        <v>3481.7</v>
      </c>
      <c r="F225" s="39">
        <v>3867.7</v>
      </c>
      <c r="G225" s="39">
        <v>4202</v>
      </c>
      <c r="H225" s="39">
        <v>4211.9</v>
      </c>
      <c r="I225" s="274">
        <f>H225-I178-I183-I193-I195</f>
        <v>3947.06518345644</v>
      </c>
      <c r="J225" s="274">
        <f t="shared" ref="J225:O225" si="186">I225-J178-J183-J193-J195</f>
        <v>3677.63831567531</v>
      </c>
      <c r="K225" s="274">
        <f t="shared" si="186"/>
        <v>3392.49430882753</v>
      </c>
      <c r="L225" s="274">
        <f t="shared" si="186"/>
        <v>3065.87183059258</v>
      </c>
      <c r="M225" s="274">
        <f t="shared" si="186"/>
        <v>2742.54389348138</v>
      </c>
      <c r="N225" s="274">
        <f t="shared" si="186"/>
        <v>2402.08618179571</v>
      </c>
      <c r="O225" s="274">
        <f t="shared" si="186"/>
        <v>2040.53972491474</v>
      </c>
    </row>
    <row r="226" spans="1:15">
      <c r="A226" t="s">
        <v>343</v>
      </c>
      <c r="B226" s="39">
        <v>10819.1</v>
      </c>
      <c r="C226" s="39">
        <v>9604.8</v>
      </c>
      <c r="D226" s="39">
        <v>10920.2</v>
      </c>
      <c r="E226" s="39">
        <v>11652.8</v>
      </c>
      <c r="F226" s="39">
        <v>11631.6</v>
      </c>
      <c r="G226" s="39">
        <v>14838.1</v>
      </c>
      <c r="H226" s="39">
        <v>12867.3</v>
      </c>
      <c r="I226" s="274">
        <f>H226-I184-I196</f>
        <v>12730.1833333333</v>
      </c>
      <c r="J226" s="274">
        <f t="shared" ref="J226:O226" si="187">I226-J184-J196</f>
        <v>12490.4611111111</v>
      </c>
      <c r="K226" s="274">
        <f t="shared" si="187"/>
        <v>11528.5148148148</v>
      </c>
      <c r="L226" s="274">
        <f t="shared" si="187"/>
        <v>11082.2530864198</v>
      </c>
      <c r="M226" s="274">
        <f t="shared" si="187"/>
        <v>10532.9430041152</v>
      </c>
      <c r="N226" s="274">
        <f t="shared" si="187"/>
        <v>9880.43696844993</v>
      </c>
      <c r="O226" s="274">
        <f t="shared" si="187"/>
        <v>9331.0776863283</v>
      </c>
    </row>
    <row r="227" spans="1:15">
      <c r="A227" t="s">
        <v>344</v>
      </c>
      <c r="B227" s="39">
        <v>10.9</v>
      </c>
      <c r="C227" s="39">
        <v>11.1</v>
      </c>
      <c r="D227" s="39">
        <v>9.9</v>
      </c>
      <c r="E227" s="39">
        <v>18.4</v>
      </c>
      <c r="F227" s="39">
        <v>27</v>
      </c>
      <c r="G227" s="39">
        <v>126.4</v>
      </c>
      <c r="H227" s="39">
        <v>376</v>
      </c>
      <c r="I227" s="274">
        <f>H227+I70</f>
        <v>370.5</v>
      </c>
      <c r="J227" s="274">
        <f t="shared" ref="J227:O227" si="188">I227+J70</f>
        <v>365</v>
      </c>
      <c r="K227" s="274">
        <f t="shared" si="188"/>
        <v>359.5</v>
      </c>
      <c r="L227" s="274">
        <f t="shared" si="188"/>
        <v>354</v>
      </c>
      <c r="M227" s="274">
        <f t="shared" si="188"/>
        <v>348.5</v>
      </c>
      <c r="N227" s="274">
        <f t="shared" si="188"/>
        <v>343</v>
      </c>
      <c r="O227" s="274">
        <f t="shared" si="188"/>
        <v>337.5</v>
      </c>
    </row>
    <row r="228" spans="1:15">
      <c r="A228" t="s">
        <v>345</v>
      </c>
      <c r="B228" s="39">
        <v>777.3</v>
      </c>
      <c r="C228" s="39">
        <v>809.9</v>
      </c>
      <c r="D228" s="39">
        <v>696.5</v>
      </c>
      <c r="E228" s="39">
        <v>801.1</v>
      </c>
      <c r="F228" s="39">
        <v>921.2</v>
      </c>
      <c r="G228" s="39">
        <v>973.3</v>
      </c>
      <c r="H228" s="39">
        <v>962.7</v>
      </c>
      <c r="I228" s="274">
        <f>H228-I181</f>
        <v>962.7</v>
      </c>
      <c r="J228" s="274">
        <f t="shared" ref="J228:O228" si="189">I228-J181</f>
        <v>962.7</v>
      </c>
      <c r="K228" s="274">
        <f t="shared" si="189"/>
        <v>962.7</v>
      </c>
      <c r="L228" s="274">
        <f t="shared" si="189"/>
        <v>962.7</v>
      </c>
      <c r="M228" s="274">
        <f t="shared" si="189"/>
        <v>962.7</v>
      </c>
      <c r="N228" s="274">
        <f t="shared" si="189"/>
        <v>962.7</v>
      </c>
      <c r="O228" s="274">
        <f t="shared" si="189"/>
        <v>962.7</v>
      </c>
    </row>
    <row r="229" spans="1:15">
      <c r="A229" s="18" t="s">
        <v>492</v>
      </c>
      <c r="B229" s="58">
        <f>SUM(B222:B228)</f>
        <v>29893.3</v>
      </c>
      <c r="C229" s="58">
        <f t="shared" ref="C229:O229" si="190">SUM(C222:C228)</f>
        <v>29046.8</v>
      </c>
      <c r="D229" s="58">
        <f t="shared" si="190"/>
        <v>30937.7</v>
      </c>
      <c r="E229" s="58">
        <f t="shared" si="190"/>
        <v>32794.5</v>
      </c>
      <c r="F229" s="58">
        <f t="shared" si="190"/>
        <v>35529.7</v>
      </c>
      <c r="G229" s="58">
        <f t="shared" si="190"/>
        <v>39879.8</v>
      </c>
      <c r="H229" s="58">
        <f t="shared" si="190"/>
        <v>39622.8</v>
      </c>
      <c r="I229" s="58">
        <f t="shared" si="190"/>
        <v>40906.2318501231</v>
      </c>
      <c r="J229" s="58">
        <f t="shared" si="190"/>
        <v>41813.6938712309</v>
      </c>
      <c r="K229" s="58">
        <f t="shared" si="190"/>
        <v>42407.6350495683</v>
      </c>
      <c r="L229" s="58">
        <f t="shared" si="190"/>
        <v>43282.4261515802</v>
      </c>
      <c r="M229" s="58">
        <f t="shared" si="190"/>
        <v>44044.8940992427</v>
      </c>
      <c r="N229" s="58">
        <f t="shared" si="190"/>
        <v>44759.8679376256</v>
      </c>
      <c r="O229" s="58">
        <f t="shared" si="190"/>
        <v>45512.535152441</v>
      </c>
    </row>
    <row r="230" spans="1:15">
      <c r="E230" s="39"/>
      <c r="F230" s="39"/>
      <c r="G230" s="39"/>
    </row>
    <row r="231" spans="1:15">
      <c r="A231" s="227" t="s">
        <v>333</v>
      </c>
      <c r="E231" s="39"/>
      <c r="F231" s="39"/>
      <c r="G231" s="39"/>
    </row>
    <row r="232" spans="1:15">
      <c r="A232" t="s">
        <v>334</v>
      </c>
      <c r="B232" s="39">
        <v>2920.8</v>
      </c>
      <c r="C232" s="39">
        <v>2675.8</v>
      </c>
      <c r="D232" s="39">
        <v>3166.9</v>
      </c>
      <c r="E232" s="39">
        <v>4079.4</v>
      </c>
      <c r="F232" s="39">
        <v>4482.4</v>
      </c>
      <c r="G232" s="39">
        <v>4630.1</v>
      </c>
      <c r="H232" s="39">
        <v>4543.3</v>
      </c>
      <c r="I232" s="39">
        <f>I233*I2</f>
        <v>4894.16157387646</v>
      </c>
      <c r="J232" s="39">
        <f t="shared" ref="J232:O232" si="191">J233*J2</f>
        <v>5138.87913027757</v>
      </c>
      <c r="K232" s="39">
        <f t="shared" si="191"/>
        <v>5376.16612223356</v>
      </c>
      <c r="L232" s="39">
        <f t="shared" si="191"/>
        <v>5649.19154817171</v>
      </c>
      <c r="M232" s="39">
        <f t="shared" si="191"/>
        <v>5980.72159616033</v>
      </c>
      <c r="N232" s="39">
        <f t="shared" si="191"/>
        <v>6293.83609016703</v>
      </c>
      <c r="O232" s="39">
        <f t="shared" si="191"/>
        <v>6623.92468593469</v>
      </c>
    </row>
    <row r="233" spans="1:15">
      <c r="A233" s="529" t="s">
        <v>478</v>
      </c>
      <c r="B233" s="33">
        <f t="shared" ref="B233:H233" si="192">B232/B2</f>
        <v>0.0977719457982968</v>
      </c>
      <c r="C233" s="33">
        <f t="shared" si="192"/>
        <v>0.0955912561044009</v>
      </c>
      <c r="D233" s="33">
        <f t="shared" si="192"/>
        <v>0.0980853666522627</v>
      </c>
      <c r="E233" s="33">
        <f t="shared" si="192"/>
        <v>0.106621154343752</v>
      </c>
      <c r="F233" s="33">
        <f t="shared" si="192"/>
        <v>0.10884208379267</v>
      </c>
      <c r="G233" s="33">
        <f t="shared" si="192"/>
        <v>0.106471389019197</v>
      </c>
      <c r="H233" s="33">
        <f t="shared" si="192"/>
        <v>0.103134931444656</v>
      </c>
      <c r="I233" s="261">
        <f>AVERAGE(E233:H233)</f>
        <v>0.106267389650069</v>
      </c>
      <c r="J233" s="261">
        <f t="shared" ref="J233:O233" si="193">AVERAGE(F233:I233)</f>
        <v>0.106178948476648</v>
      </c>
      <c r="K233" s="261">
        <f t="shared" si="193"/>
        <v>0.105513164647642</v>
      </c>
      <c r="L233" s="261">
        <f t="shared" si="193"/>
        <v>0.105273608554754</v>
      </c>
      <c r="M233" s="261">
        <f t="shared" si="193"/>
        <v>0.105808277832278</v>
      </c>
      <c r="N233" s="261">
        <f t="shared" si="193"/>
        <v>0.105693499877831</v>
      </c>
      <c r="O233" s="261">
        <f t="shared" si="193"/>
        <v>0.105572137728126</v>
      </c>
    </row>
    <row r="234" spans="1:15">
      <c r="A234" t="s">
        <v>335</v>
      </c>
      <c r="B234" s="39">
        <v>4086.7</v>
      </c>
      <c r="C234" s="39">
        <v>3511.3</v>
      </c>
      <c r="D234" s="39">
        <v>4020.5</v>
      </c>
      <c r="E234" s="39">
        <v>4755.5</v>
      </c>
      <c r="F234" s="39">
        <v>5092.7</v>
      </c>
      <c r="G234" s="39">
        <v>5601.8</v>
      </c>
      <c r="H234" s="39">
        <v>5500.3</v>
      </c>
      <c r="I234" s="39">
        <f>I235*I2</f>
        <v>5775.64899565907</v>
      </c>
      <c r="J234" s="39">
        <f t="shared" ref="J234:O234" si="194">J235*J2</f>
        <v>6082.9871827187</v>
      </c>
      <c r="K234" s="39">
        <f t="shared" si="194"/>
        <v>6429.81304108419</v>
      </c>
      <c r="L234" s="39">
        <f t="shared" si="194"/>
        <v>6736.52005560682</v>
      </c>
      <c r="M234" s="39">
        <f t="shared" si="194"/>
        <v>7105.3879632798</v>
      </c>
      <c r="N234" s="39">
        <f t="shared" si="194"/>
        <v>7489.94210488954</v>
      </c>
      <c r="O234" s="39">
        <f t="shared" si="194"/>
        <v>7893.29695974143</v>
      </c>
    </row>
    <row r="235" spans="1:15">
      <c r="A235" s="529" t="s">
        <v>478</v>
      </c>
      <c r="B235" s="76">
        <f t="shared" ref="B235:H235" si="195">B234/B2</f>
        <v>0.136799716137325</v>
      </c>
      <c r="C235" s="76">
        <f t="shared" si="195"/>
        <v>0.125438963136028</v>
      </c>
      <c r="D235" s="76">
        <f t="shared" si="195"/>
        <v>0.124523103547767</v>
      </c>
      <c r="E235" s="76">
        <f t="shared" si="195"/>
        <v>0.124292028112397</v>
      </c>
      <c r="F235" s="76">
        <f t="shared" si="195"/>
        <v>0.12366144925284</v>
      </c>
      <c r="G235" s="76">
        <f t="shared" si="195"/>
        <v>0.128816100517858</v>
      </c>
      <c r="H235" s="76">
        <f t="shared" si="195"/>
        <v>0.124859257241442</v>
      </c>
      <c r="I235" s="290">
        <f>AVERAGE(E235:H235)</f>
        <v>0.125407208781134</v>
      </c>
      <c r="J235" s="290">
        <f t="shared" ref="J235:O235" si="196">AVERAGE(F235:I235)</f>
        <v>0.125686003948319</v>
      </c>
      <c r="K235" s="290">
        <f t="shared" si="196"/>
        <v>0.126192142622188</v>
      </c>
      <c r="L235" s="290">
        <f t="shared" si="196"/>
        <v>0.125536153148271</v>
      </c>
      <c r="M235" s="290">
        <f t="shared" si="196"/>
        <v>0.125705377124978</v>
      </c>
      <c r="N235" s="290">
        <f t="shared" si="196"/>
        <v>0.125779919210939</v>
      </c>
      <c r="O235" s="290">
        <f t="shared" si="196"/>
        <v>0.125803398026594</v>
      </c>
    </row>
    <row r="236" spans="1:15">
      <c r="A236" t="s">
        <v>336</v>
      </c>
      <c r="B236" s="39">
        <v>1474.9</v>
      </c>
      <c r="C236" s="39">
        <v>1732.7</v>
      </c>
      <c r="D236" s="39">
        <v>2037.9</v>
      </c>
      <c r="E236" s="39">
        <v>2423.2</v>
      </c>
      <c r="F236" s="39">
        <v>2270.6</v>
      </c>
      <c r="G236" s="39">
        <v>1955.3</v>
      </c>
      <c r="H236" s="39">
        <v>2063.8</v>
      </c>
      <c r="I236" s="39">
        <f>H236-I182</f>
        <v>2063.8</v>
      </c>
      <c r="J236" s="39">
        <f t="shared" ref="J236:O236" si="197">I236-J182</f>
        <v>2063.8</v>
      </c>
      <c r="K236" s="39">
        <f t="shared" si="197"/>
        <v>2063.8</v>
      </c>
      <c r="L236" s="39">
        <f t="shared" si="197"/>
        <v>2063.8</v>
      </c>
      <c r="M236" s="39">
        <f t="shared" si="197"/>
        <v>2063.8</v>
      </c>
      <c r="N236" s="39">
        <f t="shared" si="197"/>
        <v>2063.8</v>
      </c>
      <c r="O236" s="39">
        <f t="shared" si="197"/>
        <v>2063.8</v>
      </c>
    </row>
    <row r="237" spans="1:15">
      <c r="A237" t="s">
        <v>337</v>
      </c>
      <c r="B237" s="39">
        <v>148.1</v>
      </c>
      <c r="C237" s="39">
        <v>234.4</v>
      </c>
      <c r="D237" s="39">
        <v>136</v>
      </c>
      <c r="E237" s="39">
        <v>173.9</v>
      </c>
      <c r="F237" s="39">
        <v>191.6</v>
      </c>
      <c r="G237" s="39">
        <v>234.1</v>
      </c>
      <c r="H237" s="39">
        <v>226</v>
      </c>
      <c r="I237" s="39">
        <f>H237</f>
        <v>226</v>
      </c>
      <c r="J237" s="39">
        <f t="shared" ref="J237:O237" si="198">I237</f>
        <v>226</v>
      </c>
      <c r="K237" s="39">
        <f t="shared" si="198"/>
        <v>226</v>
      </c>
      <c r="L237" s="39">
        <f t="shared" si="198"/>
        <v>226</v>
      </c>
      <c r="M237" s="39">
        <f t="shared" si="198"/>
        <v>226</v>
      </c>
      <c r="N237" s="39">
        <f t="shared" si="198"/>
        <v>226</v>
      </c>
      <c r="O237" s="39">
        <f t="shared" si="198"/>
        <v>226</v>
      </c>
    </row>
    <row r="238" spans="1:15">
      <c r="A238" t="s">
        <v>338</v>
      </c>
      <c r="B238" s="39">
        <f t="shared" ref="B238:O238" si="199">B217</f>
        <v>5286</v>
      </c>
      <c r="C238" s="39">
        <f t="shared" si="199"/>
        <v>6405.9</v>
      </c>
      <c r="D238" s="39">
        <f t="shared" si="199"/>
        <v>2713.6</v>
      </c>
      <c r="E238" s="39">
        <f t="shared" si="199"/>
        <v>2617.7</v>
      </c>
      <c r="F238" s="39">
        <f t="shared" si="199"/>
        <v>4288</v>
      </c>
      <c r="G238" s="39">
        <f t="shared" si="199"/>
        <v>4052.3</v>
      </c>
      <c r="H238" s="39">
        <f t="shared" si="199"/>
        <v>9865</v>
      </c>
      <c r="I238" s="39">
        <f t="shared" si="199"/>
        <v>12286.4004110566</v>
      </c>
      <c r="J238" s="39">
        <f t="shared" si="199"/>
        <v>15213.3244898375</v>
      </c>
      <c r="K238" s="39">
        <f t="shared" si="199"/>
        <v>19654.2893813739</v>
      </c>
      <c r="L238" s="39">
        <f t="shared" si="199"/>
        <v>23954.2082496853</v>
      </c>
      <c r="M238" s="39">
        <f t="shared" si="199"/>
        <v>28551.1631262944</v>
      </c>
      <c r="N238" s="39">
        <f t="shared" si="199"/>
        <v>33616.9448503532</v>
      </c>
      <c r="O238" s="39">
        <f t="shared" si="199"/>
        <v>39530.4898888329</v>
      </c>
    </row>
    <row r="239" spans="1:15">
      <c r="A239" s="18" t="s">
        <v>493</v>
      </c>
      <c r="B239" s="58">
        <f>B232+B234+B236+B237+B238</f>
        <v>13916.5</v>
      </c>
      <c r="C239" s="58">
        <f t="shared" ref="C239:O239" si="200">C232+C234+C236+C237+C238</f>
        <v>14560.1</v>
      </c>
      <c r="D239" s="58">
        <f t="shared" si="200"/>
        <v>12074.9</v>
      </c>
      <c r="E239" s="58">
        <f t="shared" si="200"/>
        <v>14049.7</v>
      </c>
      <c r="F239" s="58">
        <f t="shared" si="200"/>
        <v>16325.3</v>
      </c>
      <c r="G239" s="58">
        <f t="shared" si="200"/>
        <v>16473.6</v>
      </c>
      <c r="H239" s="58">
        <f t="shared" si="200"/>
        <v>22198.4</v>
      </c>
      <c r="I239" s="58">
        <f t="shared" si="200"/>
        <v>25246.0109805921</v>
      </c>
      <c r="J239" s="58">
        <f t="shared" si="200"/>
        <v>28724.9908028338</v>
      </c>
      <c r="K239" s="58">
        <f t="shared" si="200"/>
        <v>33750.0685446916</v>
      </c>
      <c r="L239" s="58">
        <f t="shared" si="200"/>
        <v>38629.7198534638</v>
      </c>
      <c r="M239" s="58">
        <f t="shared" si="200"/>
        <v>43927.0726857345</v>
      </c>
      <c r="N239" s="58">
        <f t="shared" si="200"/>
        <v>49690.5230454097</v>
      </c>
      <c r="O239" s="58">
        <f t="shared" si="200"/>
        <v>56337.511534509</v>
      </c>
    </row>
    <row r="240" spans="1:15">
      <c r="A240" t="s">
        <v>494</v>
      </c>
      <c r="B240" s="39"/>
      <c r="C240" s="39"/>
      <c r="D240" s="39"/>
      <c r="E240" s="39"/>
      <c r="F240" s="39"/>
      <c r="G240" s="39"/>
      <c r="H240" s="39"/>
      <c r="I240" s="39"/>
      <c r="J240" s="39"/>
      <c r="K240" s="39"/>
      <c r="L240" s="39"/>
      <c r="M240" s="39"/>
      <c r="N240" s="39"/>
      <c r="O240" s="39"/>
    </row>
    <row r="241" spans="1:15">
      <c r="A241" s="18" t="s">
        <v>495</v>
      </c>
      <c r="B241" s="58">
        <f>B229+B239</f>
        <v>43809.8</v>
      </c>
      <c r="C241" s="58">
        <f t="shared" ref="C241:O241" si="201">C229+C239</f>
        <v>43606.9</v>
      </c>
      <c r="D241" s="58">
        <f t="shared" si="201"/>
        <v>43012.6</v>
      </c>
      <c r="E241" s="58">
        <f t="shared" si="201"/>
        <v>46844.2</v>
      </c>
      <c r="F241" s="58">
        <f t="shared" si="201"/>
        <v>51855</v>
      </c>
      <c r="G241" s="58">
        <f t="shared" si="201"/>
        <v>56353.4</v>
      </c>
      <c r="H241" s="58">
        <f t="shared" si="201"/>
        <v>61821.2</v>
      </c>
      <c r="I241" s="58">
        <f t="shared" si="201"/>
        <v>66152.2428307153</v>
      </c>
      <c r="J241" s="58">
        <f t="shared" si="201"/>
        <v>70538.6846740647</v>
      </c>
      <c r="K241" s="58">
        <f t="shared" si="201"/>
        <v>76157.7035942599</v>
      </c>
      <c r="L241" s="58">
        <f t="shared" si="201"/>
        <v>81912.1460050441</v>
      </c>
      <c r="M241" s="58">
        <f t="shared" si="201"/>
        <v>87971.9667849772</v>
      </c>
      <c r="N241" s="58">
        <f t="shared" si="201"/>
        <v>94450.3909830353</v>
      </c>
      <c r="O241" s="58">
        <f t="shared" si="201"/>
        <v>101850.04668695</v>
      </c>
    </row>
    <row r="242" spans="1:15">
      <c r="E242" s="39"/>
      <c r="F242" s="39"/>
      <c r="G242" s="39"/>
    </row>
    <row r="243" spans="1:15">
      <c r="A243" s="227" t="s">
        <v>496</v>
      </c>
      <c r="E243" s="39"/>
      <c r="F243" s="39"/>
      <c r="G243" s="39"/>
    </row>
    <row r="244" spans="1:15">
      <c r="A244" t="s">
        <v>362</v>
      </c>
      <c r="B244" s="39">
        <v>111.6</v>
      </c>
      <c r="C244" s="39">
        <v>112</v>
      </c>
      <c r="D244" s="39">
        <v>111.5</v>
      </c>
      <c r="E244" s="39">
        <v>107</v>
      </c>
      <c r="F244" s="39">
        <v>106.9</v>
      </c>
      <c r="G244" s="39">
        <v>106.9</v>
      </c>
      <c r="H244" s="39">
        <v>106.8</v>
      </c>
      <c r="I244" s="39">
        <f>H244+I203</f>
        <v>152.466666666667</v>
      </c>
      <c r="J244" s="39">
        <f t="shared" ref="J244:O244" si="202">I244+J203</f>
        <v>212.855555555556</v>
      </c>
      <c r="K244" s="39">
        <f t="shared" si="202"/>
        <v>270.074074074074</v>
      </c>
      <c r="L244" s="39">
        <f t="shared" si="202"/>
        <v>324.498765432099</v>
      </c>
      <c r="M244" s="39">
        <f t="shared" si="202"/>
        <v>381.842798353909</v>
      </c>
      <c r="N244" s="39">
        <f t="shared" si="202"/>
        <v>438.171879286694</v>
      </c>
      <c r="O244" s="39">
        <f t="shared" si="202"/>
        <v>494.204481024234</v>
      </c>
    </row>
    <row r="245" spans="1:15">
      <c r="A245" t="s">
        <v>363</v>
      </c>
      <c r="B245" s="39">
        <v>3130.2</v>
      </c>
      <c r="C245" s="39">
        <v>3259.8</v>
      </c>
      <c r="D245" s="39">
        <v>3265.6</v>
      </c>
      <c r="E245" s="39">
        <v>3368.7</v>
      </c>
      <c r="F245" s="39">
        <v>3370.2</v>
      </c>
      <c r="G245" s="39">
        <v>3444.3</v>
      </c>
      <c r="H245" s="39">
        <v>3509.8</v>
      </c>
      <c r="I245" s="274">
        <f>H245</f>
        <v>3509.8</v>
      </c>
      <c r="J245" s="274">
        <v>3444.3</v>
      </c>
      <c r="K245" s="274">
        <v>3444.3</v>
      </c>
      <c r="L245" s="274">
        <v>3444.3</v>
      </c>
      <c r="M245" s="274">
        <v>3444.3</v>
      </c>
      <c r="N245" s="274">
        <v>3444.3</v>
      </c>
      <c r="O245" s="274">
        <v>3444.3</v>
      </c>
    </row>
    <row r="246" spans="1:15">
      <c r="A246" t="s">
        <v>364</v>
      </c>
      <c r="B246" s="39">
        <v>16930.9</v>
      </c>
      <c r="C246" s="39">
        <v>18642.5</v>
      </c>
      <c r="D246" s="39">
        <v>19092.2</v>
      </c>
      <c r="E246" s="39">
        <v>11675.6</v>
      </c>
      <c r="F246" s="39">
        <v>13799.1</v>
      </c>
      <c r="G246" s="39">
        <v>16144.8</v>
      </c>
      <c r="H246" s="39">
        <v>18166.5</v>
      </c>
      <c r="I246" s="274">
        <f>H246</f>
        <v>18166.5</v>
      </c>
      <c r="J246" s="274">
        <f t="shared" ref="J246:O246" si="203">I246</f>
        <v>18166.5</v>
      </c>
      <c r="K246" s="274">
        <f t="shared" si="203"/>
        <v>18166.5</v>
      </c>
      <c r="L246" s="274">
        <f t="shared" si="203"/>
        <v>18166.5</v>
      </c>
      <c r="M246" s="274">
        <f t="shared" si="203"/>
        <v>18166.5</v>
      </c>
      <c r="N246" s="274">
        <f t="shared" si="203"/>
        <v>18166.5</v>
      </c>
      <c r="O246" s="274">
        <f t="shared" si="203"/>
        <v>18166.5</v>
      </c>
    </row>
    <row r="247" s="247" customFormat="1" spans="1:15">
      <c r="A247" s="291" t="s">
        <v>365</v>
      </c>
      <c r="B247" s="292">
        <v>-99.2</v>
      </c>
      <c r="C247" s="292">
        <v>-889.2</v>
      </c>
      <c r="D247" s="292">
        <v>-279.1</v>
      </c>
      <c r="E247" s="292">
        <v>-83.8</v>
      </c>
      <c r="F247" s="292">
        <v>-509.7</v>
      </c>
      <c r="G247" s="292">
        <v>-249.2</v>
      </c>
      <c r="H247" s="274">
        <f>G247</f>
        <v>-249.2</v>
      </c>
      <c r="I247" s="274">
        <f>H247</f>
        <v>-249.2</v>
      </c>
      <c r="J247" s="274">
        <f t="shared" ref="J247:O247" si="204">I247</f>
        <v>-249.2</v>
      </c>
      <c r="K247" s="274">
        <f t="shared" si="204"/>
        <v>-249.2</v>
      </c>
      <c r="L247" s="274">
        <f t="shared" si="204"/>
        <v>-249.2</v>
      </c>
      <c r="M247" s="274">
        <f t="shared" si="204"/>
        <v>-249.2</v>
      </c>
      <c r="N247" s="274">
        <f t="shared" si="204"/>
        <v>-249.2</v>
      </c>
      <c r="O247" s="274">
        <f t="shared" si="204"/>
        <v>-249.2</v>
      </c>
    </row>
    <row r="248" s="247" customFormat="1" spans="1:15">
      <c r="A248" s="291" t="s">
        <v>366</v>
      </c>
      <c r="B248" s="292">
        <v>0</v>
      </c>
      <c r="C248" s="292">
        <v>0</v>
      </c>
      <c r="D248" s="292">
        <v>-8940.2</v>
      </c>
      <c r="E248" s="292">
        <v>0</v>
      </c>
      <c r="F248" s="292">
        <v>0</v>
      </c>
      <c r="G248" s="292">
        <v>0</v>
      </c>
      <c r="H248" s="274">
        <v>-500</v>
      </c>
      <c r="I248" s="274"/>
      <c r="J248" s="274"/>
      <c r="K248" s="274"/>
      <c r="L248" s="274"/>
      <c r="M248" s="274"/>
      <c r="N248" s="274"/>
      <c r="O248" s="274"/>
    </row>
    <row r="249" s="247" customFormat="1" spans="1:15">
      <c r="A249" s="291" t="s">
        <v>367</v>
      </c>
      <c r="B249" s="39">
        <v>9345.8</v>
      </c>
      <c r="C249" s="39">
        <f>4304.5+3563.4</f>
        <v>7867.9</v>
      </c>
      <c r="D249" s="39">
        <f>5738.6+4597.1</f>
        <v>10335.7</v>
      </c>
      <c r="E249" s="39">
        <f>5706.6+6404.4</f>
        <v>12111</v>
      </c>
      <c r="F249" s="39">
        <f>6123.8+6184</f>
        <v>12307.8</v>
      </c>
      <c r="G249" s="39">
        <f>7277.8+6408.7</f>
        <v>13686.5</v>
      </c>
      <c r="H249" s="292">
        <f>G249+H52+H86-H96+H251+H189+H198+H210+H274</f>
        <v>13919.3</v>
      </c>
      <c r="I249" s="292">
        <f>H249+I52+I86-I96+I251+I189+I198+I210+I274</f>
        <v>15804.9035970435</v>
      </c>
      <c r="J249" s="292">
        <f>I249+J52+J86-J96+J251+J189+J198+J210+J274</f>
        <v>18705.6403337217</v>
      </c>
      <c r="K249" s="292">
        <f t="shared" ref="K249:O249" si="205">J249+K52+K86-K96+K251+K189+K198+K210+K274+K275</f>
        <v>21980.3776025756</v>
      </c>
      <c r="L249" s="292">
        <f t="shared" si="205"/>
        <v>25656.2971338115</v>
      </c>
      <c r="M249" s="292">
        <f t="shared" si="205"/>
        <v>29634.9539162773</v>
      </c>
      <c r="N249" s="292">
        <f t="shared" si="205"/>
        <v>33936.9548281363</v>
      </c>
      <c r="O249" s="292">
        <f t="shared" si="205"/>
        <v>39180.2746121444</v>
      </c>
    </row>
    <row r="250" s="247" customFormat="1" spans="1:15">
      <c r="A250" s="293" t="s">
        <v>368</v>
      </c>
      <c r="B250" s="294">
        <f>SUM(B244:B249)</f>
        <v>29419.3</v>
      </c>
      <c r="C250" s="294">
        <f t="shared" ref="C250:O250" si="206">SUM(C244:C249)</f>
        <v>28993</v>
      </c>
      <c r="D250" s="294">
        <f t="shared" si="206"/>
        <v>23585.7</v>
      </c>
      <c r="E250" s="294">
        <f t="shared" si="206"/>
        <v>27178.5</v>
      </c>
      <c r="F250" s="294">
        <f t="shared" si="206"/>
        <v>29074.3</v>
      </c>
      <c r="G250" s="294">
        <f t="shared" si="206"/>
        <v>33133.3</v>
      </c>
      <c r="H250" s="294">
        <f t="shared" si="206"/>
        <v>34953.2</v>
      </c>
      <c r="I250" s="294">
        <f t="shared" si="206"/>
        <v>37384.4702637102</v>
      </c>
      <c r="J250" s="294">
        <f t="shared" si="206"/>
        <v>40280.0958892773</v>
      </c>
      <c r="K250" s="294">
        <f t="shared" si="206"/>
        <v>43612.0516766497</v>
      </c>
      <c r="L250" s="294">
        <f t="shared" si="206"/>
        <v>47342.3958992436</v>
      </c>
      <c r="M250" s="294">
        <f t="shared" si="206"/>
        <v>51378.3967146312</v>
      </c>
      <c r="N250" s="294">
        <f t="shared" si="206"/>
        <v>55736.726707423</v>
      </c>
      <c r="O250" s="294">
        <f t="shared" si="206"/>
        <v>61036.0790931686</v>
      </c>
    </row>
    <row r="251" s="247" customFormat="1" spans="1:15">
      <c r="A251" s="247" t="s">
        <v>371</v>
      </c>
      <c r="B251" s="292">
        <v>6.7</v>
      </c>
      <c r="C251" s="292">
        <v>5.8</v>
      </c>
      <c r="D251" s="292">
        <v>5.8</v>
      </c>
      <c r="E251" s="292">
        <v>8</v>
      </c>
      <c r="F251" s="292">
        <v>7.3</v>
      </c>
      <c r="G251" s="292">
        <v>4.5</v>
      </c>
      <c r="H251" s="292">
        <v>50.6</v>
      </c>
      <c r="I251" s="274">
        <v>4.5</v>
      </c>
      <c r="J251" s="274">
        <v>4.5</v>
      </c>
      <c r="K251" s="274">
        <v>4.5</v>
      </c>
      <c r="L251" s="274">
        <v>4.5</v>
      </c>
      <c r="M251" s="274">
        <v>4.5</v>
      </c>
      <c r="N251" s="274">
        <v>4.5</v>
      </c>
      <c r="O251" s="274">
        <v>4.5</v>
      </c>
    </row>
    <row r="252" s="247" customFormat="1" spans="1:15">
      <c r="A252" s="293" t="s">
        <v>497</v>
      </c>
      <c r="B252" s="294">
        <f>B250+B251</f>
        <v>29426</v>
      </c>
      <c r="C252" s="294">
        <f t="shared" ref="C252:O252" si="207">C250+C251</f>
        <v>28998.8</v>
      </c>
      <c r="D252" s="294">
        <f t="shared" si="207"/>
        <v>23591.5</v>
      </c>
      <c r="E252" s="294">
        <f t="shared" si="207"/>
        <v>27186.5</v>
      </c>
      <c r="F252" s="294">
        <f t="shared" si="207"/>
        <v>29081.6</v>
      </c>
      <c r="G252" s="294">
        <f t="shared" si="207"/>
        <v>33137.8</v>
      </c>
      <c r="H252" s="294">
        <f t="shared" si="207"/>
        <v>35003.8</v>
      </c>
      <c r="I252" s="295">
        <f t="shared" si="207"/>
        <v>37388.9702637102</v>
      </c>
      <c r="J252" s="295">
        <f t="shared" si="207"/>
        <v>40284.5958892773</v>
      </c>
      <c r="K252" s="295">
        <f t="shared" si="207"/>
        <v>43616.5516766497</v>
      </c>
      <c r="L252" s="295">
        <f t="shared" si="207"/>
        <v>47346.8958992436</v>
      </c>
      <c r="M252" s="295">
        <f t="shared" si="207"/>
        <v>51382.8967146312</v>
      </c>
      <c r="N252" s="295">
        <f t="shared" si="207"/>
        <v>55741.226707423</v>
      </c>
      <c r="O252" s="295">
        <f t="shared" si="207"/>
        <v>61040.5790931686</v>
      </c>
    </row>
    <row r="253" spans="1:15">
      <c r="E253" s="39"/>
      <c r="F253" s="39"/>
      <c r="G253" s="39"/>
    </row>
    <row r="254" spans="1:15">
      <c r="A254" s="227" t="s">
        <v>354</v>
      </c>
      <c r="E254" s="39"/>
      <c r="F254" s="39"/>
      <c r="G254" s="39"/>
    </row>
    <row r="255" spans="1:15">
      <c r="A255" t="s">
        <v>355</v>
      </c>
      <c r="B255" s="39">
        <v>772.9</v>
      </c>
      <c r="C255" s="39">
        <v>1013.5</v>
      </c>
      <c r="D255" s="39">
        <v>360.6</v>
      </c>
      <c r="E255" s="39">
        <v>457.9</v>
      </c>
      <c r="F255" s="39">
        <v>562</v>
      </c>
      <c r="G255" s="39">
        <v>668.9</v>
      </c>
      <c r="H255" s="39">
        <v>684</v>
      </c>
      <c r="I255" s="274">
        <f>H255</f>
        <v>684</v>
      </c>
      <c r="J255" s="274">
        <f t="shared" ref="J255:O255" si="208">I255</f>
        <v>684</v>
      </c>
      <c r="K255" s="274">
        <f t="shared" si="208"/>
        <v>684</v>
      </c>
      <c r="L255" s="274">
        <f t="shared" si="208"/>
        <v>684</v>
      </c>
      <c r="M255" s="274">
        <f t="shared" si="208"/>
        <v>684</v>
      </c>
      <c r="N255" s="274">
        <f t="shared" si="208"/>
        <v>684</v>
      </c>
      <c r="O255" s="274">
        <f t="shared" si="208"/>
        <v>684</v>
      </c>
    </row>
    <row r="256" spans="1:15">
      <c r="A256" t="s">
        <v>356</v>
      </c>
      <c r="B256" s="39">
        <v>367.1</v>
      </c>
      <c r="C256" s="39">
        <v>56.8</v>
      </c>
      <c r="D256" s="39">
        <v>63.8</v>
      </c>
      <c r="E256" s="39">
        <v>67.7</v>
      </c>
      <c r="F256" s="39">
        <v>68.8</v>
      </c>
      <c r="G256" s="39">
        <v>76.8</v>
      </c>
      <c r="H256" s="39">
        <v>84.5</v>
      </c>
      <c r="I256" s="274">
        <f>H256</f>
        <v>84.5</v>
      </c>
      <c r="J256" s="274">
        <f t="shared" ref="J256:O256" si="209">I256</f>
        <v>84.5</v>
      </c>
      <c r="K256" s="274">
        <f t="shared" si="209"/>
        <v>84.5</v>
      </c>
      <c r="L256" s="274">
        <f t="shared" si="209"/>
        <v>84.5</v>
      </c>
      <c r="M256" s="274">
        <f t="shared" si="209"/>
        <v>84.5</v>
      </c>
      <c r="N256" s="274">
        <f t="shared" si="209"/>
        <v>84.5</v>
      </c>
      <c r="O256" s="274">
        <f t="shared" si="209"/>
        <v>84.5</v>
      </c>
    </row>
    <row r="257" spans="1:15">
      <c r="A257" t="s">
        <v>357</v>
      </c>
      <c r="B257" s="39">
        <v>737.7</v>
      </c>
      <c r="C257" s="39">
        <v>1104.5</v>
      </c>
      <c r="D257" s="39">
        <v>1155.1</v>
      </c>
      <c r="E257" s="39">
        <v>1181.2</v>
      </c>
      <c r="F257" s="39">
        <v>1102.2</v>
      </c>
      <c r="G257" s="39">
        <v>1188.8</v>
      </c>
      <c r="H257" s="296">
        <f>1013.2+236.6</f>
        <v>1249.8</v>
      </c>
      <c r="I257" s="39">
        <f>H257+0</f>
        <v>1249.8</v>
      </c>
      <c r="J257" s="39">
        <f t="shared" ref="J257:O257" si="210">I257+0</f>
        <v>1249.8</v>
      </c>
      <c r="K257" s="39">
        <f t="shared" si="210"/>
        <v>1249.8</v>
      </c>
      <c r="L257" s="39">
        <f t="shared" si="210"/>
        <v>1249.8</v>
      </c>
      <c r="M257" s="39">
        <f t="shared" si="210"/>
        <v>1249.8</v>
      </c>
      <c r="N257" s="39">
        <f t="shared" si="210"/>
        <v>1249.8</v>
      </c>
      <c r="O257" s="39">
        <f t="shared" si="210"/>
        <v>1249.8</v>
      </c>
    </row>
    <row r="258" spans="1:15">
      <c r="A258" t="s">
        <v>358</v>
      </c>
      <c r="B258" s="39">
        <v>9.6</v>
      </c>
      <c r="C258" s="39">
        <v>8.5</v>
      </c>
      <c r="D258" s="39">
        <v>10.7</v>
      </c>
      <c r="E258" s="39">
        <v>3017.6</v>
      </c>
      <c r="F258" s="39">
        <v>4746.7</v>
      </c>
      <c r="G258" s="39">
        <v>5187.1</v>
      </c>
      <c r="H258" s="39">
        <v>8069.7</v>
      </c>
      <c r="I258" s="39">
        <f>H258+I207+I208</f>
        <v>11110.8</v>
      </c>
      <c r="J258" s="39">
        <f t="shared" ref="J258:O258" si="211">I258+J207+J208</f>
        <v>13976.5666666667</v>
      </c>
      <c r="K258" s="39">
        <f t="shared" si="211"/>
        <v>17290.4222222222</v>
      </c>
      <c r="L258" s="39">
        <f t="shared" si="211"/>
        <v>20363.9962962963</v>
      </c>
      <c r="M258" s="39">
        <f t="shared" si="211"/>
        <v>23448.3950617284</v>
      </c>
      <c r="N258" s="39">
        <f t="shared" si="211"/>
        <v>26605.6711934156</v>
      </c>
      <c r="O258" s="39">
        <f t="shared" si="211"/>
        <v>29710.7541838134</v>
      </c>
    </row>
    <row r="259" spans="1:15">
      <c r="A259" t="s">
        <v>359</v>
      </c>
      <c r="B259" s="39">
        <v>1628</v>
      </c>
      <c r="C259" s="39">
        <v>1294.7</v>
      </c>
      <c r="D259" s="39">
        <v>1247.5</v>
      </c>
      <c r="E259" s="39">
        <v>1213.5</v>
      </c>
      <c r="F259" s="39">
        <v>1394.2</v>
      </c>
      <c r="G259" s="39">
        <v>1458</v>
      </c>
      <c r="H259" s="39">
        <v>1362.9</v>
      </c>
      <c r="I259" s="39">
        <f>H259+I209</f>
        <v>910.083333333333</v>
      </c>
      <c r="J259" s="39">
        <f t="shared" ref="J259:O259" si="212">I259+J209</f>
        <v>449.861111111111</v>
      </c>
      <c r="K259" s="39">
        <f t="shared" si="212"/>
        <v>-5.68518518518505</v>
      </c>
      <c r="L259" s="39">
        <f t="shared" si="212"/>
        <v>-461.88024691358</v>
      </c>
      <c r="M259" s="39">
        <f t="shared" si="212"/>
        <v>-919.201440329218</v>
      </c>
      <c r="N259" s="39">
        <f t="shared" si="212"/>
        <v>-1375.55562414266</v>
      </c>
      <c r="O259" s="39">
        <f t="shared" si="212"/>
        <v>-1832.17910379515</v>
      </c>
    </row>
    <row r="260" spans="1:15">
      <c r="A260" s="18" t="s">
        <v>498</v>
      </c>
      <c r="B260" s="58">
        <f>SUM(B255:B259)</f>
        <v>3515.3</v>
      </c>
      <c r="C260" s="58">
        <f t="shared" ref="C260:O260" si="213">SUM(C255:C259)</f>
        <v>3478</v>
      </c>
      <c r="D260" s="58">
        <f t="shared" si="213"/>
        <v>2837.7</v>
      </c>
      <c r="E260" s="58">
        <f t="shared" si="213"/>
        <v>5937.9</v>
      </c>
      <c r="F260" s="58">
        <f t="shared" si="213"/>
        <v>7873.9</v>
      </c>
      <c r="G260" s="58">
        <f t="shared" si="213"/>
        <v>8579.6</v>
      </c>
      <c r="H260" s="58">
        <f t="shared" si="213"/>
        <v>11450.9</v>
      </c>
      <c r="I260" s="58">
        <f t="shared" si="213"/>
        <v>14039.1833333333</v>
      </c>
      <c r="J260" s="58">
        <f t="shared" si="213"/>
        <v>16444.7277777778</v>
      </c>
      <c r="K260" s="58">
        <f t="shared" si="213"/>
        <v>19303.037037037</v>
      </c>
      <c r="L260" s="58">
        <f t="shared" si="213"/>
        <v>21920.4160493827</v>
      </c>
      <c r="M260" s="58">
        <f t="shared" si="213"/>
        <v>24547.4936213992</v>
      </c>
      <c r="N260" s="58">
        <f t="shared" si="213"/>
        <v>27248.415569273</v>
      </c>
      <c r="O260" s="58">
        <f t="shared" si="213"/>
        <v>29896.8750800183</v>
      </c>
    </row>
    <row r="261" spans="1:15">
      <c r="E261" s="39"/>
      <c r="F261" s="39"/>
      <c r="G261" s="39"/>
    </row>
    <row r="262" spans="1:15">
      <c r="A262" s="227" t="s">
        <v>347</v>
      </c>
      <c r="E262" s="39"/>
      <c r="F262" s="39"/>
      <c r="G262" s="39"/>
    </row>
    <row r="263" spans="1:15">
      <c r="A263" t="s">
        <v>348</v>
      </c>
      <c r="B263" s="39">
        <v>4658.4</v>
      </c>
      <c r="C263" s="39">
        <v>4764.5</v>
      </c>
      <c r="D263" s="39">
        <v>6068.1</v>
      </c>
      <c r="E263" s="39">
        <v>6345.6</v>
      </c>
      <c r="F263" s="39">
        <v>6347</v>
      </c>
      <c r="G263" s="39">
        <v>6468.3</v>
      </c>
      <c r="H263" s="39">
        <v>6727.7</v>
      </c>
      <c r="I263" s="39">
        <f>I264*I2</f>
        <v>7155.05590033842</v>
      </c>
      <c r="J263" s="39">
        <f t="shared" ref="J263:O263" si="214">J264*J2</f>
        <v>7392.11656256518</v>
      </c>
      <c r="K263" s="39">
        <f t="shared" si="214"/>
        <v>7764.62228798059</v>
      </c>
      <c r="L263" s="39">
        <f t="shared" si="214"/>
        <v>8226.44393296102</v>
      </c>
      <c r="M263" s="39">
        <f t="shared" si="214"/>
        <v>8673.40072878225</v>
      </c>
      <c r="N263" s="39">
        <f t="shared" si="214"/>
        <v>9108.92922760133</v>
      </c>
      <c r="O263" s="39">
        <f t="shared" si="214"/>
        <v>9601.33073964331</v>
      </c>
    </row>
    <row r="264" spans="1:15">
      <c r="A264" s="529" t="s">
        <v>478</v>
      </c>
      <c r="B264" s="76">
        <v>0.155937014621606</v>
      </c>
      <c r="C264" s="76">
        <v>0.170208737465213</v>
      </c>
      <c r="D264" s="76">
        <v>0.187941461171049</v>
      </c>
      <c r="E264" s="76">
        <v>0.165851644115241</v>
      </c>
      <c r="F264" s="33">
        <f t="shared" ref="F264:H264" si="215">F263/F2</f>
        <v>0.154118486933802</v>
      </c>
      <c r="G264" s="33">
        <f t="shared" si="215"/>
        <v>0.148741687132647</v>
      </c>
      <c r="H264" s="33">
        <f t="shared" si="215"/>
        <v>0.152721783346954</v>
      </c>
      <c r="I264" s="261">
        <f>AVERAGE(E264:H264)</f>
        <v>0.155358400382161</v>
      </c>
      <c r="J264" s="261">
        <f t="shared" ref="J264:O264" si="216">AVERAGE(F264:I264)</f>
        <v>0.152735089448891</v>
      </c>
      <c r="K264" s="261">
        <f t="shared" si="216"/>
        <v>0.152389240077663</v>
      </c>
      <c r="L264" s="261">
        <f t="shared" si="216"/>
        <v>0.153301128313917</v>
      </c>
      <c r="M264" s="261">
        <f t="shared" si="216"/>
        <v>0.153445964555658</v>
      </c>
      <c r="N264" s="261">
        <f t="shared" si="216"/>
        <v>0.152967855599032</v>
      </c>
      <c r="O264" s="261">
        <f t="shared" si="216"/>
        <v>0.153026047136568</v>
      </c>
    </row>
    <row r="265" spans="1:15">
      <c r="A265" t="s">
        <v>349</v>
      </c>
      <c r="B265" s="39">
        <v>1117.8</v>
      </c>
      <c r="C265" s="39">
        <v>1224.7</v>
      </c>
      <c r="D265" s="39">
        <v>1223.3</v>
      </c>
      <c r="E265" s="39">
        <v>1205.6</v>
      </c>
      <c r="F265" s="39">
        <v>977.1</v>
      </c>
      <c r="G265" s="39">
        <v>1093.1</v>
      </c>
      <c r="H265" s="39">
        <v>1117.7</v>
      </c>
      <c r="I265" s="274">
        <f>H265</f>
        <v>1117.7</v>
      </c>
      <c r="J265" s="274">
        <f t="shared" ref="J265:O265" si="217">I265</f>
        <v>1117.7</v>
      </c>
      <c r="K265" s="274">
        <f t="shared" si="217"/>
        <v>1117.7</v>
      </c>
      <c r="L265" s="274">
        <f t="shared" si="217"/>
        <v>1117.7</v>
      </c>
      <c r="M265" s="274">
        <f t="shared" si="217"/>
        <v>1117.7</v>
      </c>
      <c r="N265" s="274">
        <f t="shared" si="217"/>
        <v>1117.7</v>
      </c>
      <c r="O265" s="274">
        <f t="shared" si="217"/>
        <v>1117.7</v>
      </c>
    </row>
    <row r="266" spans="1:15">
      <c r="A266" t="s">
        <v>350</v>
      </c>
      <c r="B266" s="39">
        <v>3508.5</v>
      </c>
      <c r="C266" s="39">
        <v>3682.5</v>
      </c>
      <c r="D266" s="39">
        <v>3980.8</v>
      </c>
      <c r="E266" s="39">
        <v>4484.6</v>
      </c>
      <c r="F266" s="39">
        <v>4816.1</v>
      </c>
      <c r="G266" s="39">
        <v>4949.6</v>
      </c>
      <c r="H266" s="39">
        <v>4782.9</v>
      </c>
      <c r="I266" s="274">
        <f>H266</f>
        <v>4782.9</v>
      </c>
      <c r="J266" s="274">
        <f t="shared" ref="J266:O266" si="218">I266</f>
        <v>4782.9</v>
      </c>
      <c r="K266" s="274">
        <f t="shared" si="218"/>
        <v>4782.9</v>
      </c>
      <c r="L266" s="274">
        <f t="shared" si="218"/>
        <v>4782.9</v>
      </c>
      <c r="M266" s="274">
        <f t="shared" si="218"/>
        <v>4782.9</v>
      </c>
      <c r="N266" s="274">
        <f t="shared" si="218"/>
        <v>4782.9</v>
      </c>
      <c r="O266" s="274">
        <f t="shared" si="218"/>
        <v>4782.9</v>
      </c>
    </row>
    <row r="267" spans="1:15">
      <c r="A267" t="s">
        <v>351</v>
      </c>
      <c r="B267" s="39">
        <v>334.8</v>
      </c>
      <c r="C267" s="39">
        <v>215.1</v>
      </c>
      <c r="D267" s="39">
        <v>268.9</v>
      </c>
      <c r="E267" s="39">
        <v>264.2</v>
      </c>
      <c r="F267" s="39">
        <v>208.1</v>
      </c>
      <c r="G267" s="39">
        <v>275.1</v>
      </c>
      <c r="H267" s="39">
        <v>254.8</v>
      </c>
      <c r="I267" s="274">
        <f>H267</f>
        <v>254.8</v>
      </c>
      <c r="J267" s="274">
        <f t="shared" ref="J267:O267" si="219">I267</f>
        <v>254.8</v>
      </c>
      <c r="K267" s="274">
        <f t="shared" si="219"/>
        <v>254.8</v>
      </c>
      <c r="L267" s="274">
        <f t="shared" si="219"/>
        <v>254.8</v>
      </c>
      <c r="M267" s="274">
        <f t="shared" si="219"/>
        <v>254.8</v>
      </c>
      <c r="N267" s="274">
        <f t="shared" si="219"/>
        <v>254.8</v>
      </c>
      <c r="O267" s="274">
        <f t="shared" si="219"/>
        <v>254.8</v>
      </c>
    </row>
    <row r="268" spans="1:15">
      <c r="A268" t="s">
        <v>352</v>
      </c>
      <c r="B268" s="39">
        <v>841.2</v>
      </c>
      <c r="C268" s="39">
        <v>856.4</v>
      </c>
      <c r="D268" s="39">
        <v>4619.4</v>
      </c>
      <c r="E268" s="39">
        <v>1012.8</v>
      </c>
      <c r="F268" s="39">
        <v>2091.5</v>
      </c>
      <c r="G268" s="39">
        <v>1381.3</v>
      </c>
      <c r="H268" s="39">
        <v>2048.9</v>
      </c>
      <c r="I268" s="39">
        <f>H268+I206</f>
        <v>979.133333333333</v>
      </c>
      <c r="J268" s="39">
        <f t="shared" ref="J268:O268" si="220">I268+J206</f>
        <v>-172.655555555556</v>
      </c>
      <c r="K268" s="39">
        <f t="shared" si="220"/>
        <v>-1116.40740740741</v>
      </c>
      <c r="L268" s="39">
        <f t="shared" si="220"/>
        <v>-2171.50987654321</v>
      </c>
      <c r="M268" s="39">
        <f t="shared" si="220"/>
        <v>-3221.72427983539</v>
      </c>
      <c r="N268" s="39">
        <f t="shared" si="220"/>
        <v>-4238.080521262</v>
      </c>
      <c r="O268" s="39">
        <f t="shared" si="220"/>
        <v>-5278.6382258802</v>
      </c>
    </row>
    <row r="269" spans="1:15">
      <c r="A269" t="s">
        <v>353</v>
      </c>
      <c r="B269" s="39">
        <v>407.8</v>
      </c>
      <c r="C269" s="39">
        <v>386.9</v>
      </c>
      <c r="D269" s="39">
        <v>422.8</v>
      </c>
      <c r="E269" s="39">
        <v>407</v>
      </c>
      <c r="F269" s="39">
        <v>459.8</v>
      </c>
      <c r="G269" s="39">
        <v>468.6</v>
      </c>
      <c r="H269" s="39">
        <v>434.5</v>
      </c>
      <c r="I269" s="274">
        <f>H269</f>
        <v>434.5</v>
      </c>
      <c r="J269" s="274">
        <f t="shared" ref="J269:O269" si="221">I269</f>
        <v>434.5</v>
      </c>
      <c r="K269" s="274">
        <f t="shared" si="221"/>
        <v>434.5</v>
      </c>
      <c r="L269" s="274">
        <f t="shared" si="221"/>
        <v>434.5</v>
      </c>
      <c r="M269" s="274">
        <f t="shared" si="221"/>
        <v>434.5</v>
      </c>
      <c r="N269" s="274">
        <f t="shared" si="221"/>
        <v>434.5</v>
      </c>
      <c r="O269" s="274">
        <f t="shared" si="221"/>
        <v>434.5</v>
      </c>
    </row>
    <row r="270" spans="1:15">
      <c r="A270" s="18" t="s">
        <v>499</v>
      </c>
      <c r="B270" s="58">
        <f>B263+B265+B266+B267+B268+B269</f>
        <v>10868.5</v>
      </c>
      <c r="C270" s="58">
        <f t="shared" ref="C270:O270" si="222">C263+C265+C266+C267+C268+C269</f>
        <v>11130.1</v>
      </c>
      <c r="D270" s="58">
        <f t="shared" si="222"/>
        <v>16583.3</v>
      </c>
      <c r="E270" s="58">
        <f t="shared" si="222"/>
        <v>13719.8</v>
      </c>
      <c r="F270" s="58">
        <f t="shared" si="222"/>
        <v>14899.6</v>
      </c>
      <c r="G270" s="58">
        <f t="shared" si="222"/>
        <v>14636</v>
      </c>
      <c r="H270" s="58">
        <f t="shared" si="222"/>
        <v>15366.5</v>
      </c>
      <c r="I270" s="58">
        <f t="shared" si="222"/>
        <v>14724.0892336718</v>
      </c>
      <c r="J270" s="58">
        <f t="shared" si="222"/>
        <v>13809.3610070096</v>
      </c>
      <c r="K270" s="58">
        <f t="shared" si="222"/>
        <v>13238.1148805732</v>
      </c>
      <c r="L270" s="58">
        <f t="shared" si="222"/>
        <v>12644.8340564178</v>
      </c>
      <c r="M270" s="58">
        <f t="shared" si="222"/>
        <v>12041.5764489469</v>
      </c>
      <c r="N270" s="58">
        <f t="shared" si="222"/>
        <v>11460.7487063393</v>
      </c>
      <c r="O270" s="58">
        <f t="shared" si="222"/>
        <v>10912.5925137631</v>
      </c>
    </row>
    <row r="271" spans="1:15">
      <c r="A271" t="s">
        <v>500</v>
      </c>
      <c r="B271" s="58"/>
      <c r="C271" s="58"/>
      <c r="D271" s="58"/>
      <c r="E271" s="58"/>
      <c r="F271" s="58"/>
      <c r="G271" s="58"/>
      <c r="H271" s="58"/>
      <c r="I271" s="58"/>
      <c r="J271" s="58"/>
      <c r="K271" s="58"/>
      <c r="L271" s="58"/>
      <c r="M271" s="58"/>
      <c r="N271" s="58"/>
      <c r="O271" s="58"/>
    </row>
    <row r="272" spans="1:15">
      <c r="A272" s="18" t="s">
        <v>501</v>
      </c>
      <c r="B272" s="58">
        <f>B252+B260+B270</f>
        <v>43809.8</v>
      </c>
      <c r="C272" s="58">
        <f>C252+C260+C270</f>
        <v>43606.9</v>
      </c>
      <c r="D272" s="58">
        <f t="shared" ref="D272:O272" si="223">D252+D260+D270</f>
        <v>43012.5</v>
      </c>
      <c r="E272" s="58">
        <f t="shared" si="223"/>
        <v>46844.2</v>
      </c>
      <c r="F272" s="58">
        <f t="shared" si="223"/>
        <v>51855.1</v>
      </c>
      <c r="G272" s="58">
        <f t="shared" si="223"/>
        <v>56353.4</v>
      </c>
      <c r="H272" s="58">
        <f t="shared" si="223"/>
        <v>61821.2</v>
      </c>
      <c r="I272" s="58">
        <f t="shared" si="223"/>
        <v>66152.2428307153</v>
      </c>
      <c r="J272" s="58">
        <f t="shared" si="223"/>
        <v>70538.6846740647</v>
      </c>
      <c r="K272" s="58">
        <f t="shared" si="223"/>
        <v>76157.7035942599</v>
      </c>
      <c r="L272" s="58">
        <f t="shared" si="223"/>
        <v>81912.1460050441</v>
      </c>
      <c r="M272" s="58">
        <f t="shared" si="223"/>
        <v>87971.9667849772</v>
      </c>
      <c r="N272" s="58">
        <f t="shared" si="223"/>
        <v>94450.3909830353</v>
      </c>
      <c r="O272" s="58">
        <f t="shared" si="223"/>
        <v>101850.04668695</v>
      </c>
    </row>
    <row r="273" spans="1:15">
      <c r="A273" s="18" t="s">
        <v>502</v>
      </c>
      <c r="B273" s="242">
        <f>B241-B272</f>
        <v>0</v>
      </c>
      <c r="C273" s="242">
        <f t="shared" ref="C273:O273" si="224">C241-C272</f>
        <v>0</v>
      </c>
      <c r="D273" s="242">
        <f t="shared" si="224"/>
        <v>0.100000000005821</v>
      </c>
      <c r="E273" s="242">
        <f t="shared" si="224"/>
        <v>0</v>
      </c>
      <c r="F273" s="242">
        <f t="shared" si="224"/>
        <v>-0.100000000005821</v>
      </c>
      <c r="G273" s="242">
        <f t="shared" si="224"/>
        <v>0</v>
      </c>
      <c r="H273" s="242">
        <f t="shared" si="224"/>
        <v>0</v>
      </c>
      <c r="I273" s="242">
        <f t="shared" si="224"/>
        <v>0</v>
      </c>
      <c r="J273" s="242">
        <f t="shared" si="224"/>
        <v>0</v>
      </c>
      <c r="K273" s="242">
        <f t="shared" si="224"/>
        <v>0</v>
      </c>
      <c r="L273" s="242">
        <f t="shared" si="224"/>
        <v>0</v>
      </c>
      <c r="M273" s="242">
        <f t="shared" si="224"/>
        <v>0</v>
      </c>
      <c r="N273" s="242">
        <f t="shared" si="224"/>
        <v>0</v>
      </c>
      <c r="O273" s="242">
        <f t="shared" si="224"/>
        <v>0</v>
      </c>
    </row>
    <row r="274" spans="1:15">
      <c r="D274" s="244"/>
      <c r="E274" s="244"/>
      <c r="F274" s="244"/>
      <c r="G274" s="111"/>
      <c r="H274" s="111">
        <v>-2102.9534488</v>
      </c>
      <c r="I274" s="111">
        <v>-966.166666666672</v>
      </c>
      <c r="J274" s="111">
        <v>-450.122222222242</v>
      </c>
      <c r="K274" s="111">
        <v>-515.462962962964</v>
      </c>
      <c r="L274" s="111">
        <v>-514.450617283932</v>
      </c>
      <c r="M274" s="111">
        <v>-515.17860082307</v>
      </c>
      <c r="N274" s="111">
        <v>-515.030727023317</v>
      </c>
      <c r="O274" s="111">
        <v>-514.886648376778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S907"/>
  <sheetViews>
    <sheetView topLeftCell="A861" workbookViewId="0">
      <selection activeCell="I883" sqref="I883"/>
    </sheetView>
  </sheetViews>
  <sheetFormatPr defaultColWidth="8.83333333333333" defaultRowHeight="13.8"/>
  <cols>
    <col min="1" max="1" width="49.5" customWidth="1"/>
    <col min="2" max="2" width="10.1666666666667" style="27" customWidth="1"/>
    <col min="3" max="7" width="10.1666666666667" style="27" hidden="1" customWidth="1" outlineLevel="1"/>
    <col min="8" max="8" width="11" style="27" customWidth="1" outlineLevel="1"/>
    <col min="9" max="12" width="9.33333333333333" style="27" customWidth="1"/>
    <col min="13" max="14" width="9.33333333333333" style="27" hidden="1" customWidth="1" outlineLevel="1"/>
    <col min="15" max="15" width="9.33333333333333" style="27" customWidth="1" collapsed="1"/>
    <col min="16" max="17" width="9.33333333333333" style="27" hidden="1" customWidth="1" outlineLevel="1"/>
    <col min="18" max="18" width="9.33333333333333" style="27" customWidth="1" collapsed="1"/>
    <col min="19" max="22" width="9.33333333333333" style="27" hidden="1" customWidth="1" outlineLevel="2"/>
    <col min="23" max="24" width="9.33333333333333" style="27" hidden="1" customWidth="1" outlineLevel="1"/>
    <col min="25" max="25" width="9.33333333333333" style="27" customWidth="1" collapsed="1"/>
    <col min="26" max="29" width="9.33333333333333" style="27" hidden="1" customWidth="1" outlineLevel="2"/>
    <col min="30" max="31" width="9.33333333333333" style="27" hidden="1" customWidth="1" outlineLevel="1"/>
    <col min="32" max="32" width="9.33333333333333" style="27" customWidth="1" collapsed="1"/>
    <col min="33" max="36" width="9.33333333333333" style="27" hidden="1" customWidth="1" outlineLevel="2"/>
    <col min="37" max="38" width="9.33333333333333" style="27" hidden="1" customWidth="1" outlineLevel="1"/>
    <col min="39" max="39" width="9.33333333333333" style="27" customWidth="1" collapsed="1"/>
    <col min="40" max="43" width="9.33333333333333" style="27" hidden="1" customWidth="1" outlineLevel="1"/>
    <col min="44" max="45" width="8.83333333333333" style="27" hidden="1" customWidth="1" outlineLevel="1"/>
    <col min="46" max="46" width="10.1666666666667" style="27" customWidth="1" collapsed="1"/>
    <col min="47" max="51" width="9.33333333333333" style="27" hidden="1" customWidth="1" outlineLevel="1"/>
    <col min="52" max="52" width="13" style="27" hidden="1" customWidth="1" outlineLevel="1"/>
    <col min="53" max="53" width="11.1666666666667" style="27" customWidth="1" collapsed="1"/>
    <col min="54" max="59" width="11.1666666666667" style="27" hidden="1" customWidth="1" outlineLevel="1"/>
    <col min="60" max="60" width="10.8333333333333" style="27" customWidth="1" collapsed="1"/>
    <col min="61" max="66" width="10.8333333333333" style="27" hidden="1" customWidth="1" outlineLevel="1"/>
    <col min="67" max="67" width="9.33333333333333" style="27" customWidth="1" collapsed="1"/>
    <col min="68" max="73" width="9.33333333333333" style="27" hidden="1" customWidth="1" outlineLevel="1"/>
    <col min="74" max="74" width="9.33333333333333" style="27" customWidth="1" collapsed="1"/>
    <col min="75" max="80" width="9.33333333333333" style="27" customWidth="1" outlineLevel="1"/>
    <col min="81" max="81" width="9.16666666666667" style="27" customWidth="1"/>
    <col min="82" max="86" width="9.33333333333333" style="27" hidden="1" customWidth="1" outlineLevel="1"/>
    <col min="87" max="87" width="6.5" style="27" customWidth="1" outlineLevel="1"/>
    <col min="88" max="97" width="9.33333333333333" style="27" customWidth="1"/>
  </cols>
  <sheetData>
    <row r="1" spans="1:97">
      <c r="A1" s="28" t="s">
        <v>385</v>
      </c>
      <c r="B1" s="29" t="s">
        <v>503</v>
      </c>
      <c r="C1" s="29" t="s">
        <v>504</v>
      </c>
      <c r="D1" s="29" t="s">
        <v>505</v>
      </c>
      <c r="E1" s="29" t="s">
        <v>506</v>
      </c>
      <c r="F1" s="29" t="s">
        <v>507</v>
      </c>
      <c r="G1" s="29" t="s">
        <v>508</v>
      </c>
      <c r="H1" s="29" t="s">
        <v>509</v>
      </c>
      <c r="I1" s="29" t="s">
        <v>510</v>
      </c>
      <c r="J1" s="29" t="s">
        <v>511</v>
      </c>
      <c r="K1" s="29" t="s">
        <v>512</v>
      </c>
      <c r="L1" s="29" t="s">
        <v>513</v>
      </c>
      <c r="M1" s="29" t="s">
        <v>514</v>
      </c>
      <c r="N1" s="29" t="s">
        <v>515</v>
      </c>
      <c r="O1" s="29" t="s">
        <v>516</v>
      </c>
      <c r="P1" s="29" t="s">
        <v>517</v>
      </c>
      <c r="Q1" s="29" t="s">
        <v>518</v>
      </c>
      <c r="R1" s="29" t="s">
        <v>519</v>
      </c>
      <c r="S1" s="29" t="s">
        <v>520</v>
      </c>
      <c r="T1" s="29" t="s">
        <v>521</v>
      </c>
      <c r="U1" s="29" t="s">
        <v>522</v>
      </c>
      <c r="V1" s="29" t="s">
        <v>523</v>
      </c>
      <c r="W1" s="29" t="s">
        <v>524</v>
      </c>
      <c r="X1" s="29" t="s">
        <v>525</v>
      </c>
      <c r="Y1" s="29" t="s">
        <v>526</v>
      </c>
      <c r="Z1" s="29" t="s">
        <v>527</v>
      </c>
      <c r="AA1" s="29" t="s">
        <v>528</v>
      </c>
      <c r="AB1" s="29" t="s">
        <v>529</v>
      </c>
      <c r="AC1" s="29" t="s">
        <v>530</v>
      </c>
      <c r="AD1" s="29" t="s">
        <v>531</v>
      </c>
      <c r="AE1" s="29" t="s">
        <v>532</v>
      </c>
      <c r="AF1" s="29" t="s">
        <v>533</v>
      </c>
      <c r="AG1" s="29" t="s">
        <v>534</v>
      </c>
      <c r="AH1" s="29" t="s">
        <v>535</v>
      </c>
      <c r="AI1" s="29" t="s">
        <v>536</v>
      </c>
      <c r="AJ1" s="29" t="s">
        <v>537</v>
      </c>
      <c r="AK1" s="29" t="s">
        <v>538</v>
      </c>
      <c r="AL1" s="29" t="s">
        <v>539</v>
      </c>
      <c r="AM1" s="29" t="s">
        <v>386</v>
      </c>
      <c r="AN1" s="29" t="s">
        <v>540</v>
      </c>
      <c r="AO1" s="29" t="s">
        <v>541</v>
      </c>
      <c r="AP1" s="29" t="s">
        <v>542</v>
      </c>
      <c r="AQ1" s="29" t="s">
        <v>543</v>
      </c>
      <c r="AR1" s="29" t="s">
        <v>544</v>
      </c>
      <c r="AS1" s="29" t="s">
        <v>545</v>
      </c>
      <c r="AT1" s="29" t="s">
        <v>387</v>
      </c>
      <c r="AU1" s="29" t="s">
        <v>546</v>
      </c>
      <c r="AV1" s="29" t="s">
        <v>547</v>
      </c>
      <c r="AW1" s="29" t="s">
        <v>548</v>
      </c>
      <c r="AX1" s="29" t="s">
        <v>549</v>
      </c>
      <c r="AY1" s="29" t="s">
        <v>550</v>
      </c>
      <c r="AZ1" s="29" t="s">
        <v>551</v>
      </c>
      <c r="BA1" s="29" t="s">
        <v>388</v>
      </c>
      <c r="BB1" s="29" t="s">
        <v>552</v>
      </c>
      <c r="BC1" s="29" t="s">
        <v>553</v>
      </c>
      <c r="BD1" s="29" t="s">
        <v>554</v>
      </c>
      <c r="BE1" s="29" t="s">
        <v>555</v>
      </c>
      <c r="BF1" s="29" t="s">
        <v>556</v>
      </c>
      <c r="BG1" s="29" t="s">
        <v>557</v>
      </c>
      <c r="BH1" s="29" t="s">
        <v>389</v>
      </c>
      <c r="BI1" s="29" t="s">
        <v>558</v>
      </c>
      <c r="BJ1" s="29" t="s">
        <v>559</v>
      </c>
      <c r="BK1" s="29" t="s">
        <v>560</v>
      </c>
      <c r="BL1" s="29" t="s">
        <v>561</v>
      </c>
      <c r="BM1" s="29" t="s">
        <v>562</v>
      </c>
      <c r="BN1" s="29" t="s">
        <v>563</v>
      </c>
      <c r="BO1" s="29" t="s">
        <v>390</v>
      </c>
      <c r="BP1" s="29" t="s">
        <v>564</v>
      </c>
      <c r="BQ1" s="29" t="s">
        <v>565</v>
      </c>
      <c r="BR1" s="29" t="s">
        <v>566</v>
      </c>
      <c r="BS1" s="29" t="s">
        <v>567</v>
      </c>
      <c r="BT1" s="29" t="s">
        <v>568</v>
      </c>
      <c r="BU1" s="29" t="s">
        <v>569</v>
      </c>
      <c r="BV1" s="29" t="s">
        <v>391</v>
      </c>
      <c r="BW1" s="29" t="s">
        <v>570</v>
      </c>
      <c r="BX1" s="29" t="s">
        <v>571</v>
      </c>
      <c r="BY1" s="29" t="s">
        <v>572</v>
      </c>
      <c r="BZ1" s="29" t="s">
        <v>573</v>
      </c>
      <c r="CA1" s="29" t="s">
        <v>574</v>
      </c>
      <c r="CB1" s="29" t="s">
        <v>575</v>
      </c>
      <c r="CC1" s="29" t="s">
        <v>576</v>
      </c>
      <c r="CD1" s="29" t="s">
        <v>577</v>
      </c>
      <c r="CE1" s="29" t="s">
        <v>578</v>
      </c>
      <c r="CF1" s="29" t="s">
        <v>579</v>
      </c>
      <c r="CG1" s="29" t="s">
        <v>580</v>
      </c>
      <c r="CH1" s="29" t="s">
        <v>581</v>
      </c>
      <c r="CI1" s="29" t="s">
        <v>582</v>
      </c>
      <c r="CJ1" s="29" t="s">
        <v>393</v>
      </c>
      <c r="CK1" s="29" t="s">
        <v>394</v>
      </c>
      <c r="CL1" s="29" t="s">
        <v>395</v>
      </c>
      <c r="CM1" s="29" t="s">
        <v>396</v>
      </c>
      <c r="CN1" s="29" t="s">
        <v>397</v>
      </c>
      <c r="CO1" s="29" t="s">
        <v>398</v>
      </c>
      <c r="CP1" s="29" t="s">
        <v>399</v>
      </c>
      <c r="CQ1" s="29" t="s">
        <v>583</v>
      </c>
      <c r="CR1" s="29" t="s">
        <v>584</v>
      </c>
      <c r="CS1" s="29" t="s">
        <v>585</v>
      </c>
    </row>
    <row r="2" spans="1:97">
      <c r="A2" s="18" t="str">
        <f>+A134</f>
        <v>Diluted EPS excl. non-recurring items</v>
      </c>
      <c r="B2" s="30" t="s">
        <v>586</v>
      </c>
      <c r="C2" s="31">
        <f>C134</f>
        <v>2.59869958504973</v>
      </c>
      <c r="D2" s="31">
        <f>D134</f>
        <v>2.97991035647478</v>
      </c>
      <c r="E2" s="31">
        <f>E134</f>
        <v>3.36296709643125</v>
      </c>
      <c r="F2" s="31">
        <f>F134</f>
        <v>3.4920119942176</v>
      </c>
      <c r="G2" s="31">
        <f>G134</f>
        <v>3.41991200914325</v>
      </c>
      <c r="H2" s="31">
        <f t="shared" ref="H2:X3" si="0">H134</f>
        <v>4.00884388025049</v>
      </c>
      <c r="I2" s="31">
        <f t="shared" si="0"/>
        <v>4.32188241754741</v>
      </c>
      <c r="J2" s="31">
        <f t="shared" si="0"/>
        <v>4.90925690612227</v>
      </c>
      <c r="K2" s="31">
        <f t="shared" si="0"/>
        <v>5.1274552395896</v>
      </c>
      <c r="L2" s="31">
        <f t="shared" si="0"/>
        <v>5.3400435392279</v>
      </c>
      <c r="M2" s="31">
        <f>M134</f>
        <v>3.47104846340975</v>
      </c>
      <c r="N2" s="31">
        <f>N134</f>
        <v>2.71167171697084</v>
      </c>
      <c r="O2" s="31">
        <f t="shared" si="0"/>
        <v>6.17782475380913</v>
      </c>
      <c r="P2" s="31">
        <f t="shared" si="0"/>
        <v>3.59374468383913</v>
      </c>
      <c r="Q2" s="31">
        <f t="shared" si="0"/>
        <v>2.86674577520732</v>
      </c>
      <c r="R2" s="31">
        <f t="shared" si="0"/>
        <v>6.46083433175975</v>
      </c>
      <c r="S2" s="31"/>
      <c r="T2" s="31"/>
      <c r="U2" s="31"/>
      <c r="V2" s="31"/>
      <c r="W2" s="31">
        <f t="shared" si="0"/>
        <v>3.87931852373388</v>
      </c>
      <c r="X2" s="31">
        <f t="shared" si="0"/>
        <v>2.773772745216</v>
      </c>
      <c r="Y2" s="31">
        <f>Y134</f>
        <v>6.65236982103879</v>
      </c>
      <c r="Z2" s="31"/>
      <c r="AA2" s="31"/>
      <c r="AB2" s="31"/>
      <c r="AC2" s="31"/>
      <c r="AD2" s="31">
        <f t="shared" ref="AD2:AF3" si="1">AD134</f>
        <v>4.08456712199369</v>
      </c>
      <c r="AE2" s="31">
        <f t="shared" si="1"/>
        <v>2.99345994747929</v>
      </c>
      <c r="AF2" s="31">
        <f t="shared" si="1"/>
        <v>7.08135425242986</v>
      </c>
      <c r="AG2" s="31"/>
      <c r="AH2" s="31"/>
      <c r="AI2" s="31"/>
      <c r="AJ2" s="31"/>
      <c r="AK2" s="31">
        <f t="shared" ref="AK2:AM3" si="2">AK134</f>
        <v>4.37871720587285</v>
      </c>
      <c r="AL2" s="31">
        <f t="shared" si="2"/>
        <v>3.35901901108636</v>
      </c>
      <c r="AM2" s="31">
        <f t="shared" si="2"/>
        <v>7.74111294763346</v>
      </c>
      <c r="AN2" s="31"/>
      <c r="AO2" s="31"/>
      <c r="AP2" s="31"/>
      <c r="AQ2" s="31"/>
      <c r="AR2" s="31">
        <f t="shared" ref="AR2:AT3" si="3">AR134</f>
        <v>3.82158061433031</v>
      </c>
      <c r="AS2" s="31">
        <f t="shared" si="3"/>
        <v>3.47965609175209</v>
      </c>
      <c r="AT2" s="31">
        <f t="shared" si="3"/>
        <v>7.29849986476026</v>
      </c>
      <c r="AU2" s="31"/>
      <c r="AV2" s="31"/>
      <c r="AW2" s="31"/>
      <c r="AX2" s="31"/>
      <c r="AY2" s="31">
        <f t="shared" ref="AY2:BA3" si="4">AY134</f>
        <v>4.62806107162478</v>
      </c>
      <c r="AZ2" s="31">
        <f t="shared" si="4"/>
        <v>4.17977016783989</v>
      </c>
      <c r="BA2" s="31">
        <f t="shared" si="4"/>
        <v>8.82471349223397</v>
      </c>
      <c r="BB2" s="31"/>
      <c r="BC2" s="31"/>
      <c r="BD2" s="31"/>
      <c r="BE2" s="31"/>
      <c r="BF2" s="31">
        <f t="shared" ref="BF2:BH3" si="5">BF134</f>
        <v>6.05367170713419</v>
      </c>
      <c r="BG2" s="31">
        <f t="shared" si="5"/>
        <v>5.21019375701204</v>
      </c>
      <c r="BH2" s="31">
        <f t="shared" si="5"/>
        <v>11.2625592675582</v>
      </c>
      <c r="BI2" s="31"/>
      <c r="BJ2" s="31"/>
      <c r="BK2" s="31"/>
      <c r="BL2" s="31"/>
      <c r="BM2" s="31">
        <f t="shared" ref="BM2:BO3" si="6">BM134</f>
        <v>6.73311215353441</v>
      </c>
      <c r="BN2" s="31">
        <f t="shared" si="6"/>
        <v>5.34411092225383</v>
      </c>
      <c r="BO2" s="31">
        <f t="shared" si="6"/>
        <v>12.0786701617476</v>
      </c>
      <c r="BP2" s="31"/>
      <c r="BQ2" s="31"/>
      <c r="BR2" s="31"/>
      <c r="BS2" s="31"/>
      <c r="BT2" s="31">
        <f t="shared" ref="BT2:CS3" si="7">BT134</f>
        <v>6.98095447591787</v>
      </c>
      <c r="BU2" s="31">
        <f t="shared" si="7"/>
        <v>5.67416971864701</v>
      </c>
      <c r="BV2" s="31">
        <f t="shared" si="7"/>
        <v>12.6591550929233</v>
      </c>
      <c r="BW2" s="31"/>
      <c r="BX2" s="31"/>
      <c r="BY2" s="31"/>
      <c r="BZ2" s="31"/>
      <c r="CA2" s="31">
        <f t="shared" ref="CA2:CB3" si="8">CA134</f>
        <v>7.06542264055192</v>
      </c>
      <c r="CB2" s="31">
        <f t="shared" si="8"/>
        <v>5.76890806202368</v>
      </c>
      <c r="CC2" s="31">
        <f t="shared" si="7"/>
        <v>12.835051418942</v>
      </c>
      <c r="CD2" s="31"/>
      <c r="CE2" s="31"/>
      <c r="CF2" s="31"/>
      <c r="CG2" s="31"/>
      <c r="CH2" s="31">
        <f t="shared" ref="CH2:CI3" si="9">CH134</f>
        <v>7.62911711000474</v>
      </c>
      <c r="CI2" s="31">
        <f t="shared" si="9"/>
        <v>6.1197479589572</v>
      </c>
      <c r="CJ2" s="31">
        <f t="shared" si="7"/>
        <v>13.760903144818</v>
      </c>
      <c r="CK2" s="31">
        <f t="shared" si="7"/>
        <v>14.8026150118639</v>
      </c>
      <c r="CL2" s="31">
        <f t="shared" si="7"/>
        <v>15.923309701177</v>
      </c>
      <c r="CM2" s="31">
        <f t="shared" si="7"/>
        <v>17.1284029851432</v>
      </c>
      <c r="CN2" s="31">
        <f t="shared" si="7"/>
        <v>18.4169775800915</v>
      </c>
      <c r="CO2" s="31">
        <f t="shared" si="7"/>
        <v>19.7895507108843</v>
      </c>
      <c r="CP2" s="31">
        <f t="shared" si="7"/>
        <v>21.2566043160045</v>
      </c>
      <c r="CQ2" s="31">
        <f t="shared" si="7"/>
        <v>22.824491888281</v>
      </c>
      <c r="CR2" s="31">
        <f t="shared" si="7"/>
        <v>24.499999645647</v>
      </c>
      <c r="CS2" s="31">
        <f t="shared" si="7"/>
        <v>26.2903761662859</v>
      </c>
    </row>
    <row r="3" spans="1:97">
      <c r="A3" s="529" t="str">
        <f>+A135</f>
        <v>- reported growth</v>
      </c>
      <c r="B3" s="27" t="s">
        <v>587</v>
      </c>
      <c r="C3" s="33" t="s">
        <v>242</v>
      </c>
      <c r="D3" s="33" t="s">
        <v>242</v>
      </c>
      <c r="E3" s="33" t="s">
        <v>242</v>
      </c>
      <c r="F3" s="33" t="s">
        <v>242</v>
      </c>
      <c r="G3" s="33" t="s">
        <v>242</v>
      </c>
      <c r="H3" s="33" t="s">
        <v>242</v>
      </c>
      <c r="I3" s="33">
        <f t="shared" si="0"/>
        <v>0.0780869863351623</v>
      </c>
      <c r="J3" s="33">
        <f>J135</f>
        <v>0.135907095989016</v>
      </c>
      <c r="K3" s="33">
        <f t="shared" si="0"/>
        <v>0.0444463057525519</v>
      </c>
      <c r="L3" s="33">
        <f t="shared" si="0"/>
        <v>0.0414607811681862</v>
      </c>
      <c r="M3" s="33"/>
      <c r="N3" s="33"/>
      <c r="O3" s="33">
        <f t="shared" si="0"/>
        <v>0.156886588737883</v>
      </c>
      <c r="P3" s="33"/>
      <c r="Q3" s="33"/>
      <c r="R3" s="33">
        <f t="shared" si="0"/>
        <v>0.0458105545606677</v>
      </c>
      <c r="S3" s="33"/>
      <c r="T3" s="33"/>
      <c r="U3" s="33"/>
      <c r="V3" s="33"/>
      <c r="W3" s="33"/>
      <c r="X3" s="33"/>
      <c r="Y3" s="33">
        <f>Y135</f>
        <v>0.0296456277074779</v>
      </c>
      <c r="Z3" s="33"/>
      <c r="AA3" s="33"/>
      <c r="AB3" s="33"/>
      <c r="AC3" s="33"/>
      <c r="AD3" s="33">
        <f t="shared" si="1"/>
        <v>0.0529084160024733</v>
      </c>
      <c r="AE3" s="33">
        <f t="shared" si="1"/>
        <v>0.0792015865907505</v>
      </c>
      <c r="AF3" s="33">
        <f t="shared" si="1"/>
        <v>0.0644859565736047</v>
      </c>
      <c r="AG3" s="33"/>
      <c r="AH3" s="33"/>
      <c r="AI3" s="33"/>
      <c r="AJ3" s="33"/>
      <c r="AK3" s="33">
        <f t="shared" si="2"/>
        <v>0.0720149957373166</v>
      </c>
      <c r="AL3" s="33">
        <f t="shared" si="2"/>
        <v>0.122119243290661</v>
      </c>
      <c r="AM3" s="33">
        <f t="shared" si="2"/>
        <v>0.0931684352575941</v>
      </c>
      <c r="AN3" s="33"/>
      <c r="AO3" s="33"/>
      <c r="AP3" s="33"/>
      <c r="AQ3" s="33"/>
      <c r="AR3" s="33">
        <f t="shared" si="3"/>
        <v>-0.127237399756097</v>
      </c>
      <c r="AS3" s="33">
        <f t="shared" si="3"/>
        <v>0.0359143786526863</v>
      </c>
      <c r="AT3" s="33">
        <f t="shared" si="3"/>
        <v>-0.0571769312587679</v>
      </c>
      <c r="AU3" s="33"/>
      <c r="AV3" s="33"/>
      <c r="AW3" s="33"/>
      <c r="AX3" s="33"/>
      <c r="AY3" s="33">
        <f t="shared" si="4"/>
        <v>0.211033218629564</v>
      </c>
      <c r="AZ3" s="33">
        <f t="shared" si="4"/>
        <v>0.201202089409726</v>
      </c>
      <c r="BA3" s="33">
        <f t="shared" si="4"/>
        <v>0.209113332294874</v>
      </c>
      <c r="BB3" s="33"/>
      <c r="BC3" s="33"/>
      <c r="BD3" s="33"/>
      <c r="BE3" s="33"/>
      <c r="BF3" s="33">
        <f t="shared" si="5"/>
        <v>0.308036262583052</v>
      </c>
      <c r="BG3" s="33">
        <f t="shared" si="5"/>
        <v>0.246526375325722</v>
      </c>
      <c r="BH3" s="33">
        <f t="shared" si="5"/>
        <v>0.276252116000092</v>
      </c>
      <c r="BI3" s="33"/>
      <c r="BJ3" s="33"/>
      <c r="BK3" s="33"/>
      <c r="BL3" s="33"/>
      <c r="BM3" s="33">
        <f t="shared" si="6"/>
        <v>0.112236090635622</v>
      </c>
      <c r="BN3" s="33">
        <f t="shared" si="6"/>
        <v>0.0257029146107202</v>
      </c>
      <c r="BO3" s="33">
        <f t="shared" si="6"/>
        <v>0.0724622951854514</v>
      </c>
      <c r="BP3" s="33"/>
      <c r="BQ3" s="33"/>
      <c r="BR3" s="33"/>
      <c r="BS3" s="33"/>
      <c r="BT3" s="33">
        <f t="shared" si="7"/>
        <v>0.0368094748359957</v>
      </c>
      <c r="BU3" s="33">
        <f t="shared" si="7"/>
        <v>0.0617612173839346</v>
      </c>
      <c r="BV3" s="33">
        <f t="shared" si="7"/>
        <v>0.0480586789275925</v>
      </c>
      <c r="BW3" s="33"/>
      <c r="BX3" s="33"/>
      <c r="BY3" s="33"/>
      <c r="BZ3" s="33"/>
      <c r="CA3" s="33">
        <f t="shared" si="8"/>
        <v>0.0120998016711669</v>
      </c>
      <c r="CB3" s="33">
        <f t="shared" si="8"/>
        <v>0.0166964239834653</v>
      </c>
      <c r="CC3" s="33">
        <f t="shared" si="7"/>
        <v>0.0138947919294412</v>
      </c>
      <c r="CD3" s="33"/>
      <c r="CE3" s="33"/>
      <c r="CF3" s="33"/>
      <c r="CG3" s="33"/>
      <c r="CH3" s="33">
        <f t="shared" si="9"/>
        <v>0.0797821302603334</v>
      </c>
      <c r="CI3" s="33">
        <f t="shared" si="9"/>
        <v>0.0608156505809259</v>
      </c>
      <c r="CJ3" s="33">
        <f t="shared" si="7"/>
        <v>0.0721346331740915</v>
      </c>
      <c r="CK3" s="33">
        <f t="shared" si="7"/>
        <v>0.0757008356270716</v>
      </c>
      <c r="CL3" s="33">
        <f t="shared" si="7"/>
        <v>0.0757092370783734</v>
      </c>
      <c r="CM3" s="33">
        <f t="shared" si="7"/>
        <v>0.0756810805405055</v>
      </c>
      <c r="CN3" s="33">
        <f t="shared" si="7"/>
        <v>0.0752302824767683</v>
      </c>
      <c r="CO3" s="33">
        <f t="shared" si="7"/>
        <v>0.074527599592487</v>
      </c>
      <c r="CP3" s="33">
        <f t="shared" si="7"/>
        <v>0.0741327393710498</v>
      </c>
      <c r="CQ3" s="33">
        <f t="shared" si="7"/>
        <v>0.0737600206019746</v>
      </c>
      <c r="CR3" s="33">
        <f t="shared" si="7"/>
        <v>0.0734083267030494</v>
      </c>
      <c r="CS3" s="33">
        <f t="shared" si="7"/>
        <v>0.0730765937360744</v>
      </c>
    </row>
    <row r="4" spans="1:97">
      <c r="A4" s="536" t="s">
        <v>588</v>
      </c>
      <c r="B4" s="27" t="s">
        <v>587</v>
      </c>
      <c r="C4" s="33">
        <f>C14</f>
        <v>0.0496117275571032</v>
      </c>
      <c r="D4" s="33">
        <f>D14</f>
        <v>0.0583947195359173</v>
      </c>
      <c r="E4" s="33">
        <f>E14</f>
        <v>0.082182297784489</v>
      </c>
      <c r="F4" s="33">
        <f>F14</f>
        <v>0.0323904515435315</v>
      </c>
      <c r="G4" s="33">
        <f>G14</f>
        <v>-0.0090106765436622</v>
      </c>
      <c r="H4" s="33">
        <f t="shared" ref="H4:Y4" si="10">H14</f>
        <v>0.0561970124481328</v>
      </c>
      <c r="I4" s="33">
        <f t="shared" si="10"/>
        <v>0.0509291536082316</v>
      </c>
      <c r="J4" s="33">
        <f t="shared" si="10"/>
        <v>0.0546085109938997</v>
      </c>
      <c r="K4" s="33">
        <f t="shared" si="10"/>
        <v>0.050176706273066</v>
      </c>
      <c r="L4" s="33">
        <f t="shared" si="10"/>
        <v>0.0370422565732447</v>
      </c>
      <c r="M4" s="33">
        <f t="shared" si="10"/>
        <v>0.0377841322964859</v>
      </c>
      <c r="N4" s="33">
        <f t="shared" si="10"/>
        <v>0.0396029003883034</v>
      </c>
      <c r="O4" s="33">
        <f t="shared" si="10"/>
        <v>0.038700869873957</v>
      </c>
      <c r="P4" s="33">
        <f t="shared" si="10"/>
        <v>0.0422267390609032</v>
      </c>
      <c r="Q4" s="33">
        <f t="shared" si="10"/>
        <v>0.0521959529532829</v>
      </c>
      <c r="R4" s="33">
        <f t="shared" si="10"/>
        <v>0.047136352118587</v>
      </c>
      <c r="S4" s="33">
        <f t="shared" si="10"/>
        <v>0.0414863487218619</v>
      </c>
      <c r="T4" s="33">
        <f t="shared" si="10"/>
        <v>0.0426661348614593</v>
      </c>
      <c r="U4" s="33">
        <f t="shared" si="10"/>
        <v>0.0511328518642929</v>
      </c>
      <c r="V4" s="33">
        <f t="shared" si="10"/>
        <v>0.0541260112568036</v>
      </c>
      <c r="W4" s="33">
        <f t="shared" si="10"/>
        <v>0.0423623849539816</v>
      </c>
      <c r="X4" s="33">
        <f t="shared" si="10"/>
        <v>0.0526912649341448</v>
      </c>
      <c r="Y4" s="33">
        <f t="shared" si="10"/>
        <v>0.0475115282426694</v>
      </c>
      <c r="Z4" s="33">
        <f t="shared" ref="Z4:CK4" si="11">Z14</f>
        <v>0.0677286388130321</v>
      </c>
      <c r="AA4" s="33">
        <f t="shared" si="11"/>
        <v>0.0629468488643115</v>
      </c>
      <c r="AB4" s="33">
        <f t="shared" si="11"/>
        <v>0.0745521409009659</v>
      </c>
      <c r="AC4" s="33">
        <f t="shared" si="11"/>
        <v>0.0777067917344714</v>
      </c>
      <c r="AD4" s="33">
        <f t="shared" si="11"/>
        <v>0.0653882642409782</v>
      </c>
      <c r="AE4" s="33">
        <f t="shared" si="11"/>
        <v>0.076181482274396</v>
      </c>
      <c r="AF4" s="33">
        <f t="shared" si="11"/>
        <v>0.0706189127602916</v>
      </c>
      <c r="AG4" s="33">
        <f t="shared" si="11"/>
        <v>0.0773472937288861</v>
      </c>
      <c r="AH4" s="33">
        <f t="shared" si="11"/>
        <v>0.0686320326678766</v>
      </c>
      <c r="AI4" s="33">
        <f t="shared" si="11"/>
        <v>0.0775562387035979</v>
      </c>
      <c r="AJ4" s="33">
        <f t="shared" si="11"/>
        <v>0.0942523821641643</v>
      </c>
      <c r="AK4" s="33">
        <f t="shared" si="11"/>
        <v>0.0730439110726101</v>
      </c>
      <c r="AL4" s="33">
        <f t="shared" si="11"/>
        <v>0.0862741184199842</v>
      </c>
      <c r="AM4" s="33">
        <f t="shared" si="11"/>
        <v>0.0796973241664006</v>
      </c>
      <c r="AN4" s="33">
        <f t="shared" si="11"/>
        <v>-0.0475623225259589</v>
      </c>
      <c r="AO4" s="33">
        <f t="shared" si="11"/>
        <v>-0.18706208701161</v>
      </c>
      <c r="AP4" s="33">
        <f t="shared" si="11"/>
        <v>0.0174088099348443</v>
      </c>
      <c r="AQ4" s="33">
        <f t="shared" si="11"/>
        <v>0.0487072557206859</v>
      </c>
      <c r="AR4" s="33">
        <f t="shared" si="11"/>
        <v>-0.115949841677075</v>
      </c>
      <c r="AS4" s="33">
        <f t="shared" si="11"/>
        <v>0.0337816825011121</v>
      </c>
      <c r="AT4" s="33">
        <f t="shared" si="11"/>
        <v>-0.0404555131552521</v>
      </c>
      <c r="AU4" s="33">
        <f t="shared" si="11"/>
        <v>0.101920514311023</v>
      </c>
      <c r="AV4" s="33">
        <f t="shared" si="11"/>
        <v>0.337857518841967</v>
      </c>
      <c r="AW4" s="33">
        <f t="shared" si="11"/>
        <v>0.131165970327422</v>
      </c>
      <c r="AX4" s="33">
        <f t="shared" si="11"/>
        <v>0.110725186576636</v>
      </c>
      <c r="AY4" s="33">
        <f t="shared" si="11"/>
        <v>0.207494497763163</v>
      </c>
      <c r="AZ4" s="33">
        <f t="shared" si="11"/>
        <v>0.120368627477272</v>
      </c>
      <c r="BA4" s="33">
        <f t="shared" si="11"/>
        <v>0.161069448165732</v>
      </c>
      <c r="BB4" s="33">
        <f t="shared" si="11"/>
        <v>0.134542576103801</v>
      </c>
      <c r="BC4" s="33">
        <f t="shared" si="11"/>
        <v>0.134355996359848</v>
      </c>
      <c r="BD4" s="33">
        <f t="shared" si="11"/>
        <v>0.0912240855374226</v>
      </c>
      <c r="BE4" s="33">
        <f t="shared" si="11"/>
        <v>0.0817603030436313</v>
      </c>
      <c r="BF4" s="33">
        <f t="shared" si="11"/>
        <v>0.134449485743615</v>
      </c>
      <c r="BG4" s="33">
        <f t="shared" si="11"/>
        <v>0.086188222972459</v>
      </c>
      <c r="BH4" s="33">
        <f t="shared" si="11"/>
        <v>0.108903195034626</v>
      </c>
      <c r="BI4" s="33">
        <f t="shared" si="11"/>
        <v>0.1295221420215</v>
      </c>
      <c r="BJ4" s="33">
        <f t="shared" si="11"/>
        <v>0.136249941433745</v>
      </c>
      <c r="BK4" s="33">
        <f t="shared" si="11"/>
        <v>0.110513166442126</v>
      </c>
      <c r="BL4" s="33">
        <f t="shared" si="11"/>
        <v>0.0699048462589517</v>
      </c>
      <c r="BM4" s="33">
        <f t="shared" si="11"/>
        <v>0.132930933285419</v>
      </c>
      <c r="BN4" s="33">
        <f t="shared" si="11"/>
        <v>0.0894494782451343</v>
      </c>
      <c r="BO4" s="33">
        <f t="shared" si="11"/>
        <v>0.110321899494782</v>
      </c>
      <c r="BP4" s="33">
        <f t="shared" si="11"/>
        <v>0.0944226763901198</v>
      </c>
      <c r="BQ4" s="33">
        <f t="shared" si="11"/>
        <v>0.0528497704306877</v>
      </c>
      <c r="BR4" s="33">
        <f t="shared" si="11"/>
        <v>0.0333739302995161</v>
      </c>
      <c r="BS4" s="33">
        <f t="shared" si="11"/>
        <v>0.0245695846455579</v>
      </c>
      <c r="BT4" s="33">
        <f t="shared" si="11"/>
        <v>0.0738230522841825</v>
      </c>
      <c r="BU4" s="33">
        <f t="shared" si="11"/>
        <v>0.0288426146007715</v>
      </c>
      <c r="BV4" s="33">
        <f t="shared" si="11"/>
        <v>0.0513140472675353</v>
      </c>
      <c r="BW4" s="33">
        <f t="shared" ref="BW4:CB4" si="12">BW14</f>
        <v>0.0348110715873722</v>
      </c>
      <c r="BX4" s="33">
        <f t="shared" si="12"/>
        <v>0.0244687762626773</v>
      </c>
      <c r="BY4" s="33">
        <f t="shared" si="12"/>
        <v>0.0415884205920957</v>
      </c>
      <c r="BZ4" s="33">
        <f t="shared" si="12"/>
        <v>0.0646454280454127</v>
      </c>
      <c r="CA4" s="33">
        <f t="shared" si="12"/>
        <v>0.0297262550461785</v>
      </c>
      <c r="CB4" s="33">
        <f t="shared" si="12"/>
        <v>0.053545936319684</v>
      </c>
      <c r="CC4" s="33">
        <f t="shared" si="11"/>
        <v>0.0414294314596613</v>
      </c>
      <c r="CD4" s="33">
        <f t="shared" si="11"/>
        <v>0.0426013021210598</v>
      </c>
      <c r="CE4" s="33">
        <f t="shared" si="11"/>
        <v>0.0699155391248475</v>
      </c>
      <c r="CF4" s="33">
        <f t="shared" si="11"/>
        <v>0.0538871846482867</v>
      </c>
      <c r="CG4" s="33">
        <f t="shared" si="11"/>
        <v>0.0338452333524893</v>
      </c>
      <c r="CH4" s="33">
        <f t="shared" si="11"/>
        <v>0.0556531499461586</v>
      </c>
      <c r="CI4" s="33">
        <f t="shared" si="11"/>
        <v>0.0434521358237635</v>
      </c>
      <c r="CJ4" s="33">
        <f t="shared" si="11"/>
        <v>0.0496794425544633</v>
      </c>
      <c r="CK4" s="33">
        <f t="shared" si="11"/>
        <v>0.0546222600930157</v>
      </c>
      <c r="CL4" s="33">
        <f t="shared" ref="CL4:CS4" si="13">CL14</f>
        <v>0.0565328757600618</v>
      </c>
      <c r="CM4" s="33">
        <f t="shared" si="13"/>
        <v>0.0566889311023547</v>
      </c>
      <c r="CN4" s="33">
        <f t="shared" si="13"/>
        <v>0.0568473156796563</v>
      </c>
      <c r="CO4" s="33">
        <f t="shared" si="13"/>
        <v>0.057004932773856</v>
      </c>
      <c r="CP4" s="33">
        <f t="shared" si="13"/>
        <v>0.0571617452288597</v>
      </c>
      <c r="CQ4" s="33">
        <f t="shared" si="13"/>
        <v>0.0573177168104377</v>
      </c>
      <c r="CR4" s="33">
        <f t="shared" si="13"/>
        <v>0.0574728122364263</v>
      </c>
      <c r="CS4" s="33">
        <f t="shared" si="13"/>
        <v>0.057626997204804</v>
      </c>
    </row>
    <row r="5" spans="1:97">
      <c r="A5" t="s">
        <v>123</v>
      </c>
      <c r="B5" s="27" t="s">
        <v>587</v>
      </c>
      <c r="C5" s="33">
        <f t="shared" ref="C5:AT5" si="14">C74</f>
        <v>0.15582681933282</v>
      </c>
      <c r="D5" s="33">
        <f t="shared" si="14"/>
        <v>0.160921471430217</v>
      </c>
      <c r="E5" s="33">
        <f t="shared" si="14"/>
        <v>0.165913266769189</v>
      </c>
      <c r="F5" s="33">
        <f t="shared" si="14"/>
        <v>0.155354251704558</v>
      </c>
      <c r="G5" s="33">
        <f t="shared" si="14"/>
        <v>0.147532908350397</v>
      </c>
      <c r="H5" s="33">
        <f t="shared" si="14"/>
        <v>0.156803003723879</v>
      </c>
      <c r="I5" s="33">
        <f t="shared" si="14"/>
        <v>0.16185340483997</v>
      </c>
      <c r="J5" s="33">
        <f t="shared" si="14"/>
        <v>0.164592858383008</v>
      </c>
      <c r="K5" s="33">
        <f t="shared" si="14"/>
        <v>0.168641139246016</v>
      </c>
      <c r="L5" s="33">
        <f t="shared" si="14"/>
        <v>0.172674418604651</v>
      </c>
      <c r="M5" s="33">
        <f t="shared" si="14"/>
        <v>0.181208996091708</v>
      </c>
      <c r="N5" s="33">
        <f t="shared" si="14"/>
        <v>0.165992684005306</v>
      </c>
      <c r="O5" s="33">
        <f t="shared" si="14"/>
        <v>0.17371542597417</v>
      </c>
      <c r="P5" s="33">
        <f t="shared" si="14"/>
        <v>0.183302390003831</v>
      </c>
      <c r="Q5" s="33">
        <f t="shared" si="14"/>
        <v>0.16815065952949</v>
      </c>
      <c r="R5" s="33">
        <f t="shared" si="14"/>
        <v>0.175712444508091</v>
      </c>
      <c r="S5" s="33">
        <f t="shared" si="14"/>
        <v>0</v>
      </c>
      <c r="T5" s="33">
        <f t="shared" si="14"/>
        <v>0</v>
      </c>
      <c r="U5" s="33">
        <f t="shared" si="14"/>
        <v>0</v>
      </c>
      <c r="V5" s="33">
        <f t="shared" si="14"/>
        <v>0</v>
      </c>
      <c r="W5" s="33">
        <f t="shared" si="14"/>
        <v>0.188668272206026</v>
      </c>
      <c r="X5" s="33">
        <f t="shared" si="14"/>
        <v>0.170150176818535</v>
      </c>
      <c r="Y5" s="33">
        <f t="shared" si="14"/>
        <v>0.179693894411632</v>
      </c>
      <c r="Z5" s="33"/>
      <c r="AA5" s="33"/>
      <c r="AB5" s="33"/>
      <c r="AC5" s="33"/>
      <c r="AD5" s="33">
        <f t="shared" si="14"/>
        <v>0.192372318101369</v>
      </c>
      <c r="AE5" s="33">
        <f t="shared" si="14"/>
        <v>0.173171325857958</v>
      </c>
      <c r="AF5" s="33">
        <f t="shared" si="14"/>
        <v>0.182716223540505</v>
      </c>
      <c r="AG5" s="33"/>
      <c r="AH5" s="33"/>
      <c r="AI5" s="33"/>
      <c r="AJ5" s="33"/>
      <c r="AK5" s="33">
        <f t="shared" si="14"/>
        <v>0.195010633629275</v>
      </c>
      <c r="AL5" s="33">
        <f t="shared" si="14"/>
        <v>0.176542447600268</v>
      </c>
      <c r="AM5" s="33">
        <f t="shared" si="14"/>
        <v>0.185699078785282</v>
      </c>
      <c r="AN5" s="33"/>
      <c r="AO5" s="33"/>
      <c r="AP5" s="33"/>
      <c r="AQ5" s="33"/>
      <c r="AR5" s="33">
        <f t="shared" si="14"/>
        <v>0.180262302603908</v>
      </c>
      <c r="AS5" s="33">
        <f t="shared" si="14"/>
        <v>0.191200922548809</v>
      </c>
      <c r="AT5" s="33">
        <f t="shared" si="14"/>
        <v>0.18608821774715</v>
      </c>
      <c r="AU5" s="33">
        <f>(1+AU4)*(1+AN4)-1</f>
        <v>0.0495106154113911</v>
      </c>
      <c r="AV5" s="33">
        <f>(1+AV4)*(1+AO4)-1</f>
        <v>0.0875950992432144</v>
      </c>
      <c r="AW5" s="33">
        <f>(1+AW4)*(1+AP4)-1</f>
        <v>0.150858223709615</v>
      </c>
      <c r="AX5" s="33">
        <f>(1+AX4)*(1+AQ4)-1</f>
        <v>0.164825562274631</v>
      </c>
      <c r="AY5" s="33">
        <f>AY74</f>
        <v>0.196634795712227</v>
      </c>
      <c r="AZ5" s="33">
        <f>AZ74</f>
        <v>0.185606243297323</v>
      </c>
      <c r="BA5" s="33">
        <f>BA74</f>
        <v>0.190797083642658</v>
      </c>
      <c r="BB5" s="34">
        <f>(1+BB4)*(1+AU4)-1</f>
        <v>0.250175738968052</v>
      </c>
      <c r="BC5" s="34">
        <f>(1+BC4)*(1+AV4)-1</f>
        <v>0.517606698773493</v>
      </c>
      <c r="BD5" s="34">
        <f>(1+BD4)*(1+AW4)-1</f>
        <v>0.234355551561592</v>
      </c>
      <c r="BE5" s="34">
        <f>(1+BE4)*(1+AX4)-1</f>
        <v>0.201538414429336</v>
      </c>
      <c r="BF5" s="33">
        <f>BF74</f>
        <v>0.203933290864246</v>
      </c>
      <c r="BG5" s="33">
        <f>BG74</f>
        <v>0.186555010455203</v>
      </c>
      <c r="BH5" s="33">
        <f>BH74</f>
        <v>0.194894500100625</v>
      </c>
      <c r="BI5" s="34">
        <f>(1+BI4)*(1+BB4)-1</f>
        <v>0.281490960775355</v>
      </c>
      <c r="BJ5" s="34">
        <f>(1+BJ4)*(1+BC4)-1</f>
        <v>0.288911934428894</v>
      </c>
      <c r="BK5" s="34">
        <f>(1+BK4)*(1+BD4)-1</f>
        <v>0.211818714528077</v>
      </c>
      <c r="BL5" s="34">
        <f>(1+BL4)*(1+BE4)-1</f>
        <v>0.157380590716933</v>
      </c>
      <c r="BM5" s="33">
        <f>BM74</f>
        <v>0.20699811899427</v>
      </c>
      <c r="BN5" s="33">
        <f>BN74</f>
        <v>0.188490186088265</v>
      </c>
      <c r="BO5" s="33">
        <f>BO74</f>
        <v>0.197736422663941</v>
      </c>
      <c r="BP5" s="34">
        <f>(1+BP4)*(1+BI4)-1</f>
        <v>0.236174645713071</v>
      </c>
      <c r="BQ5" s="34">
        <f>(1+BQ4)*(1+BJ4)-1</f>
        <v>0.196300489990401</v>
      </c>
      <c r="BR5" s="34">
        <f>(1+BR4)*(1+BK4)-1</f>
        <v>0.14757535545566</v>
      </c>
      <c r="BS5" s="34">
        <f>(1+BS4)*(1+BL4)-1</f>
        <v>0.0961919639418036</v>
      </c>
      <c r="BT5" s="33">
        <f>BT74</f>
        <v>0.207908393909804</v>
      </c>
      <c r="BU5" s="33">
        <f>BU74</f>
        <v>0.191349848591928</v>
      </c>
      <c r="BV5" s="33">
        <f t="shared" ref="BV5:CS6" si="15">BV74</f>
        <v>0.199773264530846</v>
      </c>
      <c r="BW5" s="34">
        <f>(1+BW4)*(1+BP4)-1</f>
        <v>0.13252070252478</v>
      </c>
      <c r="BX5" s="34">
        <f>(1+BX4)*(1+BQ4)-1</f>
        <v>0.0786117159015676</v>
      </c>
      <c r="BY5" s="34">
        <f>(1+BY4)*(1+BR4)-1</f>
        <v>0.0763503199417195</v>
      </c>
      <c r="BZ5" s="34">
        <f>(1+BZ4)*(1+BS4)-1</f>
        <v>0.0908033240072805</v>
      </c>
      <c r="CA5" s="33">
        <f>CA74</f>
        <v>0.210920465973106</v>
      </c>
      <c r="CB5" s="33">
        <f>CB74</f>
        <v>0.194200376330912</v>
      </c>
      <c r="CC5" s="33">
        <f t="shared" si="15"/>
        <v>0.202734185547281</v>
      </c>
      <c r="CD5" s="34">
        <f>(1+CD4)*(1+BW4)-1</f>
        <v>0.0788953706862836</v>
      </c>
      <c r="CE5" s="34">
        <f>(1+CE4)*(1+BX4)-1</f>
        <v>0.0960950630716553</v>
      </c>
      <c r="CF5" s="34">
        <f>(1+CF4)*(1+BY4)-1</f>
        <v>0.0977166881400593</v>
      </c>
      <c r="CG5" s="34">
        <f>(1+CG4)*(1+BZ4)-1</f>
        <v>0.10067860099527</v>
      </c>
      <c r="CH5" s="33">
        <f>CH74</f>
        <v>0.212399597906469</v>
      </c>
      <c r="CI5" s="33">
        <f>CI74</f>
        <v>0.198497844822329</v>
      </c>
      <c r="CJ5" s="33">
        <f t="shared" si="15"/>
        <v>0.205496853877097</v>
      </c>
      <c r="CK5" s="33">
        <f t="shared" si="15"/>
        <v>0.20853517045848</v>
      </c>
      <c r="CL5" s="33">
        <f t="shared" si="15"/>
        <v>0.21121853974338</v>
      </c>
      <c r="CM5" s="33">
        <f t="shared" si="15"/>
        <v>0.21391098252761</v>
      </c>
      <c r="CN5" s="33">
        <f t="shared" si="15"/>
        <v>0.216613292172968</v>
      </c>
      <c r="CO5" s="33">
        <f t="shared" si="15"/>
        <v>0.219325351154328</v>
      </c>
      <c r="CP5" s="33">
        <f t="shared" si="15"/>
        <v>0.222047037810899</v>
      </c>
      <c r="CQ5" s="33">
        <f t="shared" si="15"/>
        <v>0.224778226537709</v>
      </c>
      <c r="CR5" s="33">
        <f t="shared" si="15"/>
        <v>0.227518787980968</v>
      </c>
      <c r="CS5" s="33">
        <f t="shared" si="15"/>
        <v>0.230268589236769</v>
      </c>
    </row>
    <row r="6" spans="1:97">
      <c r="A6" t="s">
        <v>589</v>
      </c>
      <c r="B6" s="35" t="s">
        <v>590</v>
      </c>
      <c r="C6" s="35">
        <f>C56</f>
        <v>20.8433986154391</v>
      </c>
      <c r="D6" s="35">
        <f>D56</f>
        <v>44.0345122962357</v>
      </c>
      <c r="E6" s="35">
        <f>E56</f>
        <v>43.7181784282745</v>
      </c>
      <c r="F6" s="35">
        <f>F56</f>
        <v>-106.7371956666</v>
      </c>
      <c r="G6" s="35">
        <f>G56</f>
        <v>-96.304998850664</v>
      </c>
      <c r="H6" s="35">
        <f t="shared" ref="H6:Y6" si="16">H56</f>
        <v>79.8401268742183</v>
      </c>
      <c r="I6" s="35">
        <f t="shared" si="16"/>
        <v>55.8550061769764</v>
      </c>
      <c r="J6" s="35">
        <f t="shared" si="16"/>
        <v>15.859864529808</v>
      </c>
      <c r="K6" s="35">
        <f t="shared" si="16"/>
        <v>46.6617683570802</v>
      </c>
      <c r="L6" s="35">
        <f t="shared" si="16"/>
        <v>29.2041985502226</v>
      </c>
      <c r="M6" s="35">
        <f t="shared" si="16"/>
        <v>55.6554564761566</v>
      </c>
      <c r="N6" s="35">
        <f t="shared" si="16"/>
        <v>-73.1806123128204</v>
      </c>
      <c r="O6" s="35">
        <f t="shared" si="16"/>
        <v>-7.80742339643981</v>
      </c>
      <c r="P6" s="35">
        <f t="shared" si="16"/>
        <v>18.3920676127547</v>
      </c>
      <c r="Q6" s="35">
        <f t="shared" si="16"/>
        <v>20.162583283127</v>
      </c>
      <c r="R6" s="35">
        <f t="shared" si="16"/>
        <v>18.1998618622878</v>
      </c>
      <c r="S6" s="35"/>
      <c r="T6" s="35"/>
      <c r="U6" s="35"/>
      <c r="V6" s="35"/>
      <c r="W6" s="35">
        <f t="shared" si="16"/>
        <v>-24.0881410609714</v>
      </c>
      <c r="X6" s="35">
        <f t="shared" si="16"/>
        <v>41.2981806773419</v>
      </c>
      <c r="Y6" s="35">
        <f t="shared" si="16"/>
        <v>10.007491629925</v>
      </c>
      <c r="Z6" s="35"/>
      <c r="AA6" s="35"/>
      <c r="AB6" s="35"/>
      <c r="AC6" s="35"/>
      <c r="AD6" s="35">
        <f>AD56</f>
        <v>63.5842777725298</v>
      </c>
      <c r="AE6" s="35">
        <f>AE56</f>
        <v>-7.65458357477544</v>
      </c>
      <c r="AF6" s="35">
        <f>AF56</f>
        <v>25.7870705809499</v>
      </c>
      <c r="AG6" s="35"/>
      <c r="AH6" s="35"/>
      <c r="AI6" s="35"/>
      <c r="AJ6" s="35"/>
      <c r="AK6" s="35">
        <f>AK56</f>
        <v>19.2251724979475</v>
      </c>
      <c r="AL6" s="35">
        <f>AL56</f>
        <v>39.3967092383896</v>
      </c>
      <c r="AM6" s="35">
        <f>AM56</f>
        <v>29.1628964158722</v>
      </c>
      <c r="AN6" s="35"/>
      <c r="AO6" s="35"/>
      <c r="AP6" s="35"/>
      <c r="AQ6" s="35"/>
      <c r="AR6" s="35">
        <f>AR56</f>
        <v>-144.07823117608</v>
      </c>
      <c r="AS6" s="35">
        <f>AS56</f>
        <v>156.965769060722</v>
      </c>
      <c r="AT6" s="35">
        <f>AT56</f>
        <v>11.7352749151944</v>
      </c>
      <c r="AU6" s="35"/>
      <c r="AV6" s="35"/>
      <c r="AW6" s="35"/>
      <c r="AX6" s="35"/>
      <c r="AY6" s="35">
        <f>AY56</f>
        <v>184.504914093987</v>
      </c>
      <c r="AZ6" s="35">
        <f>AZ56</f>
        <v>-77.9393414309057</v>
      </c>
      <c r="BA6" s="35">
        <f>BA56</f>
        <v>45.0861544006392</v>
      </c>
      <c r="BB6" s="34">
        <f>(1+BB4)*(1+AU4)*(1+AN4)-1</f>
        <v>0.190714477257125</v>
      </c>
      <c r="BC6" s="34">
        <f>(1+BC4)*(1+AV4)*(1+AO4)-1</f>
        <v>0.233720022438124</v>
      </c>
      <c r="BD6" s="34">
        <f>(1+BD4)*(1+AW4)*(1+AP4)-1</f>
        <v>0.255844212750748</v>
      </c>
      <c r="BE6" s="34">
        <f>(1+BE4)*(1+AX4)*(1+AQ4)-1</f>
        <v>0.260062053239173</v>
      </c>
      <c r="BF6" s="35">
        <f>BF56</f>
        <v>13.8657633214426</v>
      </c>
      <c r="BG6" s="35">
        <f>BG56</f>
        <v>-18.7030182417772</v>
      </c>
      <c r="BH6" s="35">
        <f>BH75</f>
        <v>40.9741645796732</v>
      </c>
      <c r="BI6" s="35"/>
      <c r="BJ6" s="35"/>
      <c r="BL6" s="35"/>
      <c r="BM6" s="35">
        <f t="shared" ref="BM6:CN6" si="17">BM75</f>
        <v>30.6482813002359</v>
      </c>
      <c r="BN6" s="35">
        <f t="shared" si="17"/>
        <v>19.3517563306106</v>
      </c>
      <c r="BO6" s="35">
        <f t="shared" si="17"/>
        <v>28.4192256331514</v>
      </c>
      <c r="BP6" s="33"/>
      <c r="BQ6" s="35"/>
      <c r="BR6" s="36"/>
      <c r="BS6" s="36"/>
      <c r="BT6" s="35">
        <f>BT75</f>
        <v>9.10274915534859</v>
      </c>
      <c r="BU6" s="35">
        <f>BU75</f>
        <v>28.5966250366379</v>
      </c>
      <c r="BV6" s="35">
        <f t="shared" si="17"/>
        <v>20.3684186690553</v>
      </c>
      <c r="BW6" s="33"/>
      <c r="BX6" s="35"/>
      <c r="BY6" s="36"/>
      <c r="BZ6" s="36"/>
      <c r="CA6" s="35">
        <f>CA75</f>
        <v>30.1207206330165</v>
      </c>
      <c r="CB6" s="35">
        <f>CB75</f>
        <v>28.5052773898409</v>
      </c>
      <c r="CC6" s="35">
        <f t="shared" si="17"/>
        <v>29.6092101643464</v>
      </c>
      <c r="CD6" s="33"/>
      <c r="CE6" s="35"/>
      <c r="CF6" s="36"/>
      <c r="CG6" s="36"/>
      <c r="CH6" s="35">
        <f>CH75</f>
        <v>14.7913193336305</v>
      </c>
      <c r="CI6" s="35">
        <f>CI75</f>
        <v>42.9746849141613</v>
      </c>
      <c r="CJ6" s="35">
        <f t="shared" si="17"/>
        <v>27.6266832981628</v>
      </c>
      <c r="CK6" s="35">
        <f t="shared" si="17"/>
        <v>30.3831658138307</v>
      </c>
      <c r="CL6" s="35">
        <f t="shared" si="17"/>
        <v>26.8336928489954</v>
      </c>
      <c r="CM6" s="35">
        <f t="shared" si="17"/>
        <v>26.9244278423031</v>
      </c>
      <c r="CN6" s="35">
        <f t="shared" si="17"/>
        <v>27.0230964535828</v>
      </c>
      <c r="CO6" s="35">
        <f t="shared" si="15"/>
        <v>27.1205898136009</v>
      </c>
      <c r="CP6" s="35">
        <f t="shared" si="15"/>
        <v>27.2168665657097</v>
      </c>
      <c r="CQ6" s="35">
        <f t="shared" si="15"/>
        <v>27.311887268095</v>
      </c>
      <c r="CR6" s="35">
        <f t="shared" si="15"/>
        <v>27.4056144325879</v>
      </c>
      <c r="CS6" s="35">
        <f t="shared" si="15"/>
        <v>27.4980125580093</v>
      </c>
    </row>
    <row r="7" spans="1:97">
      <c r="A7" t="s">
        <v>473</v>
      </c>
      <c r="B7" s="27" t="s">
        <v>591</v>
      </c>
      <c r="C7" s="37">
        <f>+C791</f>
        <v>0.823741408136727</v>
      </c>
      <c r="D7" s="37">
        <f>+D791</f>
        <v>1.06691449814126</v>
      </c>
      <c r="E7" s="37">
        <f>+E791</f>
        <v>0.680205228158679</v>
      </c>
      <c r="F7" s="37">
        <f>+F791</f>
        <v>1.07887217168183</v>
      </c>
      <c r="G7" s="37">
        <f>+G791</f>
        <v>0.583005835417411</v>
      </c>
      <c r="H7" s="37">
        <f t="shared" ref="H7:R7" si="18">+H791</f>
        <v>0.010814803091451</v>
      </c>
      <c r="I7" s="37">
        <f t="shared" si="18"/>
        <v>0.124913254684247</v>
      </c>
      <c r="J7" s="37">
        <f t="shared" si="18"/>
        <v>0.347069193477303</v>
      </c>
      <c r="K7" s="37">
        <f t="shared" si="18"/>
        <v>0.463884060399171</v>
      </c>
      <c r="L7" s="37">
        <f t="shared" si="18"/>
        <v>0.140973140973141</v>
      </c>
      <c r="M7" s="37"/>
      <c r="N7" s="38"/>
      <c r="O7" s="37">
        <f t="shared" si="18"/>
        <v>-0.115501065301088</v>
      </c>
      <c r="P7" s="37"/>
      <c r="Q7" s="38"/>
      <c r="R7" s="37">
        <f t="shared" si="18"/>
        <v>-0.086453675268933</v>
      </c>
      <c r="S7" s="37"/>
      <c r="T7" s="37"/>
      <c r="U7" s="37"/>
      <c r="V7" s="37"/>
      <c r="W7" s="37"/>
      <c r="X7" s="38"/>
      <c r="Y7" s="37">
        <f>+Y791</f>
        <v>-0.321468431806865</v>
      </c>
      <c r="Z7" s="37"/>
      <c r="AA7" s="37"/>
      <c r="AB7" s="37"/>
      <c r="AC7" s="37"/>
      <c r="AD7" s="37"/>
      <c r="AE7" s="38"/>
      <c r="AF7" s="37">
        <f>+AF791</f>
        <v>-0.457189390414146</v>
      </c>
      <c r="AG7" s="37"/>
      <c r="AH7" s="37"/>
      <c r="AI7" s="37"/>
      <c r="AJ7" s="37"/>
      <c r="AK7" s="37"/>
      <c r="AL7" s="38"/>
      <c r="AM7" s="37">
        <f>+AM791</f>
        <v>-0.335528891872238</v>
      </c>
      <c r="AN7" s="37"/>
      <c r="AO7" s="37"/>
      <c r="AP7" s="37"/>
      <c r="AQ7" s="37"/>
      <c r="AR7" s="37"/>
      <c r="AS7" s="37"/>
      <c r="AT7" s="37">
        <f>+AT791</f>
        <v>-0.565346694208822</v>
      </c>
      <c r="AU7" s="37"/>
      <c r="AV7" s="37"/>
      <c r="AW7" s="37"/>
      <c r="AX7" s="37"/>
      <c r="AY7" s="37"/>
      <c r="AZ7" s="33"/>
      <c r="BA7" s="37">
        <f>+BA791</f>
        <v>0.451563346051654</v>
      </c>
      <c r="BB7" s="37"/>
      <c r="BC7" s="37"/>
      <c r="BD7" s="37"/>
      <c r="BE7" s="37"/>
      <c r="BF7" s="37"/>
      <c r="BG7" s="38"/>
      <c r="BH7" s="37">
        <f>+BH791</f>
        <v>0.337266065451634</v>
      </c>
      <c r="BI7" s="37"/>
      <c r="BJ7" s="37"/>
      <c r="BK7" s="39"/>
      <c r="BL7" s="37"/>
      <c r="BM7" s="37"/>
      <c r="BN7" s="38"/>
      <c r="BO7" s="37">
        <f>+BO791</f>
        <v>0.44673016645872</v>
      </c>
      <c r="BP7" s="33"/>
      <c r="BQ7" s="40"/>
      <c r="BR7" s="41"/>
      <c r="BS7" s="37"/>
      <c r="BT7" s="33"/>
      <c r="BU7" s="33"/>
      <c r="BV7" s="37">
        <f t="shared" ref="BV7:CS7" si="19">+BV791</f>
        <v>0.421396592935463</v>
      </c>
      <c r="BW7" s="42"/>
      <c r="BX7" s="33"/>
      <c r="BY7" s="33"/>
      <c r="BZ7" s="34"/>
      <c r="CA7" s="39"/>
      <c r="CB7" s="39"/>
      <c r="CC7" s="37">
        <f t="shared" si="19"/>
        <v>0.132511927078412</v>
      </c>
      <c r="CD7" s="42"/>
      <c r="CE7" s="33"/>
      <c r="CF7" s="33"/>
      <c r="CG7" s="34"/>
      <c r="CH7" s="39"/>
      <c r="CI7" s="39"/>
      <c r="CJ7" s="37">
        <f t="shared" si="19"/>
        <v>-0.0978859660010064</v>
      </c>
      <c r="CK7" s="37">
        <f t="shared" si="19"/>
        <v>-0.338727417156485</v>
      </c>
      <c r="CL7" s="37">
        <f t="shared" si="19"/>
        <v>-0.588138178032576</v>
      </c>
      <c r="CM7" s="37">
        <f t="shared" si="19"/>
        <v>-0.835240946901932</v>
      </c>
      <c r="CN7" s="37">
        <f t="shared" si="19"/>
        <v>-1.0742634941934</v>
      </c>
      <c r="CO7" s="37">
        <f t="shared" si="19"/>
        <v>-1.2975059311194</v>
      </c>
      <c r="CP7" s="37">
        <f t="shared" si="19"/>
        <v>-1.51307579222167</v>
      </c>
      <c r="CQ7" s="37">
        <f t="shared" si="19"/>
        <v>-1.72114562115301</v>
      </c>
      <c r="CR7" s="37">
        <f t="shared" si="19"/>
        <v>-1.92189142556533</v>
      </c>
      <c r="CS7" s="37">
        <f t="shared" si="19"/>
        <v>-2.11549189126605</v>
      </c>
    </row>
    <row r="8" spans="1:97">
      <c r="A8" s="43" t="s">
        <v>592</v>
      </c>
      <c r="AR8" s="44"/>
      <c r="AS8" s="44"/>
      <c r="AU8" s="45"/>
      <c r="AW8" s="45"/>
      <c r="AY8" s="45"/>
      <c r="BB8" s="45"/>
      <c r="BC8" s="45"/>
      <c r="BD8" s="45"/>
      <c r="BE8" s="45"/>
      <c r="BF8" s="45"/>
      <c r="BG8" s="45"/>
      <c r="BI8" s="45"/>
      <c r="BJ8" s="45"/>
      <c r="BK8" s="45"/>
      <c r="BL8" s="45"/>
      <c r="BM8" s="45"/>
      <c r="BN8" s="35"/>
      <c r="BP8" s="45"/>
      <c r="BQ8" s="45"/>
      <c r="BR8" s="45"/>
      <c r="BS8" s="45"/>
      <c r="BT8" s="45"/>
      <c r="BU8" s="35"/>
      <c r="BV8" s="29" t="s">
        <v>593</v>
      </c>
      <c r="BW8" s="45"/>
      <c r="BX8" s="45"/>
      <c r="BY8" s="46"/>
      <c r="BZ8" s="45"/>
      <c r="CA8" s="45"/>
      <c r="CB8" s="35"/>
      <c r="CC8" s="45">
        <f t="shared" ref="CC8:CS8" si="20">CC906</f>
        <v>0</v>
      </c>
      <c r="CD8" s="45"/>
      <c r="CE8" s="45"/>
      <c r="CF8" s="46"/>
      <c r="CG8" s="45"/>
      <c r="CH8" s="45">
        <f t="shared" si="20"/>
        <v>0</v>
      </c>
      <c r="CI8" s="35"/>
      <c r="CJ8" s="45">
        <f t="shared" si="20"/>
        <v>0</v>
      </c>
      <c r="CK8" s="45">
        <f t="shared" si="20"/>
        <v>0</v>
      </c>
      <c r="CL8" s="45">
        <f t="shared" si="20"/>
        <v>0</v>
      </c>
      <c r="CM8" s="45">
        <f t="shared" si="20"/>
        <v>0</v>
      </c>
      <c r="CN8" s="45">
        <f t="shared" si="20"/>
        <v>0</v>
      </c>
      <c r="CO8" s="45">
        <f t="shared" si="20"/>
        <v>0</v>
      </c>
      <c r="CP8" s="45">
        <f t="shared" si="20"/>
        <v>0</v>
      </c>
      <c r="CQ8" s="45">
        <f t="shared" si="20"/>
        <v>0</v>
      </c>
      <c r="CR8" s="45">
        <f t="shared" si="20"/>
        <v>0</v>
      </c>
      <c r="CS8" s="45">
        <f t="shared" si="20"/>
        <v>0</v>
      </c>
    </row>
    <row r="9" ht="9" customHeight="1"/>
    <row r="10" spans="1:97">
      <c r="A10" s="47" t="s">
        <v>400</v>
      </c>
      <c r="B10" s="48" t="s">
        <v>594</v>
      </c>
      <c r="C10" s="48">
        <f>SUM(C23:C29)</f>
        <v>14532.8</v>
      </c>
      <c r="D10" s="48">
        <f>SUM(D23:D29)</f>
        <v>15790.3105</v>
      </c>
      <c r="E10" s="48">
        <f>SUM(E23:E29)</f>
        <v>17063.132172175</v>
      </c>
      <c r="F10" s="48">
        <f>SUM(F23:F29)</f>
        <v>17541.2</v>
      </c>
      <c r="G10" s="48">
        <f>SUM(G23:G29)</f>
        <v>17474.067506872</v>
      </c>
      <c r="H10" s="48">
        <v>19495.8</v>
      </c>
      <c r="I10" s="48">
        <v>20343.1</v>
      </c>
      <c r="J10" s="48">
        <v>22462.7</v>
      </c>
      <c r="K10" s="48">
        <v>22976.6</v>
      </c>
      <c r="L10" s="48">
        <v>22532</v>
      </c>
      <c r="M10" s="48">
        <v>12818.9</v>
      </c>
      <c r="N10" s="48">
        <f>+O10-M10</f>
        <v>12438.5</v>
      </c>
      <c r="O10" s="48">
        <v>25257.4</v>
      </c>
      <c r="P10" s="48">
        <v>12894.54</v>
      </c>
      <c r="Q10" s="48">
        <f>+R10-P10</f>
        <v>12942.56</v>
      </c>
      <c r="R10" s="48">
        <v>25837.1</v>
      </c>
      <c r="S10" s="48">
        <v>7045</v>
      </c>
      <c r="T10" s="48">
        <v>6564.2</v>
      </c>
      <c r="U10" s="48">
        <v>6097.9</v>
      </c>
      <c r="V10" s="48">
        <f>+X10-U10</f>
        <v>6513.9</v>
      </c>
      <c r="W10" s="48">
        <v>13411.9</v>
      </c>
      <c r="X10" s="48">
        <f>+Y10-W10</f>
        <v>12611.8</v>
      </c>
      <c r="Y10" s="48">
        <v>26023.7</v>
      </c>
      <c r="Z10" s="48">
        <v>6778.6</v>
      </c>
      <c r="AA10" s="48">
        <v>6612.1</v>
      </c>
      <c r="AB10" s="48">
        <v>6473.3</v>
      </c>
      <c r="AC10" s="48">
        <f>+AE10-AB10</f>
        <v>7073.4</v>
      </c>
      <c r="AD10" s="48">
        <v>13390.7</v>
      </c>
      <c r="AE10" s="48">
        <f>+AF10-AD10</f>
        <v>13546.7</v>
      </c>
      <c r="AF10" s="48">
        <v>26937.4</v>
      </c>
      <c r="AG10" s="48">
        <v>7550.5</v>
      </c>
      <c r="AH10" s="48">
        <v>7261</v>
      </c>
      <c r="AI10" s="48">
        <v>7182.8</v>
      </c>
      <c r="AJ10" s="48">
        <f>+AL10-AI10</f>
        <v>7879.3</v>
      </c>
      <c r="AK10" s="48">
        <v>14811.5</v>
      </c>
      <c r="AL10" s="48">
        <f>+AM10-AK10</f>
        <v>15062.1</v>
      </c>
      <c r="AM10" s="48">
        <v>29873.6</v>
      </c>
      <c r="AN10" s="48">
        <v>7225</v>
      </c>
      <c r="AO10" s="48">
        <f>+AO19+AO20+AO21+AO22</f>
        <v>5851.3</v>
      </c>
      <c r="AP10" s="48">
        <v>7036.8</v>
      </c>
      <c r="AQ10" s="48">
        <f>+AQ19+AQ20+AQ21+AQ22</f>
        <v>7878.4</v>
      </c>
      <c r="AR10" s="48">
        <f>+AR19+AR20+AR21+AR22</f>
        <v>13076.5</v>
      </c>
      <c r="AS10" s="48">
        <f>+AS19+AS20+AS21+AS22</f>
        <v>14915.2</v>
      </c>
      <c r="AT10" s="48">
        <f>+AT19+AT20+AT21+AT22</f>
        <v>27992.1</v>
      </c>
      <c r="AU10" s="48">
        <v>7614.5</v>
      </c>
      <c r="AV10" s="48">
        <f>+AV19+AV20+AV21+AV22</f>
        <v>7582.1</v>
      </c>
      <c r="AW10" s="48">
        <v>7996.6</v>
      </c>
      <c r="AX10" s="48">
        <f>+AX19+AX20+AX21+AX22</f>
        <v>9093.98113709517</v>
      </c>
      <c r="AY10" s="48">
        <f>+AY19+AY20+AY21+AY22</f>
        <v>15196.7</v>
      </c>
      <c r="AZ10" s="48">
        <f>+AZ19+AZ20+AZ21+AZ22</f>
        <v>17090.4811370952</v>
      </c>
      <c r="BA10" s="48">
        <f>+BA19+BA20+BA21+BA22</f>
        <v>32287.1811370952</v>
      </c>
      <c r="BB10" s="48">
        <f t="shared" ref="BB10:BL10" si="21">+BB19+BB20+BB21+BB22</f>
        <v>9060.6</v>
      </c>
      <c r="BC10" s="48">
        <f t="shared" si="21"/>
        <v>9305.7</v>
      </c>
      <c r="BD10" s="48">
        <f t="shared" si="21"/>
        <v>9575.1</v>
      </c>
      <c r="BE10" s="48">
        <f t="shared" si="21"/>
        <v>10319.3</v>
      </c>
      <c r="BF10" s="48">
        <v>18366.3</v>
      </c>
      <c r="BG10" s="48">
        <f t="shared" si="21"/>
        <v>19894.4</v>
      </c>
      <c r="BH10" s="48">
        <f t="shared" si="21"/>
        <v>38260.7</v>
      </c>
      <c r="BI10" s="48">
        <f t="shared" si="21"/>
        <v>10380.4</v>
      </c>
      <c r="BJ10" s="48">
        <f t="shared" si="21"/>
        <v>10193.7</v>
      </c>
      <c r="BK10" s="48">
        <f t="shared" si="21"/>
        <v>10003.1</v>
      </c>
      <c r="BL10" s="48">
        <f t="shared" si="21"/>
        <v>10605.4</v>
      </c>
      <c r="BM10" s="48">
        <v>20574.1</v>
      </c>
      <c r="BN10" s="48">
        <f t="shared" ref="BN10:BS10" si="22">+BN19+BN20+BN21+BN22</f>
        <v>20608.5</v>
      </c>
      <c r="BO10" s="48">
        <f t="shared" si="22"/>
        <v>41182.6</v>
      </c>
      <c r="BP10" s="48">
        <v>11245</v>
      </c>
      <c r="BQ10" s="48">
        <f>+BQ19+BQ20+BQ21+BQ22</f>
        <v>10875</v>
      </c>
      <c r="BR10" s="48">
        <f t="shared" si="22"/>
        <v>10285</v>
      </c>
      <c r="BS10" s="48">
        <f t="shared" si="22"/>
        <v>11080.8</v>
      </c>
      <c r="BT10" s="48">
        <v>22120.8</v>
      </c>
      <c r="BU10" s="48">
        <f t="shared" ref="BU10:CS10" si="23">+BU19+BU20+BU21+BU22</f>
        <v>21366.1</v>
      </c>
      <c r="BV10" s="48">
        <f t="shared" si="23"/>
        <v>43486.8</v>
      </c>
      <c r="BW10" s="48">
        <f t="shared" si="23"/>
        <v>11734.7</v>
      </c>
      <c r="BX10" s="48">
        <f t="shared" si="23"/>
        <v>10738.7</v>
      </c>
      <c r="BY10" s="48">
        <f t="shared" si="23"/>
        <v>10333.7</v>
      </c>
      <c r="BZ10" s="48">
        <f t="shared" si="23"/>
        <v>11224.4986727415</v>
      </c>
      <c r="CA10" s="48">
        <f t="shared" si="23"/>
        <v>22473.4</v>
      </c>
      <c r="CB10" s="48">
        <f t="shared" si="23"/>
        <v>21558.1986727415</v>
      </c>
      <c r="CC10" s="48">
        <f t="shared" si="23"/>
        <v>44031.5986727415</v>
      </c>
      <c r="CD10" s="48">
        <f t="shared" si="23"/>
        <v>11670.6033285608</v>
      </c>
      <c r="CE10" s="48">
        <f t="shared" si="23"/>
        <v>11506.8972875257</v>
      </c>
      <c r="CF10" s="48">
        <f t="shared" si="23"/>
        <v>11073.5290046327</v>
      </c>
      <c r="CG10" s="48">
        <f t="shared" si="23"/>
        <v>11785.1860993943</v>
      </c>
      <c r="CH10" s="48">
        <f t="shared" si="23"/>
        <v>23177.5006160865</v>
      </c>
      <c r="CI10" s="48">
        <f t="shared" ref="CI10" si="24">+CI19+CI20+CI21+CI22</f>
        <v>22858.715104027</v>
      </c>
      <c r="CJ10" s="48">
        <f t="shared" si="23"/>
        <v>46036.2157201135</v>
      </c>
      <c r="CK10" s="48">
        <f t="shared" si="23"/>
        <v>48380.1976273994</v>
      </c>
      <c r="CL10" s="48">
        <f t="shared" si="23"/>
        <v>50935.972710333</v>
      </c>
      <c r="CM10" s="48">
        <f t="shared" si="23"/>
        <v>53647.1815837325</v>
      </c>
      <c r="CN10" s="48">
        <f t="shared" si="23"/>
        <v>56511.3406956521</v>
      </c>
      <c r="CO10" s="48">
        <f t="shared" si="23"/>
        <v>59537.4689299996</v>
      </c>
      <c r="CP10" s="48">
        <f t="shared" si="23"/>
        <v>62735.1340347595</v>
      </c>
      <c r="CQ10" s="48">
        <f t="shared" si="23"/>
        <v>66114.486760828</v>
      </c>
      <c r="CR10" s="48">
        <f t="shared" si="23"/>
        <v>69686.2971563769</v>
      </c>
      <c r="CS10" s="48">
        <f t="shared" si="23"/>
        <v>73461.993154288</v>
      </c>
    </row>
    <row r="11" s="17" customFormat="1" ht="10.2" spans="1:97">
      <c r="A11" s="540" t="s">
        <v>595</v>
      </c>
      <c r="B11" s="50"/>
      <c r="C11" s="50">
        <f>+C19+C20+C21+C22</f>
        <v>14445.7</v>
      </c>
      <c r="D11" s="50"/>
      <c r="E11" s="50">
        <f>+E19+E20+E21+E22</f>
        <v>17003.132172175</v>
      </c>
      <c r="F11" s="50">
        <f>+F19+F20+F21+F22</f>
        <v>17468.2</v>
      </c>
      <c r="G11" s="50">
        <f>+G19+G20+G21+G22</f>
        <v>17474.067506872</v>
      </c>
      <c r="H11" s="50">
        <f t="shared" ref="H11:CN11" si="25">+H19+H20+H21+H22</f>
        <v>19495.7</v>
      </c>
      <c r="I11" s="50">
        <f t="shared" si="25"/>
        <v>20343.1</v>
      </c>
      <c r="J11" s="50">
        <f t="shared" si="25"/>
        <v>22462.7</v>
      </c>
      <c r="K11" s="50">
        <f t="shared" si="25"/>
        <v>22976.7</v>
      </c>
      <c r="L11" s="50">
        <f t="shared" si="25"/>
        <v>22532</v>
      </c>
      <c r="M11" s="50">
        <f t="shared" si="25"/>
        <v>12819.2</v>
      </c>
      <c r="N11" s="50">
        <f t="shared" si="25"/>
        <v>12438.2</v>
      </c>
      <c r="O11" s="50">
        <f t="shared" si="25"/>
        <v>25257.4</v>
      </c>
      <c r="P11" s="50">
        <f t="shared" si="25"/>
        <v>12894.6</v>
      </c>
      <c r="Q11" s="50">
        <f t="shared" si="25"/>
        <v>12942.4</v>
      </c>
      <c r="R11" s="50">
        <f t="shared" si="25"/>
        <v>25837</v>
      </c>
      <c r="S11" s="50">
        <f t="shared" si="25"/>
        <v>7044.9</v>
      </c>
      <c r="T11" s="50">
        <f t="shared" si="25"/>
        <v>6564.3</v>
      </c>
      <c r="U11" s="50">
        <f t="shared" si="25"/>
        <v>6097.9</v>
      </c>
      <c r="V11" s="50">
        <f t="shared" si="25"/>
        <v>6513.8</v>
      </c>
      <c r="W11" s="50">
        <f t="shared" si="25"/>
        <v>13412</v>
      </c>
      <c r="X11" s="50">
        <f t="shared" si="25"/>
        <v>12611.7</v>
      </c>
      <c r="Y11" s="50">
        <f t="shared" si="25"/>
        <v>26023.7</v>
      </c>
      <c r="Z11" s="50">
        <f t="shared" si="25"/>
        <v>6778.7</v>
      </c>
      <c r="AA11" s="50">
        <f t="shared" si="25"/>
        <v>6612</v>
      </c>
      <c r="AB11" s="50">
        <f t="shared" si="25"/>
        <v>6473.3</v>
      </c>
      <c r="AC11" s="50">
        <f t="shared" si="25"/>
        <v>7073.4</v>
      </c>
      <c r="AD11" s="50">
        <f t="shared" si="25"/>
        <v>13390.7</v>
      </c>
      <c r="AE11" s="50">
        <f t="shared" si="25"/>
        <v>13546.7</v>
      </c>
      <c r="AF11" s="50">
        <f t="shared" si="25"/>
        <v>26937.4</v>
      </c>
      <c r="AG11" s="50">
        <f t="shared" si="25"/>
        <v>7550.4</v>
      </c>
      <c r="AH11" s="50">
        <f t="shared" si="25"/>
        <v>7261.1</v>
      </c>
      <c r="AI11" s="50">
        <f t="shared" si="25"/>
        <v>7182.8</v>
      </c>
      <c r="AJ11" s="50">
        <f t="shared" si="25"/>
        <v>7879.3</v>
      </c>
      <c r="AK11" s="50">
        <f t="shared" si="25"/>
        <v>14811.5</v>
      </c>
      <c r="AL11" s="50">
        <f t="shared" si="25"/>
        <v>15062.1</v>
      </c>
      <c r="AM11" s="50">
        <f t="shared" si="25"/>
        <v>29873.6</v>
      </c>
      <c r="AN11" s="50">
        <f t="shared" si="25"/>
        <v>7225.2</v>
      </c>
      <c r="AO11" s="50">
        <f t="shared" si="25"/>
        <v>5851.3</v>
      </c>
      <c r="AP11" s="50">
        <f t="shared" si="25"/>
        <v>7036.8</v>
      </c>
      <c r="AQ11" s="50">
        <f t="shared" si="25"/>
        <v>7878.4</v>
      </c>
      <c r="AR11" s="50">
        <f t="shared" si="25"/>
        <v>13076.5</v>
      </c>
      <c r="AS11" s="50">
        <f t="shared" si="25"/>
        <v>14915.2</v>
      </c>
      <c r="AT11" s="50">
        <f t="shared" si="25"/>
        <v>27992.1</v>
      </c>
      <c r="AU11" s="50">
        <f t="shared" si="25"/>
        <v>7614.6</v>
      </c>
      <c r="AV11" s="50">
        <f t="shared" si="25"/>
        <v>7582.1</v>
      </c>
      <c r="AW11" s="50">
        <f t="shared" si="25"/>
        <v>7996.5</v>
      </c>
      <c r="AX11" s="50">
        <f t="shared" si="25"/>
        <v>9093.98113709517</v>
      </c>
      <c r="AY11" s="50">
        <f t="shared" si="25"/>
        <v>15196.7</v>
      </c>
      <c r="AZ11" s="50">
        <f t="shared" si="25"/>
        <v>17090.4811370952</v>
      </c>
      <c r="BA11" s="50">
        <f t="shared" si="25"/>
        <v>32287.1811370952</v>
      </c>
      <c r="BB11" s="50">
        <f t="shared" si="25"/>
        <v>9060.6</v>
      </c>
      <c r="BC11" s="50">
        <f t="shared" si="25"/>
        <v>9305.7</v>
      </c>
      <c r="BD11" s="50">
        <f t="shared" si="25"/>
        <v>9575.1</v>
      </c>
      <c r="BE11" s="50">
        <f t="shared" si="25"/>
        <v>10319.3</v>
      </c>
      <c r="BF11" s="50">
        <f t="shared" si="25"/>
        <v>18366.3</v>
      </c>
      <c r="BG11" s="50">
        <f t="shared" si="25"/>
        <v>19894.4</v>
      </c>
      <c r="BH11" s="50">
        <f t="shared" si="25"/>
        <v>38260.7</v>
      </c>
      <c r="BI11" s="50">
        <f t="shared" si="25"/>
        <v>10380.4</v>
      </c>
      <c r="BJ11" s="50">
        <f t="shared" si="25"/>
        <v>10193.7</v>
      </c>
      <c r="BK11" s="50">
        <f t="shared" si="25"/>
        <v>10003.1</v>
      </c>
      <c r="BL11" s="50">
        <f t="shared" si="25"/>
        <v>10605.4</v>
      </c>
      <c r="BM11" s="50">
        <f t="shared" si="25"/>
        <v>20574.1</v>
      </c>
      <c r="BN11" s="50">
        <f t="shared" si="25"/>
        <v>20608.5</v>
      </c>
      <c r="BO11" s="50">
        <f t="shared" si="25"/>
        <v>41182.6</v>
      </c>
      <c r="BP11" s="50">
        <f t="shared" si="25"/>
        <v>11245</v>
      </c>
      <c r="BQ11" s="50">
        <f t="shared" si="25"/>
        <v>10875</v>
      </c>
      <c r="BR11" s="50">
        <f t="shared" si="25"/>
        <v>10285</v>
      </c>
      <c r="BS11" s="50">
        <f t="shared" si="25"/>
        <v>11080.8</v>
      </c>
      <c r="BT11" s="50">
        <f t="shared" si="25"/>
        <v>22120.7</v>
      </c>
      <c r="BU11" s="50">
        <f t="shared" si="25"/>
        <v>21366.1</v>
      </c>
      <c r="BV11" s="50">
        <f t="shared" si="25"/>
        <v>43486.8</v>
      </c>
      <c r="BW11" s="50">
        <f t="shared" si="25"/>
        <v>11734.7</v>
      </c>
      <c r="BX11" s="50">
        <f t="shared" si="25"/>
        <v>10738.7</v>
      </c>
      <c r="BY11" s="50">
        <f t="shared" si="25"/>
        <v>10333.7</v>
      </c>
      <c r="BZ11" s="50">
        <f t="shared" si="25"/>
        <v>11224.4986727415</v>
      </c>
      <c r="CA11" s="50">
        <f t="shared" si="25"/>
        <v>22473.4</v>
      </c>
      <c r="CB11" s="50">
        <f t="shared" si="25"/>
        <v>21558.1986727415</v>
      </c>
      <c r="CC11" s="50">
        <f t="shared" si="25"/>
        <v>44031.5986727415</v>
      </c>
      <c r="CD11" s="50">
        <f t="shared" si="25"/>
        <v>11670.6033285608</v>
      </c>
      <c r="CE11" s="50">
        <f t="shared" si="25"/>
        <v>11506.8972875257</v>
      </c>
      <c r="CF11" s="50">
        <f t="shared" si="25"/>
        <v>11073.5290046327</v>
      </c>
      <c r="CG11" s="50">
        <f t="shared" si="25"/>
        <v>11785.1860993943</v>
      </c>
      <c r="CH11" s="50">
        <f t="shared" si="25"/>
        <v>23177.5006160865</v>
      </c>
      <c r="CI11" s="50">
        <f t="shared" si="25"/>
        <v>22858.715104027</v>
      </c>
      <c r="CJ11" s="50">
        <f t="shared" si="25"/>
        <v>46036.2157201135</v>
      </c>
      <c r="CK11" s="50">
        <f t="shared" si="25"/>
        <v>48380.1976273994</v>
      </c>
      <c r="CL11" s="50">
        <f t="shared" si="25"/>
        <v>50935.972710333</v>
      </c>
      <c r="CM11" s="50">
        <f t="shared" si="25"/>
        <v>53647.1815837325</v>
      </c>
      <c r="CN11" s="50">
        <f t="shared" si="25"/>
        <v>56511.3406956521</v>
      </c>
      <c r="CO11" s="50">
        <f t="shared" ref="CO11:CS11" si="26">+CO19+CO20+CO21+CO22</f>
        <v>59537.4689299996</v>
      </c>
      <c r="CP11" s="50">
        <f t="shared" si="26"/>
        <v>62735.1340347595</v>
      </c>
      <c r="CQ11" s="50">
        <f t="shared" si="26"/>
        <v>66114.486760828</v>
      </c>
      <c r="CR11" s="50">
        <f t="shared" si="26"/>
        <v>69686.2971563769</v>
      </c>
      <c r="CS11" s="50">
        <f t="shared" si="26"/>
        <v>73461.993154288</v>
      </c>
    </row>
    <row r="12" s="17" customFormat="1" ht="10.2" spans="1:97">
      <c r="A12" s="540" t="s">
        <v>595</v>
      </c>
      <c r="B12" s="50"/>
      <c r="C12" s="50">
        <f>+C23+C24+C25+C26+C28+C29</f>
        <v>14445.7</v>
      </c>
      <c r="D12" s="50">
        <f t="shared" ref="D12:K12" si="27">+D23+D24+D25+D26+D28+D29</f>
        <v>15709.3105</v>
      </c>
      <c r="E12" s="50">
        <f t="shared" si="27"/>
        <v>17003.132172175</v>
      </c>
      <c r="F12" s="50">
        <f t="shared" si="27"/>
        <v>17468.2</v>
      </c>
      <c r="G12" s="50">
        <f t="shared" si="27"/>
        <v>17474.067506872</v>
      </c>
      <c r="H12" s="50">
        <f t="shared" si="27"/>
        <v>19495.7</v>
      </c>
      <c r="I12" s="50">
        <f t="shared" si="27"/>
        <v>20343.1</v>
      </c>
      <c r="J12" s="50">
        <f t="shared" si="27"/>
        <v>22462.7</v>
      </c>
      <c r="K12" s="50">
        <f t="shared" si="27"/>
        <v>22976.7</v>
      </c>
      <c r="L12" s="50">
        <f t="shared" ref="L12:X12" si="28">+L23+L24+L25+L26+L28</f>
        <v>22532</v>
      </c>
      <c r="M12" s="50">
        <f t="shared" si="28"/>
        <v>12819.2</v>
      </c>
      <c r="N12" s="50">
        <f t="shared" si="28"/>
        <v>12438.2</v>
      </c>
      <c r="O12" s="50">
        <f t="shared" si="28"/>
        <v>25257.4</v>
      </c>
      <c r="P12" s="50">
        <f t="shared" si="28"/>
        <v>12894.6</v>
      </c>
      <c r="Q12" s="50">
        <f t="shared" si="28"/>
        <v>12942.4</v>
      </c>
      <c r="R12" s="50">
        <f t="shared" si="28"/>
        <v>25837</v>
      </c>
      <c r="S12" s="50">
        <f t="shared" si="28"/>
        <v>7044.9</v>
      </c>
      <c r="T12" s="50">
        <f t="shared" si="28"/>
        <v>6564.3</v>
      </c>
      <c r="U12" s="50">
        <f t="shared" si="28"/>
        <v>6097.9</v>
      </c>
      <c r="V12" s="50">
        <f t="shared" si="28"/>
        <v>6513.8</v>
      </c>
      <c r="W12" s="50">
        <f t="shared" si="28"/>
        <v>13412</v>
      </c>
      <c r="X12" s="50">
        <f t="shared" si="28"/>
        <v>12611.7</v>
      </c>
      <c r="Y12" s="50">
        <f>+Y23+Y24+Y25+Y26</f>
        <v>26023.7</v>
      </c>
      <c r="Z12" s="50">
        <f t="shared" ref="Z12:AE12" si="29">+Z23+Z24+Z25+Z26+Z28</f>
        <v>6778.7</v>
      </c>
      <c r="AA12" s="50">
        <f t="shared" si="29"/>
        <v>6612</v>
      </c>
      <c r="AB12" s="50">
        <f t="shared" si="29"/>
        <v>6473.3</v>
      </c>
      <c r="AC12" s="50">
        <f t="shared" si="29"/>
        <v>7073.4</v>
      </c>
      <c r="AD12" s="50">
        <f t="shared" si="29"/>
        <v>13390.7</v>
      </c>
      <c r="AE12" s="50">
        <f t="shared" si="29"/>
        <v>13546.7</v>
      </c>
      <c r="AF12" s="50">
        <f>+AF23+AF24+AF25+AF26</f>
        <v>26937.4</v>
      </c>
      <c r="AG12" s="50">
        <f t="shared" ref="AG12:AL12" si="30">+AG23+AG24+AG25+AG26+AG28</f>
        <v>7550.4</v>
      </c>
      <c r="AH12" s="50">
        <f t="shared" si="30"/>
        <v>7261.1</v>
      </c>
      <c r="AI12" s="50">
        <f t="shared" si="30"/>
        <v>7182.8</v>
      </c>
      <c r="AJ12" s="50">
        <f t="shared" si="30"/>
        <v>7879.3</v>
      </c>
      <c r="AK12" s="50">
        <f t="shared" si="30"/>
        <v>14811.5</v>
      </c>
      <c r="AL12" s="50">
        <f t="shared" si="30"/>
        <v>15062.1</v>
      </c>
      <c r="AM12" s="50">
        <f>+AM23+AM24+AM25+AM26</f>
        <v>29873.6</v>
      </c>
      <c r="AN12" s="50">
        <f t="shared" ref="AN12:AS12" si="31">+AN23+AN24+AN25+AN26+AN28</f>
        <v>7225.2</v>
      </c>
      <c r="AO12" s="50">
        <f t="shared" si="31"/>
        <v>5851.3</v>
      </c>
      <c r="AP12" s="50">
        <f t="shared" si="31"/>
        <v>7036.8</v>
      </c>
      <c r="AQ12" s="50">
        <f t="shared" si="31"/>
        <v>7878.8</v>
      </c>
      <c r="AR12" s="50">
        <f t="shared" si="31"/>
        <v>13076.5</v>
      </c>
      <c r="AS12" s="50">
        <f t="shared" si="31"/>
        <v>14915.6</v>
      </c>
      <c r="AT12" s="50">
        <f>+AT23+AT24+AT25+AT26</f>
        <v>27992.1</v>
      </c>
      <c r="AU12" s="50">
        <f>+AU23+AU24+AU25+AU26</f>
        <v>7614.6</v>
      </c>
      <c r="AV12" s="50">
        <f>+AV23+AV24+AV25+AV26+AV28</f>
        <v>7582.1</v>
      </c>
      <c r="AW12" s="50">
        <f>+AW23+AW24+AW25+AW26</f>
        <v>7996.5</v>
      </c>
      <c r="AX12" s="50">
        <f>+AX23+AX24+AX25+AX26+AX28</f>
        <v>9094.4</v>
      </c>
      <c r="AY12" s="50">
        <f>+AY23+AY24+AY25+AY26</f>
        <v>15196.7</v>
      </c>
      <c r="AZ12" s="50">
        <f>+AZ23+AZ24+AZ25+AZ26+AZ28</f>
        <v>17090.9</v>
      </c>
      <c r="BA12" s="50">
        <f>+BA23+BA24+BA25+BA26</f>
        <v>32287.6</v>
      </c>
      <c r="BB12" s="50">
        <f>+BB23+BB24+BB25+BB26</f>
        <v>9060.6</v>
      </c>
      <c r="BC12" s="50">
        <f>+BC23+BC24+BC25+BC26+BC28</f>
        <v>9305.7</v>
      </c>
      <c r="BD12" s="50">
        <f>+BD23+BD24+BD25+BD26</f>
        <v>9575.1</v>
      </c>
      <c r="BE12" s="50">
        <f>+BE23+BE24+BE25+BE26+BE28</f>
        <v>10319.3</v>
      </c>
      <c r="BF12" s="50">
        <f>+BF23+BF24+BF25+BF26</f>
        <v>18366.3</v>
      </c>
      <c r="BG12" s="50">
        <f>+BG23+BG24+BG25+BG26+BG28</f>
        <v>19894.4</v>
      </c>
      <c r="BH12" s="50">
        <f>+BH23+BH24+BH25+BH26</f>
        <v>38260.7</v>
      </c>
      <c r="BI12" s="50">
        <f>+BI23+BI24+BI25+BI26</f>
        <v>10380.4</v>
      </c>
      <c r="BJ12" s="50">
        <f>+BJ23+BJ24+BJ25+BJ26+BJ28</f>
        <v>10193</v>
      </c>
      <c r="BK12" s="50">
        <f>+BK23+BK24+BK25+BK26</f>
        <v>10003.1</v>
      </c>
      <c r="BL12" s="50">
        <f>+BL23+BL24+BL25+BL26+BL28</f>
        <v>10605.4</v>
      </c>
      <c r="BM12" s="50">
        <f>+BM23+BM24+BM25+BM26</f>
        <v>20574.1</v>
      </c>
      <c r="BN12" s="50">
        <f>+BN23+BN24+BN25+BN26+BN28</f>
        <v>20608.5</v>
      </c>
      <c r="BO12" s="50">
        <f>+BO23+BO24+BO25+BO26</f>
        <v>41182.6</v>
      </c>
      <c r="BP12" s="50">
        <f>+BP23+BP24+BP25+BP26</f>
        <v>11245</v>
      </c>
      <c r="BQ12" s="50">
        <f>+BQ23+BQ24+BQ25+BQ26+BQ28</f>
        <v>10875.7</v>
      </c>
      <c r="BR12" s="50">
        <f>+BR23+BR24+BR25+BR26</f>
        <v>10285</v>
      </c>
      <c r="BS12" s="50">
        <f>+BS23+BS24+BS25+BS26+BS28</f>
        <v>11081.1</v>
      </c>
      <c r="BT12" s="50">
        <f>+BT23+BT24+BT25+BT26</f>
        <v>22120.7</v>
      </c>
      <c r="BU12" s="50">
        <f>+BU23+BU24+BU25+BU26+BU28</f>
        <v>21366.1</v>
      </c>
      <c r="BV12" s="50">
        <f t="shared" ref="BV12:CS12" si="32">+BV23+BV24+BV25+BV26</f>
        <v>43486.8</v>
      </c>
      <c r="BW12" s="50">
        <f t="shared" si="32"/>
        <v>11734.7</v>
      </c>
      <c r="BX12" s="50">
        <f>+BX23+BX24+BX25+BX26+BX28</f>
        <v>10738.7</v>
      </c>
      <c r="BY12" s="50">
        <f>+BY23+BY24+BY25+BY26</f>
        <v>10333.7</v>
      </c>
      <c r="BZ12" s="50">
        <f>+BZ23+BZ24+BZ25+BZ26+BZ28</f>
        <v>11224.4986727415</v>
      </c>
      <c r="CA12" s="50">
        <f>+CA23+CA24+CA25+CA26</f>
        <v>22473.4</v>
      </c>
      <c r="CB12" s="50">
        <f>+CB23+CB24+CB25+CB26+CB28</f>
        <v>21558.1986727415</v>
      </c>
      <c r="CC12" s="50">
        <f t="shared" si="32"/>
        <v>44031.5986727415</v>
      </c>
      <c r="CD12" s="50">
        <f t="shared" si="32"/>
        <v>11670.6033285608</v>
      </c>
      <c r="CE12" s="50">
        <f>+CE23+CE24+CE25+CE26+CE28</f>
        <v>11506.8972875257</v>
      </c>
      <c r="CF12" s="50">
        <f>+CF23+CF24+CF25+CF26</f>
        <v>11073.5290046327</v>
      </c>
      <c r="CG12" s="50">
        <f>+CG23+CG24+CG25+CG26+CG28</f>
        <v>11785.1860993943</v>
      </c>
      <c r="CH12" s="50">
        <f>+CH23+CH24+CH25+CH26</f>
        <v>23177.5006160865</v>
      </c>
      <c r="CI12" s="50">
        <f>+CI23+CI24+CI25+CI26+CI28</f>
        <v>22858.715104027</v>
      </c>
      <c r="CJ12" s="50">
        <f t="shared" si="32"/>
        <v>46036.2157201135</v>
      </c>
      <c r="CK12" s="50">
        <f t="shared" si="32"/>
        <v>48380.1976273994</v>
      </c>
      <c r="CL12" s="50">
        <f t="shared" si="32"/>
        <v>50935.972710333</v>
      </c>
      <c r="CM12" s="50">
        <f t="shared" si="32"/>
        <v>53647.1815837325</v>
      </c>
      <c r="CN12" s="50">
        <f t="shared" si="32"/>
        <v>56511.3406956521</v>
      </c>
      <c r="CO12" s="50">
        <f t="shared" si="32"/>
        <v>59537.4689299996</v>
      </c>
      <c r="CP12" s="50">
        <f t="shared" si="32"/>
        <v>62735.1340347595</v>
      </c>
      <c r="CQ12" s="50">
        <f t="shared" si="32"/>
        <v>66114.486760828</v>
      </c>
      <c r="CR12" s="50">
        <f t="shared" si="32"/>
        <v>69686.2971563769</v>
      </c>
      <c r="CS12" s="50">
        <f t="shared" si="32"/>
        <v>73461.993154288</v>
      </c>
    </row>
    <row r="13" spans="1:97">
      <c r="A13" s="529" t="s">
        <v>412</v>
      </c>
      <c r="B13" s="33" t="s">
        <v>587</v>
      </c>
      <c r="C13" s="33">
        <f>+C10/C19-1</f>
        <v>0.0721832025025084</v>
      </c>
      <c r="D13" s="33">
        <f>+D10/D19-1</f>
        <v>0.0930803284022237</v>
      </c>
      <c r="E13" s="33">
        <f>+E10/E19-1</f>
        <v>0.0861795730738786</v>
      </c>
      <c r="F13" s="33">
        <f>+F10/F19-1</f>
        <v>0.031645218209003</v>
      </c>
      <c r="G13" s="33">
        <f>+G10/G19-1</f>
        <v>0.000335896478858899</v>
      </c>
      <c r="H13" s="33">
        <f t="shared" ref="H13:CN13" si="33">+H10/H19-1</f>
        <v>0.115799112891687</v>
      </c>
      <c r="I13" s="33">
        <f t="shared" si="33"/>
        <v>0.0434659950655785</v>
      </c>
      <c r="J13" s="33">
        <f t="shared" si="33"/>
        <v>0.10419257635267</v>
      </c>
      <c r="K13" s="33">
        <f t="shared" si="33"/>
        <v>0.0228779265181833</v>
      </c>
      <c r="L13" s="33">
        <f t="shared" si="33"/>
        <v>0.0172276798613118</v>
      </c>
      <c r="M13" s="33">
        <f t="shared" si="33"/>
        <v>0.147115410428729</v>
      </c>
      <c r="N13" s="33">
        <f t="shared" si="33"/>
        <v>0.0952179693759854</v>
      </c>
      <c r="O13" s="33">
        <f t="shared" si="33"/>
        <v>0.120956861352743</v>
      </c>
      <c r="P13" s="33">
        <f t="shared" si="33"/>
        <v>0.00591635657281908</v>
      </c>
      <c r="Q13" s="33">
        <f t="shared" si="33"/>
        <v>0.0405074485275794</v>
      </c>
      <c r="R13" s="33">
        <f t="shared" si="33"/>
        <v>0.022951689405877</v>
      </c>
      <c r="S13" s="33">
        <f t="shared" si="33"/>
        <v>0.0751621518504386</v>
      </c>
      <c r="T13" s="33">
        <f t="shared" si="33"/>
        <v>0.0686354312506106</v>
      </c>
      <c r="U13" s="33">
        <f t="shared" si="33"/>
        <v>0.0241686261336915</v>
      </c>
      <c r="V13" s="33">
        <f t="shared" si="33"/>
        <v>0.00722105393369654</v>
      </c>
      <c r="W13" s="33">
        <f t="shared" si="33"/>
        <v>0.0733813525410163</v>
      </c>
      <c r="X13" s="33">
        <f t="shared" si="33"/>
        <v>0.0153447331980807</v>
      </c>
      <c r="Y13" s="33">
        <f t="shared" si="33"/>
        <v>0.0444489930246186</v>
      </c>
      <c r="Z13" s="33">
        <f t="shared" si="33"/>
        <v>-0.0100909794529549</v>
      </c>
      <c r="AA13" s="33">
        <f t="shared" si="33"/>
        <v>0.00728181222674174</v>
      </c>
      <c r="AB13" s="33">
        <f t="shared" si="33"/>
        <v>0.0615621771429509</v>
      </c>
      <c r="AC13" s="33">
        <f t="shared" si="33"/>
        <v>0.0859099143357178</v>
      </c>
      <c r="AD13" s="33">
        <f t="shared" si="33"/>
        <v>-0.00158813003280633</v>
      </c>
      <c r="AE13" s="33">
        <f>+'[56]L''OREAL'!BO99/[56]Valuation!AJ11</f>
        <v>0.0963155250509165</v>
      </c>
      <c r="AF13" s="33">
        <f t="shared" si="33"/>
        <v>0.0351103033004529</v>
      </c>
      <c r="AG13" s="33">
        <f t="shared" si="33"/>
        <v>0.113856639178604</v>
      </c>
      <c r="AH13" s="33">
        <f t="shared" si="33"/>
        <v>0.0981548699334542</v>
      </c>
      <c r="AI13" s="33">
        <f t="shared" si="33"/>
        <v>0.109604065932368</v>
      </c>
      <c r="AJ13" s="33">
        <f t="shared" si="33"/>
        <v>0.113933893177255</v>
      </c>
      <c r="AK13" s="33">
        <f t="shared" si="33"/>
        <v>0.106103489735413</v>
      </c>
      <c r="AL13" s="33">
        <f t="shared" si="33"/>
        <v>0.111864882222239</v>
      </c>
      <c r="AM13" s="33">
        <f t="shared" si="33"/>
        <v>0.109000868680719</v>
      </c>
      <c r="AN13" s="33">
        <f t="shared" si="33"/>
        <v>-0.0430970544606908</v>
      </c>
      <c r="AO13" s="33">
        <f t="shared" si="33"/>
        <v>-0.194157909958546</v>
      </c>
      <c r="AP13" s="33">
        <f t="shared" si="33"/>
        <v>-0.0203263351339309</v>
      </c>
      <c r="AQ13" s="33">
        <f t="shared" si="33"/>
        <v>-0.000114223344713227</v>
      </c>
      <c r="AR13" s="33">
        <f t="shared" si="33"/>
        <v>-0.117138709786315</v>
      </c>
      <c r="AS13" s="33">
        <f t="shared" si="33"/>
        <v>-0.00975295609509963</v>
      </c>
      <c r="AT13" s="33">
        <f t="shared" si="33"/>
        <v>-0.0629945772243423</v>
      </c>
      <c r="AU13" s="33">
        <f t="shared" si="33"/>
        <v>0.0538808614294415</v>
      </c>
      <c r="AV13" s="33">
        <f t="shared" si="33"/>
        <v>0.295797515082119</v>
      </c>
      <c r="AW13" s="33">
        <f t="shared" si="33"/>
        <v>0.136397226011824</v>
      </c>
      <c r="AX13" s="33">
        <f t="shared" si="33"/>
        <v>0.154234291655477</v>
      </c>
      <c r="AY13" s="33">
        <f t="shared" si="33"/>
        <v>0.162138186823691</v>
      </c>
      <c r="AZ13" s="33">
        <f t="shared" si="33"/>
        <v>0.145812514219687</v>
      </c>
      <c r="BA13" s="33">
        <f t="shared" si="33"/>
        <v>0.153439046627269</v>
      </c>
      <c r="BB13" s="33">
        <f t="shared" si="33"/>
        <v>0.189898353163659</v>
      </c>
      <c r="BC13" s="33">
        <f t="shared" si="33"/>
        <v>0.227324883607444</v>
      </c>
      <c r="BD13" s="33">
        <f t="shared" si="33"/>
        <v>0.19741136747327</v>
      </c>
      <c r="BE13" s="33">
        <f t="shared" si="33"/>
        <v>0.134687280084447</v>
      </c>
      <c r="BF13" s="33">
        <f t="shared" si="33"/>
        <v>0.208571597781097</v>
      </c>
      <c r="BG13" s="33">
        <f t="shared" si="33"/>
        <v>0.164034661720565</v>
      </c>
      <c r="BH13" s="33">
        <f t="shared" si="33"/>
        <v>0.184996717005909</v>
      </c>
      <c r="BI13" s="33">
        <f t="shared" si="33"/>
        <v>0.145663642584376</v>
      </c>
      <c r="BJ13" s="33">
        <f t="shared" si="33"/>
        <v>0.0954253844417936</v>
      </c>
      <c r="BK13" s="33">
        <f t="shared" si="33"/>
        <v>0.0446992720702655</v>
      </c>
      <c r="BL13" s="33">
        <f t="shared" si="33"/>
        <v>0.0277247487717192</v>
      </c>
      <c r="BM13" s="33">
        <f t="shared" si="33"/>
        <v>0.120209296374338</v>
      </c>
      <c r="BN13" s="33">
        <f t="shared" si="33"/>
        <v>0.0358945230818724</v>
      </c>
      <c r="BO13" s="33">
        <f t="shared" si="33"/>
        <v>0.0763681793589768</v>
      </c>
      <c r="BP13" s="33">
        <f t="shared" si="33"/>
        <v>0.0832915879927554</v>
      </c>
      <c r="BQ13" s="33">
        <f t="shared" si="33"/>
        <v>0.0669086628078095</v>
      </c>
      <c r="BR13" s="33">
        <f t="shared" si="33"/>
        <v>0.0282121006118286</v>
      </c>
      <c r="BS13" s="33">
        <f t="shared" si="33"/>
        <v>0.0448262206045975</v>
      </c>
      <c r="BT13" s="33">
        <f t="shared" si="33"/>
        <v>0.075177042981224</v>
      </c>
      <c r="BU13" s="33">
        <f t="shared" si="33"/>
        <v>0.0367615304364703</v>
      </c>
      <c r="BV13" s="33">
        <f t="shared" si="33"/>
        <v>0.0559508141788039</v>
      </c>
      <c r="BW13" s="33">
        <f t="shared" si="33"/>
        <v>0.0435482436638506</v>
      </c>
      <c r="BX13" s="33">
        <f t="shared" si="33"/>
        <v>-0.0125968903151061</v>
      </c>
      <c r="BY13" s="33">
        <f t="shared" si="33"/>
        <v>0.00468620874046</v>
      </c>
      <c r="BZ13" s="33">
        <f t="shared" si="33"/>
        <v>0.0129865415899433</v>
      </c>
      <c r="CA13" s="33">
        <f t="shared" si="33"/>
        <v>0.0159443417251712</v>
      </c>
      <c r="CB13" s="33">
        <f t="shared" si="33"/>
        <v>0.00899081595338069</v>
      </c>
      <c r="CC13" s="33">
        <f t="shared" si="33"/>
        <v>0.0125279089917292</v>
      </c>
      <c r="CD13" s="33">
        <f t="shared" si="33"/>
        <v>-0.0054621482815248</v>
      </c>
      <c r="CE13" s="33">
        <f t="shared" si="33"/>
        <v>0.0715354081523554</v>
      </c>
      <c r="CF13" s="33">
        <f t="shared" si="33"/>
        <v>0.0715938148613497</v>
      </c>
      <c r="CG13" s="33">
        <f t="shared" si="33"/>
        <v>0.0499521130519953</v>
      </c>
      <c r="CH13" s="33">
        <f t="shared" si="33"/>
        <v>0.0313304002103147</v>
      </c>
      <c r="CI13" s="33">
        <f t="shared" si="33"/>
        <v>0.0603258394185724</v>
      </c>
      <c r="CJ13" s="33">
        <f t="shared" si="33"/>
        <v>0.0455267832147317</v>
      </c>
      <c r="CK13" s="33">
        <f t="shared" si="33"/>
        <v>0.0509160423075747</v>
      </c>
      <c r="CL13" s="33">
        <f t="shared" si="33"/>
        <v>0.0528268838961108</v>
      </c>
      <c r="CM13" s="33">
        <f t="shared" si="33"/>
        <v>0.0532277824322296</v>
      </c>
      <c r="CN13" s="33">
        <f t="shared" si="33"/>
        <v>0.0533888086450383</v>
      </c>
      <c r="CO13" s="33">
        <f t="shared" ref="CO13:CS13" si="34">+CO10/CO19-1</f>
        <v>0.0535490433795416</v>
      </c>
      <c r="CP13" s="33">
        <f t="shared" si="34"/>
        <v>0.0537084488512529</v>
      </c>
      <c r="CQ13" s="33">
        <f t="shared" si="34"/>
        <v>0.0538669882206058</v>
      </c>
      <c r="CR13" s="33">
        <f t="shared" si="34"/>
        <v>0.054024625623581</v>
      </c>
      <c r="CS13" s="33">
        <f t="shared" si="34"/>
        <v>0.0541813262001618</v>
      </c>
    </row>
    <row r="14" spans="1:97">
      <c r="A14" s="538" t="s">
        <v>455</v>
      </c>
      <c r="B14" s="52" t="s">
        <v>587</v>
      </c>
      <c r="C14" s="52">
        <f>+C20/C19</f>
        <v>0.0496117275571032</v>
      </c>
      <c r="D14" s="52">
        <f>+D20/D19</f>
        <v>0.0583947195359173</v>
      </c>
      <c r="E14" s="52">
        <f>+E20/E19</f>
        <v>0.082182297784489</v>
      </c>
      <c r="F14" s="52">
        <f>+F20/F19</f>
        <v>0.0323904515435315</v>
      </c>
      <c r="G14" s="52">
        <f>+G20/G19</f>
        <v>-0.0090106765436622</v>
      </c>
      <c r="H14" s="52">
        <f t="shared" ref="H14:CN14" si="35">+H20/H19</f>
        <v>0.0561970124481328</v>
      </c>
      <c r="I14" s="52">
        <f t="shared" si="35"/>
        <v>0.0509291536082316</v>
      </c>
      <c r="J14" s="52">
        <f t="shared" si="35"/>
        <v>0.0546085109938997</v>
      </c>
      <c r="K14" s="52">
        <f t="shared" si="35"/>
        <v>0.050176706273066</v>
      </c>
      <c r="L14" s="52">
        <f t="shared" si="35"/>
        <v>0.0370422565732447</v>
      </c>
      <c r="M14" s="52">
        <f t="shared" si="35"/>
        <v>0.0377841322964859</v>
      </c>
      <c r="N14" s="52">
        <f t="shared" si="35"/>
        <v>0.0396029003883034</v>
      </c>
      <c r="O14" s="52">
        <f t="shared" si="35"/>
        <v>0.038700869873957</v>
      </c>
      <c r="P14" s="52">
        <f t="shared" si="35"/>
        <v>0.0422267390609032</v>
      </c>
      <c r="Q14" s="52">
        <f t="shared" si="35"/>
        <v>0.0521959529532829</v>
      </c>
      <c r="R14" s="52">
        <f t="shared" si="35"/>
        <v>0.047136352118587</v>
      </c>
      <c r="S14" s="52">
        <f t="shared" si="35"/>
        <v>0.0414863487218619</v>
      </c>
      <c r="T14" s="52">
        <f t="shared" si="35"/>
        <v>0.0426661348614593</v>
      </c>
      <c r="U14" s="52">
        <f t="shared" si="35"/>
        <v>0.0511328518642929</v>
      </c>
      <c r="V14" s="52">
        <f t="shared" si="35"/>
        <v>0.0541260112568036</v>
      </c>
      <c r="W14" s="52">
        <f t="shared" si="35"/>
        <v>0.0423623849539816</v>
      </c>
      <c r="X14" s="52">
        <f t="shared" si="35"/>
        <v>0.0526912649341448</v>
      </c>
      <c r="Y14" s="52">
        <f t="shared" si="35"/>
        <v>0.0475115282426694</v>
      </c>
      <c r="Z14" s="52">
        <f t="shared" si="35"/>
        <v>0.0677286388130321</v>
      </c>
      <c r="AA14" s="52">
        <f t="shared" si="35"/>
        <v>0.0629468488643115</v>
      </c>
      <c r="AB14" s="52">
        <f t="shared" si="35"/>
        <v>0.0745521409009659</v>
      </c>
      <c r="AC14" s="52">
        <f t="shared" si="35"/>
        <v>0.0777067917344714</v>
      </c>
      <c r="AD14" s="52">
        <f t="shared" si="35"/>
        <v>0.0653882642409782</v>
      </c>
      <c r="AE14" s="52">
        <f t="shared" si="35"/>
        <v>0.076181482274396</v>
      </c>
      <c r="AF14" s="52">
        <f t="shared" si="35"/>
        <v>0.0706189127602916</v>
      </c>
      <c r="AG14" s="52">
        <f t="shared" si="35"/>
        <v>0.0773472937288861</v>
      </c>
      <c r="AH14" s="52">
        <f t="shared" si="35"/>
        <v>0.0686320326678766</v>
      </c>
      <c r="AI14" s="52">
        <f t="shared" si="35"/>
        <v>0.0775562387035979</v>
      </c>
      <c r="AJ14" s="52">
        <f t="shared" si="35"/>
        <v>0.0942523821641643</v>
      </c>
      <c r="AK14" s="52">
        <f t="shared" si="35"/>
        <v>0.0730439110726101</v>
      </c>
      <c r="AL14" s="52">
        <f t="shared" si="35"/>
        <v>0.0862741184199842</v>
      </c>
      <c r="AM14" s="52">
        <f t="shared" si="35"/>
        <v>0.0796973241664006</v>
      </c>
      <c r="AN14" s="52">
        <f t="shared" si="35"/>
        <v>-0.0475623225259589</v>
      </c>
      <c r="AO14" s="52">
        <f t="shared" si="35"/>
        <v>-0.18706208701161</v>
      </c>
      <c r="AP14" s="52">
        <f t="shared" si="35"/>
        <v>0.0174088099348443</v>
      </c>
      <c r="AQ14" s="52">
        <f t="shared" si="35"/>
        <v>0.0487072557206859</v>
      </c>
      <c r="AR14" s="52">
        <f t="shared" si="35"/>
        <v>-0.115949841677075</v>
      </c>
      <c r="AS14" s="52">
        <f t="shared" si="35"/>
        <v>0.0337816825011121</v>
      </c>
      <c r="AT14" s="52">
        <f t="shared" si="35"/>
        <v>-0.0404555131552521</v>
      </c>
      <c r="AU14" s="52">
        <f t="shared" si="35"/>
        <v>0.101920514311023</v>
      </c>
      <c r="AV14" s="52">
        <f t="shared" si="35"/>
        <v>0.337857518841967</v>
      </c>
      <c r="AW14" s="52">
        <f t="shared" si="35"/>
        <v>0.131165970327422</v>
      </c>
      <c r="AX14" s="52">
        <f t="shared" si="35"/>
        <v>0.110725186576636</v>
      </c>
      <c r="AY14" s="52">
        <f t="shared" si="35"/>
        <v>0.207494497763163</v>
      </c>
      <c r="AZ14" s="52">
        <f t="shared" si="35"/>
        <v>0.120368627477272</v>
      </c>
      <c r="BA14" s="52">
        <f t="shared" si="35"/>
        <v>0.161069448165732</v>
      </c>
      <c r="BB14" s="52">
        <f t="shared" si="35"/>
        <v>0.134542576103801</v>
      </c>
      <c r="BC14" s="52">
        <f t="shared" si="35"/>
        <v>0.134355996359848</v>
      </c>
      <c r="BD14" s="52">
        <f t="shared" si="35"/>
        <v>0.0912240855374226</v>
      </c>
      <c r="BE14" s="52">
        <f t="shared" si="35"/>
        <v>0.0817603030436313</v>
      </c>
      <c r="BF14" s="52">
        <f t="shared" si="35"/>
        <v>0.134449485743615</v>
      </c>
      <c r="BG14" s="52">
        <f t="shared" si="35"/>
        <v>0.086188222972459</v>
      </c>
      <c r="BH14" s="52">
        <f t="shared" si="35"/>
        <v>0.108903195034626</v>
      </c>
      <c r="BI14" s="52">
        <f t="shared" si="35"/>
        <v>0.1295221420215</v>
      </c>
      <c r="BJ14" s="52">
        <f t="shared" si="35"/>
        <v>0.136249941433745</v>
      </c>
      <c r="BK14" s="52">
        <f t="shared" si="35"/>
        <v>0.110513166442126</v>
      </c>
      <c r="BL14" s="52">
        <f t="shared" si="35"/>
        <v>0.0699048462589517</v>
      </c>
      <c r="BM14" s="52">
        <f t="shared" si="35"/>
        <v>0.132930933285419</v>
      </c>
      <c r="BN14" s="52">
        <f t="shared" si="35"/>
        <v>0.0894494782451343</v>
      </c>
      <c r="BO14" s="52">
        <f t="shared" si="35"/>
        <v>0.110321899494782</v>
      </c>
      <c r="BP14" s="52">
        <f t="shared" si="35"/>
        <v>0.0944226763901198</v>
      </c>
      <c r="BQ14" s="52">
        <f t="shared" si="35"/>
        <v>0.0528497704306877</v>
      </c>
      <c r="BR14" s="52">
        <f t="shared" si="35"/>
        <v>0.0333739302995161</v>
      </c>
      <c r="BS14" s="52">
        <f t="shared" si="35"/>
        <v>0.0245695846455579</v>
      </c>
      <c r="BT14" s="52">
        <f>+BT20/BT19</f>
        <v>0.0738230522841825</v>
      </c>
      <c r="BU14" s="52">
        <f t="shared" si="35"/>
        <v>0.0288426146007715</v>
      </c>
      <c r="BV14" s="52">
        <f t="shared" si="35"/>
        <v>0.0513140472675353</v>
      </c>
      <c r="BW14" s="52">
        <f t="shared" si="35"/>
        <v>0.0348110715873722</v>
      </c>
      <c r="BX14" s="52">
        <f t="shared" si="35"/>
        <v>0.0244687762626773</v>
      </c>
      <c r="BY14" s="52">
        <f t="shared" si="35"/>
        <v>0.0415884205920957</v>
      </c>
      <c r="BZ14" s="52">
        <f t="shared" si="35"/>
        <v>0.0646454280454127</v>
      </c>
      <c r="CA14" s="52">
        <f>+CA20/CA19</f>
        <v>0.0297262550461785</v>
      </c>
      <c r="CB14" s="52">
        <f t="shared" ref="CB14:CC14" si="36">+CB20/CB19</f>
        <v>0.053545936319684</v>
      </c>
      <c r="CC14" s="52">
        <f t="shared" si="36"/>
        <v>0.0414294314596613</v>
      </c>
      <c r="CD14" s="52">
        <f t="shared" ref="CD14:CH14" si="37">+CD20/CD19</f>
        <v>0.0426013021210598</v>
      </c>
      <c r="CE14" s="52">
        <f t="shared" si="37"/>
        <v>0.0699155391248475</v>
      </c>
      <c r="CF14" s="52">
        <f t="shared" si="37"/>
        <v>0.0538871846482867</v>
      </c>
      <c r="CG14" s="52">
        <f t="shared" si="37"/>
        <v>0.0338452333524893</v>
      </c>
      <c r="CH14" s="52">
        <f t="shared" si="37"/>
        <v>0.0556531499461586</v>
      </c>
      <c r="CI14" s="52">
        <f t="shared" ref="CI14" si="38">+CI20/CI19</f>
        <v>0.0434521358237635</v>
      </c>
      <c r="CJ14" s="52">
        <f t="shared" si="35"/>
        <v>0.0496794425544633</v>
      </c>
      <c r="CK14" s="52">
        <f t="shared" si="35"/>
        <v>0.0546222600930157</v>
      </c>
      <c r="CL14" s="52">
        <f t="shared" si="35"/>
        <v>0.0565328757600618</v>
      </c>
      <c r="CM14" s="52">
        <f t="shared" si="35"/>
        <v>0.0566889311023547</v>
      </c>
      <c r="CN14" s="52">
        <f t="shared" si="35"/>
        <v>0.0568473156796563</v>
      </c>
      <c r="CO14" s="52">
        <f>+CO20/CO19</f>
        <v>0.057004932773856</v>
      </c>
      <c r="CP14" s="52">
        <f t="shared" ref="CP14:CS14" si="39">+CP20/CP19</f>
        <v>0.0571617452288597</v>
      </c>
      <c r="CQ14" s="52">
        <f t="shared" si="39"/>
        <v>0.0573177168104377</v>
      </c>
      <c r="CR14" s="52">
        <f t="shared" si="39"/>
        <v>0.0574728122364263</v>
      </c>
      <c r="CS14" s="52">
        <f t="shared" si="39"/>
        <v>0.057626997204804</v>
      </c>
    </row>
    <row r="15" spans="1:97">
      <c r="A15" s="541" t="s">
        <v>596</v>
      </c>
      <c r="B15" s="54" t="s">
        <v>587</v>
      </c>
      <c r="C15" s="54"/>
      <c r="D15" s="54"/>
      <c r="E15" s="54"/>
      <c r="F15" s="54"/>
      <c r="G15" s="54"/>
      <c r="H15" s="54">
        <v>0.006</v>
      </c>
      <c r="I15" s="54">
        <v>0.008</v>
      </c>
      <c r="J15" s="54"/>
      <c r="K15" s="54">
        <v>0.016</v>
      </c>
      <c r="L15" s="54"/>
      <c r="M15" s="54"/>
      <c r="N15" s="54"/>
      <c r="O15" s="54">
        <v>0.01</v>
      </c>
      <c r="P15" s="54"/>
      <c r="Q15" s="54"/>
      <c r="R15" s="54">
        <v>0.007</v>
      </c>
      <c r="S15" s="54"/>
      <c r="T15" s="54"/>
      <c r="U15" s="54"/>
      <c r="V15" s="54"/>
      <c r="W15" s="54"/>
      <c r="X15" s="54"/>
      <c r="Y15" s="54"/>
      <c r="Z15" s="54"/>
      <c r="AA15" s="54"/>
      <c r="AB15" s="54"/>
      <c r="AC15" s="54"/>
      <c r="AD15" s="54"/>
      <c r="AE15" s="54"/>
      <c r="AF15" s="54">
        <v>0.06</v>
      </c>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v>0.072</v>
      </c>
      <c r="BI15" s="54"/>
      <c r="BJ15" s="54"/>
      <c r="BK15" s="54"/>
      <c r="BL15" s="54"/>
      <c r="BM15" s="54"/>
      <c r="BN15" s="54"/>
      <c r="BO15" s="54">
        <v>0.069</v>
      </c>
      <c r="BP15" s="54">
        <v>0.062</v>
      </c>
      <c r="BQ15" s="54"/>
      <c r="BR15" s="54"/>
      <c r="BS15" s="54"/>
      <c r="BT15" s="54">
        <v>0.047</v>
      </c>
      <c r="BU15" s="54"/>
      <c r="BV15" s="54">
        <v>0.036</v>
      </c>
      <c r="BW15" s="54"/>
      <c r="BX15" s="54"/>
      <c r="BY15" s="54"/>
      <c r="BZ15" s="54"/>
      <c r="CA15" s="54">
        <v>0.017</v>
      </c>
      <c r="CB15" s="54"/>
      <c r="CC15" s="54">
        <f>(1+CC14)/(1+CC16)-1</f>
        <v>0.0220112183117382</v>
      </c>
      <c r="CD15" s="54"/>
      <c r="CE15" s="54"/>
      <c r="CF15" s="54"/>
      <c r="CG15" s="54"/>
      <c r="CH15" s="55"/>
      <c r="CI15" s="54"/>
      <c r="CJ15" s="54">
        <f t="shared" ref="CJ15:CO15" si="40">(1+CJ14)/(1+CJ16)-1</f>
        <v>0.0290974927004541</v>
      </c>
      <c r="CK15" s="54">
        <f t="shared" si="40"/>
        <v>0.0339433922480545</v>
      </c>
      <c r="CL15" s="54">
        <f t="shared" si="40"/>
        <v>0.0358165448628056</v>
      </c>
      <c r="CM15" s="54">
        <f t="shared" si="40"/>
        <v>0.0359695402964262</v>
      </c>
      <c r="CN15" s="54">
        <f t="shared" si="40"/>
        <v>0.0361248192937806</v>
      </c>
      <c r="CO15" s="54">
        <f t="shared" si="40"/>
        <v>0.0362793458567214</v>
      </c>
      <c r="CP15" s="54">
        <f t="shared" ref="CP15:CS15" si="41">(1+CP14)/(1+CP16)-1</f>
        <v>0.0364330835577056</v>
      </c>
      <c r="CQ15" s="54">
        <f t="shared" si="41"/>
        <v>0.0365859968729783</v>
      </c>
      <c r="CR15" s="54">
        <f t="shared" si="41"/>
        <v>0.0367380512121827</v>
      </c>
      <c r="CS15" s="54">
        <f t="shared" si="41"/>
        <v>0.0368892129458862</v>
      </c>
    </row>
    <row r="16" spans="1:97">
      <c r="A16" s="541" t="s">
        <v>597</v>
      </c>
      <c r="B16" s="54" t="s">
        <v>587</v>
      </c>
      <c r="C16" s="54"/>
      <c r="D16" s="54"/>
      <c r="E16" s="54"/>
      <c r="F16" s="54"/>
      <c r="G16" s="54"/>
      <c r="H16" s="54">
        <v>0.05</v>
      </c>
      <c r="I16" s="54">
        <v>0.043</v>
      </c>
      <c r="J16" s="54"/>
      <c r="K16" s="54">
        <v>0.034</v>
      </c>
      <c r="L16" s="54"/>
      <c r="M16" s="54"/>
      <c r="N16" s="54"/>
      <c r="O16" s="54">
        <v>0.029</v>
      </c>
      <c r="P16" s="54"/>
      <c r="Q16" s="54"/>
      <c r="R16" s="54">
        <v>0.04</v>
      </c>
      <c r="S16" s="54"/>
      <c r="T16" s="54"/>
      <c r="U16" s="54"/>
      <c r="V16" s="54"/>
      <c r="W16" s="54"/>
      <c r="X16" s="54"/>
      <c r="Y16" s="54"/>
      <c r="Z16" s="54"/>
      <c r="AA16" s="54"/>
      <c r="AB16" s="54"/>
      <c r="AC16" s="54"/>
      <c r="AD16" s="54"/>
      <c r="AE16" s="54"/>
      <c r="AF16" s="54">
        <v>0.01</v>
      </c>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v>0.037</v>
      </c>
      <c r="BI16" s="54"/>
      <c r="BJ16" s="54"/>
      <c r="BK16" s="54"/>
      <c r="BL16" s="54"/>
      <c r="BM16" s="54">
        <v>0.049</v>
      </c>
      <c r="BN16" s="54"/>
      <c r="BO16" s="54">
        <v>0.041</v>
      </c>
      <c r="BP16" s="54">
        <v>0.032</v>
      </c>
      <c r="BQ16" s="54"/>
      <c r="BR16" s="54"/>
      <c r="BS16" s="54"/>
      <c r="BT16" s="54">
        <v>0.026</v>
      </c>
      <c r="BU16" s="54"/>
      <c r="BV16" s="54">
        <v>0.014</v>
      </c>
      <c r="BW16" s="54"/>
      <c r="BX16" s="54"/>
      <c r="BY16" s="54"/>
      <c r="BZ16" s="54"/>
      <c r="CA16" s="54">
        <v>0.012</v>
      </c>
      <c r="CB16" s="54"/>
      <c r="CC16" s="56">
        <v>0.019</v>
      </c>
      <c r="CD16" s="54"/>
      <c r="CE16" s="54"/>
      <c r="CF16" s="54"/>
      <c r="CG16" s="54"/>
      <c r="CH16" s="55"/>
      <c r="CI16" s="54"/>
      <c r="CJ16" s="56">
        <v>0.02</v>
      </c>
      <c r="CK16" s="56">
        <v>0.02</v>
      </c>
      <c r="CL16" s="56">
        <v>0.02</v>
      </c>
      <c r="CM16" s="56">
        <v>0.02</v>
      </c>
      <c r="CN16" s="56">
        <v>0.02</v>
      </c>
      <c r="CO16" s="54">
        <f>CN16</f>
        <v>0.02</v>
      </c>
      <c r="CP16" s="54">
        <f>CO16</f>
        <v>0.02</v>
      </c>
      <c r="CQ16" s="54">
        <f>CP16</f>
        <v>0.02</v>
      </c>
      <c r="CR16" s="54">
        <f>CQ16</f>
        <v>0.02</v>
      </c>
      <c r="CS16" s="54">
        <f>CR16</f>
        <v>0.02</v>
      </c>
    </row>
    <row r="17" spans="1:97">
      <c r="A17" s="529" t="s">
        <v>598</v>
      </c>
      <c r="B17" s="33" t="s">
        <v>587</v>
      </c>
      <c r="C17" s="33">
        <f>+C21/C19</f>
        <v>0.0161455173227882</v>
      </c>
      <c r="D17" s="33">
        <f>+D21/D19</f>
        <v>-0.00103436316689394</v>
      </c>
      <c r="E17" s="33">
        <f>+E21/E19</f>
        <v>-0.0335438962343383</v>
      </c>
      <c r="F17" s="33">
        <f>+F21/F19</f>
        <v>-0.0390453589681428</v>
      </c>
      <c r="G17" s="33">
        <f>+G21/G19</f>
        <v>-0.00688479597943684</v>
      </c>
      <c r="H17" s="33">
        <f t="shared" ref="H17:CN17" si="42">+H21/H19</f>
        <v>0.0554953612820146</v>
      </c>
      <c r="I17" s="33">
        <f t="shared" si="42"/>
        <v>-0.0147569053688762</v>
      </c>
      <c r="J17" s="33">
        <f t="shared" si="42"/>
        <v>0.0413792637306998</v>
      </c>
      <c r="K17" s="33">
        <f t="shared" si="42"/>
        <v>-0.0384520961416036</v>
      </c>
      <c r="L17" s="33">
        <f t="shared" si="42"/>
        <v>-0.0221808635509969</v>
      </c>
      <c r="M17" s="33">
        <f t="shared" si="42"/>
        <v>0.0976516210435889</v>
      </c>
      <c r="N17" s="33">
        <f t="shared" si="42"/>
        <v>0.0502574310343309</v>
      </c>
      <c r="O17" s="33">
        <f t="shared" si="42"/>
        <v>0.073762904757678</v>
      </c>
      <c r="P17" s="33">
        <f t="shared" si="42"/>
        <v>-0.0385002925413654</v>
      </c>
      <c r="Q17" s="33">
        <f t="shared" si="42"/>
        <v>-0.00527579554133479</v>
      </c>
      <c r="R17" s="33">
        <f t="shared" si="42"/>
        <v>-0.0221379769097374</v>
      </c>
      <c r="S17" s="33">
        <f t="shared" si="42"/>
        <v>0.0336605417779472</v>
      </c>
      <c r="T17" s="33">
        <f t="shared" si="42"/>
        <v>0.0259855761403967</v>
      </c>
      <c r="U17" s="33">
        <f t="shared" si="42"/>
        <v>-0.0269642257306013</v>
      </c>
      <c r="V17" s="33">
        <f t="shared" si="42"/>
        <v>-0.0820466817169713</v>
      </c>
      <c r="W17" s="33">
        <f t="shared" si="42"/>
        <v>0.0310269707883153</v>
      </c>
      <c r="X17" s="33">
        <f t="shared" si="42"/>
        <v>-0.0556433597397994</v>
      </c>
      <c r="Y17" s="33">
        <f t="shared" si="42"/>
        <v>-0.0121798388197236</v>
      </c>
      <c r="Z17" s="33">
        <f t="shared" si="42"/>
        <v>-0.0778050148224951</v>
      </c>
      <c r="AA17" s="33">
        <f t="shared" si="42"/>
        <v>-0.0556802705543624</v>
      </c>
      <c r="AB17" s="33">
        <f t="shared" si="42"/>
        <v>-0.0129899637580149</v>
      </c>
      <c r="AC17" s="33">
        <f t="shared" si="42"/>
        <v>-0.0111900841290799</v>
      </c>
      <c r="AD17" s="33">
        <f t="shared" si="42"/>
        <v>-0.0669763942737847</v>
      </c>
      <c r="AE17" s="33">
        <f t="shared" si="42"/>
        <v>-0.0120603463450605</v>
      </c>
      <c r="AF17" s="33">
        <f t="shared" si="42"/>
        <v>-0.0403627796969686</v>
      </c>
      <c r="AG17" s="33">
        <f t="shared" si="42"/>
        <v>0.0364945933586086</v>
      </c>
      <c r="AH17" s="33">
        <f t="shared" si="42"/>
        <v>0.0295379612825167</v>
      </c>
      <c r="AI17" s="33">
        <f t="shared" si="42"/>
        <v>0.0320478272287706</v>
      </c>
      <c r="AJ17" s="33">
        <f t="shared" si="42"/>
        <v>-0.00460114513529595</v>
      </c>
      <c r="AK17" s="33">
        <f t="shared" si="42"/>
        <v>0.0330595786628033</v>
      </c>
      <c r="AL17" s="33">
        <f t="shared" si="42"/>
        <v>0.0129115917529729</v>
      </c>
      <c r="AM17" s="33">
        <f t="shared" si="42"/>
        <v>0.022927244648704</v>
      </c>
      <c r="AN17" s="33">
        <f t="shared" si="42"/>
        <v>0.00626623225259596</v>
      </c>
      <c r="AO17" s="33">
        <f t="shared" si="42"/>
        <v>-0.0160337249177123</v>
      </c>
      <c r="AP17" s="33">
        <f t="shared" si="42"/>
        <v>-0.0362026507768558</v>
      </c>
      <c r="AQ17" s="33">
        <f t="shared" si="42"/>
        <v>-0.0618640843729773</v>
      </c>
      <c r="AR17" s="33">
        <f t="shared" si="42"/>
        <v>-0.00466596360935763</v>
      </c>
      <c r="AS17" s="33">
        <f t="shared" si="42"/>
        <v>-0.049626684194103</v>
      </c>
      <c r="AT17" s="33">
        <f t="shared" si="42"/>
        <v>-0.0273345383945906</v>
      </c>
      <c r="AU17" s="33">
        <f t="shared" si="42"/>
        <v>-0.0606459198361291</v>
      </c>
      <c r="AV17" s="33">
        <f t="shared" si="42"/>
        <v>-0.0498902637020834</v>
      </c>
      <c r="AW17" s="33">
        <f t="shared" si="42"/>
        <v>0.00180640347885396</v>
      </c>
      <c r="AX17" s="33">
        <f t="shared" si="42"/>
        <v>0.0435091050788406</v>
      </c>
      <c r="AY17" s="33">
        <f t="shared" si="42"/>
        <v>-0.0558331204833098</v>
      </c>
      <c r="AZ17" s="33">
        <f t="shared" si="42"/>
        <v>0.0238348331341126</v>
      </c>
      <c r="BA17" s="33">
        <f t="shared" si="42"/>
        <v>-0.0133820243177479</v>
      </c>
      <c r="BB17" s="33">
        <f t="shared" si="42"/>
        <v>0.0514159772016915</v>
      </c>
      <c r="BC17" s="33">
        <f t="shared" si="42"/>
        <v>0.0903310956067582</v>
      </c>
      <c r="BD17" s="33">
        <f t="shared" si="42"/>
        <v>0.102435640592759</v>
      </c>
      <c r="BE17" s="33">
        <f t="shared" si="42"/>
        <v>0.0479788771111891</v>
      </c>
      <c r="BF17" s="33">
        <f t="shared" si="42"/>
        <v>0.0708319240361395</v>
      </c>
      <c r="BG17" s="33">
        <f t="shared" si="42"/>
        <v>0.073458138541563</v>
      </c>
      <c r="BH17" s="33">
        <f t="shared" si="42"/>
        <v>0.0722220666757517</v>
      </c>
      <c r="BI17" s="33">
        <f t="shared" si="42"/>
        <v>0.0128304615588372</v>
      </c>
      <c r="BJ17" s="33">
        <f t="shared" si="42"/>
        <v>-0.0440483875474173</v>
      </c>
      <c r="BK17" s="33">
        <f t="shared" si="42"/>
        <v>-0.0799129638332759</v>
      </c>
      <c r="BL17" s="33">
        <f t="shared" si="42"/>
        <v>-0.0825898152006433</v>
      </c>
      <c r="BM17" s="33">
        <f t="shared" si="42"/>
        <v>-0.0159884897883625</v>
      </c>
      <c r="BN17" s="33">
        <f t="shared" si="42"/>
        <v>-0.0813014566913301</v>
      </c>
      <c r="BO17" s="33">
        <f t="shared" si="42"/>
        <v>-0.0499492455705201</v>
      </c>
      <c r="BP17" s="33">
        <f t="shared" ref="BP17:BU17" si="43">+BP21/BP19</f>
        <v>-0.0352149387306847</v>
      </c>
      <c r="BQ17" s="33">
        <f t="shared" si="43"/>
        <v>-0.0124298744236239</v>
      </c>
      <c r="BR17" s="33">
        <f t="shared" si="43"/>
        <v>-0.0163586945655216</v>
      </c>
      <c r="BS17" s="33">
        <f t="shared" si="43"/>
        <v>0.0157306397684199</v>
      </c>
      <c r="BT17" s="33">
        <f t="shared" si="43"/>
        <v>-0.0239253653865782</v>
      </c>
      <c r="BU17" s="33">
        <f t="shared" si="43"/>
        <v>0.00015512904869352</v>
      </c>
      <c r="BV17" s="33">
        <f t="shared" si="42"/>
        <v>-0.011875060899506</v>
      </c>
      <c r="BW17" s="33">
        <f t="shared" si="42"/>
        <v>0.00384610938194751</v>
      </c>
      <c r="BX17" s="33">
        <f t="shared" si="42"/>
        <v>-0.0412033312798257</v>
      </c>
      <c r="BY17" s="33">
        <f t="shared" si="42"/>
        <v>-0.0474996548539206</v>
      </c>
      <c r="BZ17" s="33">
        <f t="shared" si="42"/>
        <v>-0.063481350942952</v>
      </c>
      <c r="CA17" s="36">
        <f>+CA21/CA19</f>
        <v>-0.0183025659224166</v>
      </c>
      <c r="CB17" s="33">
        <f t="shared" si="42"/>
        <v>-0.0557878675686473</v>
      </c>
      <c r="CC17" s="33">
        <f t="shared" si="42"/>
        <v>-0.0367199869215135</v>
      </c>
      <c r="CD17" s="33">
        <f>+CD21/CD19</f>
        <v>-0.0544547514158189</v>
      </c>
      <c r="CE17" s="33">
        <f t="shared" ref="CE17:CH17" si="44">+CE21/CE19</f>
        <v>-0.00536421656944505</v>
      </c>
      <c r="CF17" s="33">
        <f t="shared" si="44"/>
        <v>0.0104488232320204</v>
      </c>
      <c r="CG17" s="33">
        <f t="shared" si="44"/>
        <v>0.0112068835746397</v>
      </c>
      <c r="CH17" s="36">
        <f t="shared" si="44"/>
        <v>-0.030997307212683</v>
      </c>
      <c r="CI17" s="33">
        <f t="shared" ref="CI17" si="45">+CI21/CI19</f>
        <v>0.0108435151744575</v>
      </c>
      <c r="CJ17" s="33">
        <f t="shared" si="42"/>
        <v>-0.0105117289270308</v>
      </c>
      <c r="CK17" s="33">
        <f t="shared" si="42"/>
        <v>-0.00370621778544096</v>
      </c>
      <c r="CL17" s="33">
        <f t="shared" si="42"/>
        <v>-0.00370599186395115</v>
      </c>
      <c r="CM17" s="33">
        <f t="shared" si="42"/>
        <v>-0.00346114867012518</v>
      </c>
      <c r="CN17" s="33">
        <f t="shared" si="42"/>
        <v>-0.00345850703461803</v>
      </c>
      <c r="CO17" s="33">
        <f t="shared" ref="CO17:CS17" si="46">+CO21/CO19</f>
        <v>-0.00345588939431442</v>
      </c>
      <c r="CP17" s="33">
        <f t="shared" si="46"/>
        <v>-0.0034532963776069</v>
      </c>
      <c r="CQ17" s="33">
        <f t="shared" si="46"/>
        <v>-0.00345072858983218</v>
      </c>
      <c r="CR17" s="33">
        <f t="shared" si="46"/>
        <v>-0.00344818661284543</v>
      </c>
      <c r="CS17" s="33">
        <f t="shared" si="46"/>
        <v>-0.00344567100464222</v>
      </c>
    </row>
    <row r="18" spans="1:97">
      <c r="A18" s="529" t="s">
        <v>599</v>
      </c>
      <c r="B18" s="33" t="s">
        <v>587</v>
      </c>
      <c r="C18" s="33">
        <f>+C22/C19</f>
        <v>0</v>
      </c>
      <c r="D18" s="33">
        <f>+D22/D19</f>
        <v>0</v>
      </c>
      <c r="E18" s="33">
        <f>+E22/E19</f>
        <v>0.0337217804689773</v>
      </c>
      <c r="F18" s="33">
        <f>+F22/F19</f>
        <v>0.0340067990123311</v>
      </c>
      <c r="G18" s="33">
        <f>+G22/G19</f>
        <v>0.0162313690019578</v>
      </c>
      <c r="H18" s="33">
        <f t="shared" ref="H18:CN18" si="47">+H22/H19</f>
        <v>0.00410101588210044</v>
      </c>
      <c r="I18" s="33">
        <f t="shared" si="47"/>
        <v>0.00729374682622322</v>
      </c>
      <c r="J18" s="33">
        <f t="shared" si="47"/>
        <v>0.00820480162807045</v>
      </c>
      <c r="K18" s="33">
        <f t="shared" si="47"/>
        <v>0.0111577682113014</v>
      </c>
      <c r="L18" s="33">
        <f t="shared" si="47"/>
        <v>0.00236628683906385</v>
      </c>
      <c r="M18" s="33">
        <f t="shared" si="47"/>
        <v>0.0117065029664695</v>
      </c>
      <c r="N18" s="33">
        <f t="shared" si="47"/>
        <v>0.00533122275933117</v>
      </c>
      <c r="O18" s="33">
        <f t="shared" si="47"/>
        <v>0.00849308672110776</v>
      </c>
      <c r="P18" s="33">
        <f t="shared" si="47"/>
        <v>0.00219459071512712</v>
      </c>
      <c r="Q18" s="33">
        <f t="shared" si="47"/>
        <v>-0.00642557196491595</v>
      </c>
      <c r="R18" s="33">
        <f t="shared" si="47"/>
        <v>-0.00205064503868173</v>
      </c>
      <c r="S18" s="33">
        <f t="shared" si="47"/>
        <v>0</v>
      </c>
      <c r="T18" s="33">
        <f t="shared" si="47"/>
        <v>0</v>
      </c>
      <c r="U18" s="33">
        <f t="shared" si="47"/>
        <v>0</v>
      </c>
      <c r="V18" s="33">
        <f t="shared" si="47"/>
        <v>0.0351262617516081</v>
      </c>
      <c r="W18" s="33">
        <f t="shared" si="47"/>
        <v>0</v>
      </c>
      <c r="X18" s="33">
        <f t="shared" si="47"/>
        <v>0.0182887772517953</v>
      </c>
      <c r="Y18" s="33">
        <f t="shared" si="47"/>
        <v>0.00911730360167281</v>
      </c>
      <c r="Z18" s="33">
        <f t="shared" si="47"/>
        <v>0</v>
      </c>
      <c r="AA18" s="33">
        <f t="shared" si="47"/>
        <v>0</v>
      </c>
      <c r="AB18" s="33">
        <f t="shared" si="47"/>
        <v>0</v>
      </c>
      <c r="AC18" s="33">
        <f t="shared" si="47"/>
        <v>0.0193932067303264</v>
      </c>
      <c r="AD18" s="33">
        <f t="shared" si="47"/>
        <v>0</v>
      </c>
      <c r="AE18" s="33">
        <f t="shared" si="47"/>
        <v>0.0100163713060095</v>
      </c>
      <c r="AF18" s="33">
        <f t="shared" si="47"/>
        <v>0.00485417023713</v>
      </c>
      <c r="AG18" s="33">
        <f t="shared" si="47"/>
        <v>0</v>
      </c>
      <c r="AH18" s="33">
        <f t="shared" si="47"/>
        <v>0</v>
      </c>
      <c r="AI18" s="33">
        <f t="shared" si="47"/>
        <v>0</v>
      </c>
      <c r="AJ18" s="33">
        <f t="shared" si="47"/>
        <v>0.0242826561483869</v>
      </c>
      <c r="AK18" s="33">
        <f t="shared" si="47"/>
        <v>0</v>
      </c>
      <c r="AL18" s="33">
        <f t="shared" si="47"/>
        <v>0.0126791720492814</v>
      </c>
      <c r="AM18" s="33">
        <f t="shared" si="47"/>
        <v>0.00637629986561435</v>
      </c>
      <c r="AN18" s="33">
        <f t="shared" si="47"/>
        <v>-0.00177447552447552</v>
      </c>
      <c r="AO18" s="33">
        <f t="shared" si="47"/>
        <v>0.00893790197077578</v>
      </c>
      <c r="AP18" s="33">
        <f t="shared" si="47"/>
        <v>-0.00153249429191959</v>
      </c>
      <c r="AQ18" s="33">
        <f t="shared" si="47"/>
        <v>0.0130426053075781</v>
      </c>
      <c r="AR18" s="33">
        <f t="shared" si="47"/>
        <v>0.00347709550011815</v>
      </c>
      <c r="AS18" s="33">
        <f t="shared" si="47"/>
        <v>0.0060920455978914</v>
      </c>
      <c r="AT18" s="33">
        <f t="shared" si="47"/>
        <v>0.00479547432550043</v>
      </c>
      <c r="AU18" s="33">
        <f t="shared" si="47"/>
        <v>0.0126201074018712</v>
      </c>
      <c r="AV18" s="33">
        <f t="shared" si="47"/>
        <v>0.00783025994223506</v>
      </c>
      <c r="AW18" s="33">
        <f t="shared" si="47"/>
        <v>0.0034106412005457</v>
      </c>
      <c r="AX18" s="33">
        <f t="shared" si="47"/>
        <v>0</v>
      </c>
      <c r="AY18" s="33">
        <f t="shared" si="47"/>
        <v>0.0104768095438382</v>
      </c>
      <c r="AZ18" s="33">
        <f t="shared" si="47"/>
        <v>0.00160905360830272</v>
      </c>
      <c r="BA18" s="33">
        <f t="shared" si="47"/>
        <v>0.00575162277928416</v>
      </c>
      <c r="BB18" s="33">
        <f t="shared" si="47"/>
        <v>0.0039397998581672</v>
      </c>
      <c r="BC18" s="33">
        <f t="shared" si="47"/>
        <v>0.00263779164083829</v>
      </c>
      <c r="BD18" s="33">
        <f t="shared" si="47"/>
        <v>0.0037516413430876</v>
      </c>
      <c r="BE18" s="33">
        <f t="shared" si="47"/>
        <v>0.00494809992962702</v>
      </c>
      <c r="BF18" s="33">
        <f t="shared" si="47"/>
        <v>0.0032901880013424</v>
      </c>
      <c r="BG18" s="33">
        <f t="shared" si="47"/>
        <v>0.00438830020654266</v>
      </c>
      <c r="BH18" s="33">
        <f t="shared" si="47"/>
        <v>0.00387145529553141</v>
      </c>
      <c r="BI18" s="33">
        <f t="shared" si="47"/>
        <v>0.00331103900403947</v>
      </c>
      <c r="BJ18" s="33">
        <f t="shared" si="47"/>
        <v>0.003223830555466</v>
      </c>
      <c r="BK18" s="33">
        <f t="shared" si="47"/>
        <v>0.0140990694614155</v>
      </c>
      <c r="BL18" s="33">
        <f t="shared" si="47"/>
        <v>0.0404097177134108</v>
      </c>
      <c r="BM18" s="33">
        <f t="shared" si="47"/>
        <v>0.00326685287728067</v>
      </c>
      <c r="BN18" s="33">
        <f t="shared" si="47"/>
        <v>0.0277465015280682</v>
      </c>
      <c r="BO18" s="33">
        <f t="shared" si="47"/>
        <v>0.015995525434715</v>
      </c>
      <c r="BP18" s="33">
        <f t="shared" si="47"/>
        <v>0.0240838503333205</v>
      </c>
      <c r="BQ18" s="33">
        <f t="shared" si="47"/>
        <v>0.0264887668007456</v>
      </c>
      <c r="BR18" s="33">
        <f t="shared" si="47"/>
        <v>0.0111968648778342</v>
      </c>
      <c r="BS18" s="33">
        <f t="shared" si="47"/>
        <v>0.00452599619061987</v>
      </c>
      <c r="BT18" s="33">
        <f>+BT22/BT19</f>
        <v>0.0252744956036959</v>
      </c>
      <c r="BU18" s="33">
        <f t="shared" si="47"/>
        <v>0.00776378678700536</v>
      </c>
      <c r="BV18" s="33">
        <f>+BV22/BV19</f>
        <v>0.0165118278107745</v>
      </c>
      <c r="BW18" s="33">
        <f t="shared" si="47"/>
        <v>0.0048910626945309</v>
      </c>
      <c r="BX18" s="33">
        <f t="shared" si="47"/>
        <v>0.00413766470204217</v>
      </c>
      <c r="BY18" s="33">
        <f t="shared" si="47"/>
        <v>0.0105974430022848</v>
      </c>
      <c r="BZ18" s="33">
        <f t="shared" si="47"/>
        <v>0.0118224644874826</v>
      </c>
      <c r="CA18" s="33">
        <f>+CA22/CA19</f>
        <v>0.00452065260140954</v>
      </c>
      <c r="CB18" s="33">
        <f t="shared" ref="CB18:CC18" si="48">+CB22/CB19</f>
        <v>0.0112327472023439</v>
      </c>
      <c r="CC18" s="33">
        <f t="shared" si="48"/>
        <v>0.00781846445358132</v>
      </c>
      <c r="CD18" s="33">
        <f t="shared" ref="CD18:CH18" si="49">+CD22/CD19</f>
        <v>0.00639130101323425</v>
      </c>
      <c r="CE18" s="33">
        <f t="shared" si="49"/>
        <v>0.00698408559695308</v>
      </c>
      <c r="CF18" s="33">
        <f t="shared" si="49"/>
        <v>0.00725780698104261</v>
      </c>
      <c r="CG18" s="33">
        <f t="shared" si="49"/>
        <v>0.00489999612486627</v>
      </c>
      <c r="CH18" s="33">
        <f t="shared" si="49"/>
        <v>0.00667455747683929</v>
      </c>
      <c r="CI18" s="33">
        <f t="shared" ref="CI18" si="50">+CI22/CI19</f>
        <v>0.00603018842035136</v>
      </c>
      <c r="CJ18" s="33">
        <f t="shared" si="47"/>
        <v>0.00635906958729933</v>
      </c>
      <c r="CK18" s="33">
        <f t="shared" si="47"/>
        <v>0</v>
      </c>
      <c r="CL18" s="33">
        <f t="shared" si="47"/>
        <v>0</v>
      </c>
      <c r="CM18" s="33">
        <f t="shared" si="47"/>
        <v>0</v>
      </c>
      <c r="CN18" s="33">
        <f t="shared" si="47"/>
        <v>0</v>
      </c>
      <c r="CO18" s="33">
        <f t="shared" ref="CO18:CS18" si="51">+CO22/CO19</f>
        <v>0</v>
      </c>
      <c r="CP18" s="33">
        <f t="shared" si="51"/>
        <v>0</v>
      </c>
      <c r="CQ18" s="33">
        <f t="shared" si="51"/>
        <v>0</v>
      </c>
      <c r="CR18" s="33">
        <f t="shared" si="51"/>
        <v>0</v>
      </c>
      <c r="CS18" s="33">
        <f t="shared" si="51"/>
        <v>0</v>
      </c>
    </row>
    <row r="19" spans="1:97">
      <c r="A19" s="57" t="s">
        <v>456</v>
      </c>
      <c r="B19" s="39" t="s">
        <v>594</v>
      </c>
      <c r="C19" s="39">
        <f t="shared" ref="C19:K22" si="52">+C245+C358+C471+C584+C611+C638</f>
        <v>13554.4</v>
      </c>
      <c r="D19" s="39">
        <f t="shared" si="52"/>
        <v>14445.7</v>
      </c>
      <c r="E19" s="39">
        <f t="shared" si="52"/>
        <v>15709.3105</v>
      </c>
      <c r="F19" s="39">
        <f t="shared" si="52"/>
        <v>17003.132172175</v>
      </c>
      <c r="G19" s="39">
        <f t="shared" si="52"/>
        <v>17468.2</v>
      </c>
      <c r="H19" s="39">
        <f t="shared" si="52"/>
        <v>17472.5</v>
      </c>
      <c r="I19" s="39">
        <f t="shared" si="52"/>
        <v>19495.7</v>
      </c>
      <c r="J19" s="39">
        <f t="shared" si="52"/>
        <v>20343.1</v>
      </c>
      <c r="K19" s="39">
        <f t="shared" si="52"/>
        <v>22462.7</v>
      </c>
      <c r="L19" s="39">
        <f t="shared" ref="L19:X22" si="53">+L245+L358+L471+L584+L611</f>
        <v>22150.4</v>
      </c>
      <c r="M19" s="39">
        <f t="shared" si="53"/>
        <v>11174.9</v>
      </c>
      <c r="N19" s="39">
        <f t="shared" si="53"/>
        <v>11357.1</v>
      </c>
      <c r="O19" s="39">
        <f t="shared" si="53"/>
        <v>22532</v>
      </c>
      <c r="P19" s="39">
        <f t="shared" si="53"/>
        <v>12818.7</v>
      </c>
      <c r="Q19" s="39">
        <f t="shared" si="53"/>
        <v>12438.7</v>
      </c>
      <c r="R19" s="39">
        <f t="shared" si="53"/>
        <v>25257.4</v>
      </c>
      <c r="S19" s="39">
        <f t="shared" si="53"/>
        <v>6552.5</v>
      </c>
      <c r="T19" s="39">
        <f t="shared" si="53"/>
        <v>6142.6</v>
      </c>
      <c r="U19" s="39">
        <f t="shared" si="53"/>
        <v>5954</v>
      </c>
      <c r="V19" s="39">
        <f t="shared" si="53"/>
        <v>6467.2</v>
      </c>
      <c r="W19" s="39">
        <f t="shared" si="53"/>
        <v>12495</v>
      </c>
      <c r="X19" s="39">
        <f t="shared" si="53"/>
        <v>12421.2</v>
      </c>
      <c r="Y19" s="39">
        <f>+Y245+Y358+Y471+Y584</f>
        <v>24916.2</v>
      </c>
      <c r="Z19" s="39">
        <f t="shared" ref="Z19:AE22" si="54">+Z245+Z358+Z471+Z584+Z611</f>
        <v>6847.7</v>
      </c>
      <c r="AA19" s="39">
        <f t="shared" si="54"/>
        <v>6564.3</v>
      </c>
      <c r="AB19" s="39">
        <f t="shared" si="54"/>
        <v>6097.9</v>
      </c>
      <c r="AC19" s="39">
        <f t="shared" si="54"/>
        <v>6513.8</v>
      </c>
      <c r="AD19" s="39">
        <f t="shared" si="54"/>
        <v>13412</v>
      </c>
      <c r="AE19" s="39">
        <f t="shared" si="54"/>
        <v>12611.7</v>
      </c>
      <c r="AF19" s="39">
        <f>+AF245+AF358+AF471+AF584</f>
        <v>26023.7</v>
      </c>
      <c r="AG19" s="39">
        <f t="shared" ref="AG19:AL22" si="55">+AG245+AG358+AG471+AG584+AG611</f>
        <v>6778.7</v>
      </c>
      <c r="AH19" s="39">
        <f t="shared" si="55"/>
        <v>6612</v>
      </c>
      <c r="AI19" s="39">
        <f t="shared" si="55"/>
        <v>6473.3</v>
      </c>
      <c r="AJ19" s="39">
        <f t="shared" si="55"/>
        <v>7073.4</v>
      </c>
      <c r="AK19" s="39">
        <f t="shared" si="55"/>
        <v>13390.7</v>
      </c>
      <c r="AL19" s="39">
        <f t="shared" si="55"/>
        <v>13546.7</v>
      </c>
      <c r="AM19" s="39">
        <f>+AM245+AM358+AM471+AM584</f>
        <v>26937.4</v>
      </c>
      <c r="AN19" s="39">
        <f t="shared" ref="AN19:AS22" si="56">+AN245+AN358+AN471+AN584+AN611</f>
        <v>7550.4</v>
      </c>
      <c r="AO19" s="39">
        <f t="shared" si="56"/>
        <v>7261.1</v>
      </c>
      <c r="AP19" s="39">
        <f t="shared" si="56"/>
        <v>7182.8</v>
      </c>
      <c r="AQ19" s="39">
        <f t="shared" si="56"/>
        <v>7879.3</v>
      </c>
      <c r="AR19" s="39">
        <f t="shared" si="56"/>
        <v>14811.5</v>
      </c>
      <c r="AS19" s="39">
        <f t="shared" si="56"/>
        <v>15062.1</v>
      </c>
      <c r="AT19" s="39">
        <f t="shared" ref="AT19:AU22" si="57">+AT245+AT358+AT471+AT584</f>
        <v>29874</v>
      </c>
      <c r="AU19" s="39">
        <f t="shared" si="57"/>
        <v>7225.2</v>
      </c>
      <c r="AV19" s="39">
        <f>+AV245+AV358+AV471+AV584+AV611</f>
        <v>5851.3</v>
      </c>
      <c r="AW19" s="39">
        <f>+AW245+AW358+AW471+AW584</f>
        <v>7036.8</v>
      </c>
      <c r="AX19" s="39">
        <f>+AX245+AX358+AX471+AX584+AX611</f>
        <v>7878.8</v>
      </c>
      <c r="AY19" s="39">
        <f>+AY245+AY358+AY471+AY584</f>
        <v>13076.5</v>
      </c>
      <c r="AZ19" s="39">
        <f>+AZ245+AZ358+AZ471+AZ584+AZ611</f>
        <v>14915.6</v>
      </c>
      <c r="BA19" s="39">
        <f t="shared" ref="BA19:BB22" si="58">+BA245+BA358+BA471+BA584</f>
        <v>27992.1</v>
      </c>
      <c r="BB19" s="39">
        <f t="shared" si="58"/>
        <v>7614.6</v>
      </c>
      <c r="BC19" s="39">
        <f>+BC245+BC358+BC471+BC584+BC611</f>
        <v>7582.1</v>
      </c>
      <c r="BD19" s="39">
        <f>+BD245+BD358+BD471+BD584</f>
        <v>7996.5</v>
      </c>
      <c r="BE19" s="39">
        <f>+BE245+BE358+BE471+BE584+BE611</f>
        <v>9094.4</v>
      </c>
      <c r="BF19" s="39">
        <f>+BF245+BF358+BF471+BF584</f>
        <v>15196.7</v>
      </c>
      <c r="BG19" s="39">
        <f>+BG245+BG358+BG471+BG584+BG611</f>
        <v>17090.9</v>
      </c>
      <c r="BH19" s="39">
        <f t="shared" ref="BH19:BI22" si="59">+BH245+BH358+BH471+BH584</f>
        <v>32287.6</v>
      </c>
      <c r="BI19" s="39">
        <f t="shared" si="59"/>
        <v>9060.6</v>
      </c>
      <c r="BJ19" s="39">
        <f>+BJ245+BJ358+BJ471+BJ584+BJ611</f>
        <v>9305.7</v>
      </c>
      <c r="BK19" s="39">
        <f>+BK245+BK358+BK471+BK584</f>
        <v>9575.1</v>
      </c>
      <c r="BL19" s="39">
        <f>+BL245+BL358+BL471+BL584+BL611</f>
        <v>10319.3</v>
      </c>
      <c r="BM19" s="39">
        <f>+BM245+BM358+BM471+BM584</f>
        <v>18366.3</v>
      </c>
      <c r="BN19" s="39">
        <f>+BN245+BN358+BN471+BN584+BN611</f>
        <v>19894.4</v>
      </c>
      <c r="BO19" s="39">
        <f t="shared" ref="BO19:BR22" si="60">+BO245+BO358+BO471+BO584</f>
        <v>38260.7</v>
      </c>
      <c r="BP19" s="39">
        <f t="shared" si="60"/>
        <v>10380.4</v>
      </c>
      <c r="BQ19" s="39">
        <f t="shared" si="60"/>
        <v>10193</v>
      </c>
      <c r="BR19" s="39">
        <f t="shared" si="60"/>
        <v>10002.8</v>
      </c>
      <c r="BS19" s="39">
        <f>+BS245+BS358+BS471+BS584+BS611</f>
        <v>10605.4</v>
      </c>
      <c r="BT19" s="39">
        <f>+BT245+BT358+BT471+BT584</f>
        <v>20574.1</v>
      </c>
      <c r="BU19" s="39">
        <f>+BU245+BU358+BU471+BU584+BU611</f>
        <v>20608.5</v>
      </c>
      <c r="BV19" s="39">
        <f t="shared" ref="BV19:CS22" si="61">+BV245+BV358+BV471+BV584</f>
        <v>41182.6</v>
      </c>
      <c r="BW19" s="39">
        <f t="shared" si="61"/>
        <v>11245</v>
      </c>
      <c r="BX19" s="39">
        <f t="shared" si="61"/>
        <v>10875.7</v>
      </c>
      <c r="BY19" s="39">
        <f t="shared" si="61"/>
        <v>10285.5</v>
      </c>
      <c r="BZ19" s="39">
        <f>+BZ245+BZ358+BZ471+BZ584+BZ611</f>
        <v>11080.6</v>
      </c>
      <c r="CA19" s="39">
        <f>+CA245+CA358+CA471+CA584</f>
        <v>22120.7</v>
      </c>
      <c r="CB19" s="39">
        <f>+CB245+CB358+CB471+CB584+CB611</f>
        <v>21366.1</v>
      </c>
      <c r="CC19" s="39">
        <f t="shared" si="61"/>
        <v>43486.8</v>
      </c>
      <c r="CD19" s="39">
        <f t="shared" si="61"/>
        <v>11734.7</v>
      </c>
      <c r="CE19" s="39">
        <f t="shared" si="61"/>
        <v>10738.7</v>
      </c>
      <c r="CF19" s="39">
        <f t="shared" si="61"/>
        <v>10333.7</v>
      </c>
      <c r="CG19" s="39">
        <f>+CG245+CG358+CG471+CG584+CG611</f>
        <v>11224.4986727415</v>
      </c>
      <c r="CH19" s="39">
        <f>+CH245+CH358+CH471+CH584</f>
        <v>22473.4</v>
      </c>
      <c r="CI19" s="39">
        <f>+CI245+CI358+CI471+CI584+CI611</f>
        <v>21558.1986727415</v>
      </c>
      <c r="CJ19" s="39">
        <f t="shared" si="61"/>
        <v>44031.5986727415</v>
      </c>
      <c r="CK19" s="39">
        <f t="shared" si="61"/>
        <v>46036.2157201135</v>
      </c>
      <c r="CL19" s="39">
        <f t="shared" si="61"/>
        <v>48380.1976273994</v>
      </c>
      <c r="CM19" s="39">
        <f t="shared" si="61"/>
        <v>50935.972710333</v>
      </c>
      <c r="CN19" s="39">
        <f t="shared" si="61"/>
        <v>53647.1815837325</v>
      </c>
      <c r="CO19" s="39">
        <f t="shared" si="61"/>
        <v>56511.3406956521</v>
      </c>
      <c r="CP19" s="39">
        <f t="shared" si="61"/>
        <v>59537.4689299996</v>
      </c>
      <c r="CQ19" s="39">
        <f t="shared" si="61"/>
        <v>62735.1340347595</v>
      </c>
      <c r="CR19" s="39">
        <f t="shared" si="61"/>
        <v>66114.486760828</v>
      </c>
      <c r="CS19" s="39">
        <f t="shared" si="61"/>
        <v>69686.2971563769</v>
      </c>
    </row>
    <row r="20" spans="1:97">
      <c r="A20" s="57" t="s">
        <v>457</v>
      </c>
      <c r="B20" s="39" t="s">
        <v>594</v>
      </c>
      <c r="C20" s="39">
        <f t="shared" si="52"/>
        <v>672.4572</v>
      </c>
      <c r="D20" s="39">
        <f t="shared" si="52"/>
        <v>843.5526</v>
      </c>
      <c r="E20" s="39">
        <f t="shared" si="52"/>
        <v>1291.0272335</v>
      </c>
      <c r="F20" s="39">
        <f t="shared" si="52"/>
        <v>550.739128711095</v>
      </c>
      <c r="G20" s="39">
        <f t="shared" si="52"/>
        <v>-157.4003</v>
      </c>
      <c r="H20" s="39">
        <f t="shared" si="52"/>
        <v>981.9023</v>
      </c>
      <c r="I20" s="39">
        <f t="shared" si="52"/>
        <v>992.8995</v>
      </c>
      <c r="J20" s="39">
        <f t="shared" si="52"/>
        <v>1110.9064</v>
      </c>
      <c r="K20" s="39">
        <f t="shared" si="52"/>
        <v>1127.1043</v>
      </c>
      <c r="L20" s="39">
        <f t="shared" si="53"/>
        <v>820.5008</v>
      </c>
      <c r="M20" s="39">
        <f t="shared" si="53"/>
        <v>422.2339</v>
      </c>
      <c r="N20" s="39">
        <f t="shared" si="53"/>
        <v>449.7741</v>
      </c>
      <c r="O20" s="39">
        <f t="shared" si="53"/>
        <v>872.008</v>
      </c>
      <c r="P20" s="39">
        <f t="shared" si="53"/>
        <v>541.2919</v>
      </c>
      <c r="Q20" s="39">
        <f t="shared" si="53"/>
        <v>649.2498</v>
      </c>
      <c r="R20" s="39">
        <f t="shared" si="53"/>
        <v>1190.5417</v>
      </c>
      <c r="S20" s="39">
        <f t="shared" si="53"/>
        <v>271.8393</v>
      </c>
      <c r="T20" s="39">
        <f t="shared" si="53"/>
        <v>262.081</v>
      </c>
      <c r="U20" s="39">
        <f t="shared" si="53"/>
        <v>304.445</v>
      </c>
      <c r="V20" s="39">
        <f t="shared" si="53"/>
        <v>350.04374</v>
      </c>
      <c r="W20" s="39">
        <f t="shared" si="53"/>
        <v>529.318</v>
      </c>
      <c r="X20" s="39">
        <f t="shared" si="53"/>
        <v>654.48874</v>
      </c>
      <c r="Y20" s="39">
        <f>+Y246+Y359+Y472+Y585</f>
        <v>1183.80674</v>
      </c>
      <c r="Z20" s="39">
        <f t="shared" si="54"/>
        <v>463.7854</v>
      </c>
      <c r="AA20" s="39">
        <f t="shared" si="54"/>
        <v>413.202</v>
      </c>
      <c r="AB20" s="39">
        <f t="shared" si="54"/>
        <v>454.6115</v>
      </c>
      <c r="AC20" s="39">
        <f t="shared" si="54"/>
        <v>506.1665</v>
      </c>
      <c r="AD20" s="39">
        <f t="shared" si="54"/>
        <v>876.9874</v>
      </c>
      <c r="AE20" s="39">
        <f t="shared" si="54"/>
        <v>960.778</v>
      </c>
      <c r="AF20" s="39">
        <f>+AF246+AF359+AF472+AF585</f>
        <v>1837.7654</v>
      </c>
      <c r="AG20" s="39">
        <f t="shared" si="55"/>
        <v>524.3141</v>
      </c>
      <c r="AH20" s="39">
        <f t="shared" si="55"/>
        <v>453.795</v>
      </c>
      <c r="AI20" s="39">
        <f t="shared" si="55"/>
        <v>502.0448</v>
      </c>
      <c r="AJ20" s="39">
        <f t="shared" si="55"/>
        <v>666.6848</v>
      </c>
      <c r="AK20" s="39">
        <f t="shared" si="55"/>
        <v>978.1091</v>
      </c>
      <c r="AL20" s="39">
        <f t="shared" si="55"/>
        <v>1168.7296</v>
      </c>
      <c r="AM20" s="39">
        <f>+AM246+AM359+AM472+AM585</f>
        <v>2146.8387</v>
      </c>
      <c r="AN20" s="39">
        <f t="shared" si="56"/>
        <v>-359.11456</v>
      </c>
      <c r="AO20" s="39">
        <f t="shared" si="56"/>
        <v>-1358.27652</v>
      </c>
      <c r="AP20" s="39">
        <f t="shared" si="56"/>
        <v>125.044</v>
      </c>
      <c r="AQ20" s="39">
        <f t="shared" si="56"/>
        <v>383.77908</v>
      </c>
      <c r="AR20" s="39">
        <f t="shared" si="56"/>
        <v>-1717.39108</v>
      </c>
      <c r="AS20" s="39">
        <f t="shared" si="56"/>
        <v>508.82308</v>
      </c>
      <c r="AT20" s="39">
        <f t="shared" si="57"/>
        <v>-1208.568</v>
      </c>
      <c r="AU20" s="39">
        <f t="shared" si="57"/>
        <v>736.3961</v>
      </c>
      <c r="AV20" s="39">
        <f>+AV246+AV359+AV472+AV585+AV612</f>
        <v>1976.9057</v>
      </c>
      <c r="AW20" s="39">
        <f>+AW246+AW359+AW472+AW585</f>
        <v>922.9887</v>
      </c>
      <c r="AX20" s="39">
        <f>+AX246+AX359+AX472+AX585+AX612</f>
        <v>872.3816</v>
      </c>
      <c r="AY20" s="39">
        <f>+AY246+AY359+AY472+AY585</f>
        <v>2713.3018</v>
      </c>
      <c r="AZ20" s="39">
        <f>+AZ246+AZ359+AZ472+AZ585+AZ612</f>
        <v>1795.3703</v>
      </c>
      <c r="BA20" s="39">
        <f t="shared" si="58"/>
        <v>4508.6721</v>
      </c>
      <c r="BB20" s="39">
        <f t="shared" si="58"/>
        <v>1024.4879</v>
      </c>
      <c r="BC20" s="39">
        <f>+BC246+BC359+BC472+BC585+BC612</f>
        <v>1018.7006</v>
      </c>
      <c r="BD20" s="39">
        <f>+BD246+BD359+BD472+BD585</f>
        <v>729.4734</v>
      </c>
      <c r="BE20" s="39">
        <f>+BE246+BE359+BE472+BE585+BE612</f>
        <v>743.5609</v>
      </c>
      <c r="BF20" s="39">
        <f>+BF246+BF359+BF472+BF585</f>
        <v>2043.1885</v>
      </c>
      <c r="BG20" s="39">
        <f>+BG246+BG359+BG472+BG585+BG612</f>
        <v>1473.0343</v>
      </c>
      <c r="BH20" s="39">
        <f t="shared" si="59"/>
        <v>3516.2228</v>
      </c>
      <c r="BI20" s="39">
        <f t="shared" si="59"/>
        <v>1173.54832</v>
      </c>
      <c r="BJ20" s="39">
        <f>+BJ246+BJ359+BJ472+BJ585+BJ612</f>
        <v>1267.90108</v>
      </c>
      <c r="BK20" s="39">
        <f>+BK246+BK359+BK472+BK585</f>
        <v>1058.17462</v>
      </c>
      <c r="BL20" s="39">
        <f>+BL246+BL359+BL472+BL585+BL612</f>
        <v>721.36908</v>
      </c>
      <c r="BM20" s="39">
        <f>+BM246+BM359+BM472+BM585</f>
        <v>2441.4494</v>
      </c>
      <c r="BN20" s="39">
        <f>+BN246+BN359+BN472+BN585+BN612</f>
        <v>1779.5437</v>
      </c>
      <c r="BO20" s="39">
        <f t="shared" si="60"/>
        <v>4220.9931</v>
      </c>
      <c r="BP20" s="39">
        <f t="shared" si="60"/>
        <v>980.14515</v>
      </c>
      <c r="BQ20" s="39">
        <f t="shared" si="60"/>
        <v>538.69771</v>
      </c>
      <c r="BR20" s="39">
        <f t="shared" si="60"/>
        <v>333.83275</v>
      </c>
      <c r="BS20" s="39">
        <f>+BS246+BS359+BS472+BS585+BS612</f>
        <v>260.570273</v>
      </c>
      <c r="BT20" s="39">
        <f>+BT246+BT359+BT472+BT585</f>
        <v>1518.84286</v>
      </c>
      <c r="BU20" s="39">
        <f>+BU246+BU359+BU472+BU585+BU612</f>
        <v>594.403023</v>
      </c>
      <c r="BV20" s="39">
        <f t="shared" si="61"/>
        <v>2113.245883</v>
      </c>
      <c r="BW20" s="39">
        <f t="shared" si="61"/>
        <v>391.4505</v>
      </c>
      <c r="BX20" s="39">
        <f t="shared" si="61"/>
        <v>266.11507</v>
      </c>
      <c r="BY20" s="39">
        <f t="shared" si="61"/>
        <v>427.7577</v>
      </c>
      <c r="BZ20" s="39">
        <f>+BZ246+BZ359+BZ472+BZ585+BZ612</f>
        <v>716.31013</v>
      </c>
      <c r="CA20" s="39">
        <f>+CA246+CA359+CA472+CA585</f>
        <v>657.56557</v>
      </c>
      <c r="CB20" s="39">
        <f>+CB246+CB359+CB472+CB585+CB612</f>
        <v>1144.06783</v>
      </c>
      <c r="CC20" s="39">
        <f t="shared" si="61"/>
        <v>1801.6334</v>
      </c>
      <c r="CD20" s="39">
        <f t="shared" si="61"/>
        <v>499.9135</v>
      </c>
      <c r="CE20" s="39">
        <f t="shared" si="61"/>
        <v>750.802</v>
      </c>
      <c r="CF20" s="39">
        <f t="shared" si="61"/>
        <v>556.854</v>
      </c>
      <c r="CG20" s="39">
        <f>+CG246+CG359+CG472+CG585+CG612</f>
        <v>379.895776843643</v>
      </c>
      <c r="CH20" s="39">
        <f>+CH246+CH359+CH472+CH585</f>
        <v>1250.7155</v>
      </c>
      <c r="CI20" s="39">
        <f>+CI246+CI359+CI472+CI585+CI612</f>
        <v>936.749776843643</v>
      </c>
      <c r="CJ20" s="39">
        <f t="shared" si="61"/>
        <v>2187.46527684364</v>
      </c>
      <c r="CK20" s="39">
        <f t="shared" si="61"/>
        <v>2514.60214876222</v>
      </c>
      <c r="CL20" s="39">
        <f t="shared" si="61"/>
        <v>2735.07170171701</v>
      </c>
      <c r="CM20" s="39">
        <f t="shared" si="61"/>
        <v>2887.50584760748</v>
      </c>
      <c r="CN20" s="39">
        <f t="shared" si="61"/>
        <v>3049.69826681429</v>
      </c>
      <c r="CO20" s="39">
        <f>+CO246+CO359+CO472+CO585</f>
        <v>3221.42517731612</v>
      </c>
      <c r="CP20" s="39">
        <f t="shared" si="61"/>
        <v>3403.26563054779</v>
      </c>
      <c r="CQ20" s="39">
        <f t="shared" si="61"/>
        <v>3595.8346466692</v>
      </c>
      <c r="CR20" s="39">
        <f t="shared" si="61"/>
        <v>3799.78548371276</v>
      </c>
      <c r="CS20" s="39">
        <f t="shared" si="61"/>
        <v>4015.81205144368</v>
      </c>
    </row>
    <row r="21" spans="1:97">
      <c r="A21" s="57" t="s">
        <v>600</v>
      </c>
      <c r="B21" s="39" t="s">
        <v>594</v>
      </c>
      <c r="C21" s="39">
        <f t="shared" si="52"/>
        <v>218.8428</v>
      </c>
      <c r="D21" s="39">
        <f t="shared" si="52"/>
        <v>-14.9420999999997</v>
      </c>
      <c r="E21" s="39">
        <f t="shared" si="52"/>
        <v>-526.951481325001</v>
      </c>
      <c r="F21" s="39">
        <f t="shared" si="52"/>
        <v>-663.89339924535</v>
      </c>
      <c r="G21" s="39">
        <f t="shared" si="52"/>
        <v>-120.264993127999</v>
      </c>
      <c r="H21" s="39">
        <f t="shared" si="52"/>
        <v>969.642699999999</v>
      </c>
      <c r="I21" s="39">
        <f t="shared" si="52"/>
        <v>-287.696199999999</v>
      </c>
      <c r="J21" s="39">
        <f t="shared" si="52"/>
        <v>841.782499999999</v>
      </c>
      <c r="K21" s="39">
        <f t="shared" si="52"/>
        <v>-863.7379</v>
      </c>
      <c r="L21" s="39">
        <f t="shared" si="53"/>
        <v>-491.315000000001</v>
      </c>
      <c r="M21" s="39">
        <f t="shared" si="53"/>
        <v>1091.2471</v>
      </c>
      <c r="N21" s="39">
        <f t="shared" si="53"/>
        <v>570.77867</v>
      </c>
      <c r="O21" s="39">
        <f t="shared" si="53"/>
        <v>1662.02577</v>
      </c>
      <c r="P21" s="39">
        <f t="shared" si="53"/>
        <v>-493.5237</v>
      </c>
      <c r="Q21" s="39">
        <f t="shared" si="53"/>
        <v>-65.6240380000011</v>
      </c>
      <c r="R21" s="39">
        <f t="shared" si="53"/>
        <v>-559.147738000001</v>
      </c>
      <c r="S21" s="39">
        <f t="shared" si="53"/>
        <v>220.560699999999</v>
      </c>
      <c r="T21" s="39">
        <f t="shared" si="53"/>
        <v>159.619000000001</v>
      </c>
      <c r="U21" s="39">
        <f t="shared" si="53"/>
        <v>-160.545</v>
      </c>
      <c r="V21" s="39">
        <f t="shared" si="53"/>
        <v>-530.612299999997</v>
      </c>
      <c r="W21" s="39">
        <f t="shared" si="53"/>
        <v>387.682</v>
      </c>
      <c r="X21" s="39">
        <f t="shared" si="53"/>
        <v>-691.157299999997</v>
      </c>
      <c r="Y21" s="39">
        <f>+Y247+Y360+Y473+Y586</f>
        <v>-303.475299999997</v>
      </c>
      <c r="Z21" s="39">
        <f t="shared" si="54"/>
        <v>-532.7854</v>
      </c>
      <c r="AA21" s="39">
        <f t="shared" si="54"/>
        <v>-365.502000000001</v>
      </c>
      <c r="AB21" s="39">
        <f t="shared" si="54"/>
        <v>-79.2114999999994</v>
      </c>
      <c r="AC21" s="39">
        <f t="shared" si="54"/>
        <v>-72.8899700000007</v>
      </c>
      <c r="AD21" s="39">
        <f t="shared" si="54"/>
        <v>-898.287400000001</v>
      </c>
      <c r="AE21" s="39">
        <f t="shared" si="54"/>
        <v>-152.10147</v>
      </c>
      <c r="AF21" s="39">
        <f>+AF247+AF360+AF473+AF586</f>
        <v>-1050.38887</v>
      </c>
      <c r="AG21" s="39">
        <f t="shared" si="55"/>
        <v>247.3859</v>
      </c>
      <c r="AH21" s="39">
        <f t="shared" si="55"/>
        <v>195.305000000001</v>
      </c>
      <c r="AI21" s="39">
        <f t="shared" si="55"/>
        <v>207.4552</v>
      </c>
      <c r="AJ21" s="39">
        <f t="shared" si="55"/>
        <v>-32.5457400000024</v>
      </c>
      <c r="AK21" s="39">
        <f t="shared" si="55"/>
        <v>442.690900000001</v>
      </c>
      <c r="AL21" s="39">
        <f t="shared" si="55"/>
        <v>174.909459999998</v>
      </c>
      <c r="AM21" s="39">
        <f>+AM247+AM360+AM473+AM586</f>
        <v>617.600359999999</v>
      </c>
      <c r="AN21" s="39">
        <f t="shared" si="56"/>
        <v>47.3125600000006</v>
      </c>
      <c r="AO21" s="39">
        <f t="shared" si="56"/>
        <v>-116.422480000001</v>
      </c>
      <c r="AP21" s="39">
        <f t="shared" si="56"/>
        <v>-260.0364</v>
      </c>
      <c r="AQ21" s="39">
        <f t="shared" si="56"/>
        <v>-487.44568</v>
      </c>
      <c r="AR21" s="39">
        <f t="shared" si="56"/>
        <v>-69.1099200000006</v>
      </c>
      <c r="AS21" s="39">
        <f t="shared" si="56"/>
        <v>-747.482079999999</v>
      </c>
      <c r="AT21" s="39">
        <f t="shared" si="57"/>
        <v>-816.592</v>
      </c>
      <c r="AU21" s="39">
        <f t="shared" si="57"/>
        <v>-438.1789</v>
      </c>
      <c r="AV21" s="39">
        <f>+AV247+AV360+AV473+AV586+AV613</f>
        <v>-291.922900000001</v>
      </c>
      <c r="AW21" s="39">
        <f>+AW247+AW360+AW473+AW586</f>
        <v>12.7112999999995</v>
      </c>
      <c r="AX21" s="39">
        <f>+AX247+AX360+AX473+AX586+AX613</f>
        <v>342.79953709517</v>
      </c>
      <c r="AY21" s="39">
        <f>+AY247+AY360+AY473+AY586</f>
        <v>-730.101800000001</v>
      </c>
      <c r="AZ21" s="39">
        <f>+AZ247+AZ360+AZ473+AZ586+AZ613</f>
        <v>355.510837095169</v>
      </c>
      <c r="BA21" s="39">
        <f t="shared" si="58"/>
        <v>-374.590962904832</v>
      </c>
      <c r="BB21" s="39">
        <f t="shared" si="58"/>
        <v>391.5121</v>
      </c>
      <c r="BC21" s="39">
        <f>+BC247+BC360+BC473+BC586+BC613</f>
        <v>684.899400000001</v>
      </c>
      <c r="BD21" s="39">
        <f>+BD247+BD360+BD473+BD586</f>
        <v>819.126600000001</v>
      </c>
      <c r="BE21" s="39">
        <f>+BE247+BE360+BE473+BE586+BE613</f>
        <v>436.339099999998</v>
      </c>
      <c r="BF21" s="39">
        <f>+BF247+BF360+BF473+BF586</f>
        <v>1076.4115</v>
      </c>
      <c r="BG21" s="39">
        <f>+BG247+BG360+BG473+BG586+BG613</f>
        <v>1255.4657</v>
      </c>
      <c r="BH21" s="39">
        <f t="shared" si="59"/>
        <v>2331.8772</v>
      </c>
      <c r="BI21" s="39">
        <f t="shared" si="59"/>
        <v>116.25168</v>
      </c>
      <c r="BJ21" s="39">
        <f>+BJ247+BJ360+BJ473+BJ586+BJ613</f>
        <v>-409.901080000002</v>
      </c>
      <c r="BK21" s="39">
        <f>+BK247+BK360+BK473+BK586</f>
        <v>-765.17462</v>
      </c>
      <c r="BL21" s="39">
        <f>+BL247+BL360+BL473+BL586+BL613</f>
        <v>-852.269079999998</v>
      </c>
      <c r="BM21" s="39">
        <f>+BM247+BM360+BM473+BM586</f>
        <v>-293.649400000001</v>
      </c>
      <c r="BN21" s="39">
        <f>+BN247+BN360+BN473+BN586+BN613</f>
        <v>-1617.4437</v>
      </c>
      <c r="BO21" s="39">
        <f t="shared" si="60"/>
        <v>-1911.0931</v>
      </c>
      <c r="BP21" s="39">
        <f t="shared" si="60"/>
        <v>-365.54515</v>
      </c>
      <c r="BQ21" s="39">
        <f t="shared" si="60"/>
        <v>-126.697709999998</v>
      </c>
      <c r="BR21" s="39">
        <f t="shared" si="60"/>
        <v>-163.63275</v>
      </c>
      <c r="BS21" s="39">
        <f>+BS247+BS360+BS473+BS586+BS613</f>
        <v>166.829727</v>
      </c>
      <c r="BT21" s="39">
        <f>+BT247+BT360+BT473+BT586</f>
        <v>-492.242859999998</v>
      </c>
      <c r="BU21" s="39">
        <f>+BU247+BU360+BU473+BU586+BU613</f>
        <v>3.1969770000004</v>
      </c>
      <c r="BV21" s="39">
        <f>+BV247+BV360+BV473+BV586</f>
        <v>-489.045882999998</v>
      </c>
      <c r="BW21" s="39">
        <f t="shared" si="61"/>
        <v>43.2494999999998</v>
      </c>
      <c r="BX21" s="39">
        <f t="shared" si="61"/>
        <v>-448.115070000001</v>
      </c>
      <c r="BY21" s="39">
        <f t="shared" si="61"/>
        <v>-488.5577</v>
      </c>
      <c r="BZ21" s="39">
        <f>+BZ247+BZ360+BZ473+BZ586+BZ613</f>
        <v>-703.411457258474</v>
      </c>
      <c r="CA21" s="39">
        <f>+CA247+CA360+CA473+CA586</f>
        <v>-404.865570000001</v>
      </c>
      <c r="CB21" s="39">
        <f>+CB247+CB360+CB473+CB586+CB613</f>
        <v>-1191.96915725847</v>
      </c>
      <c r="CC21" s="39">
        <f t="shared" si="61"/>
        <v>-1596.83472725848</v>
      </c>
      <c r="CD21" s="39">
        <f t="shared" si="61"/>
        <v>-639.01017143921</v>
      </c>
      <c r="CE21" s="39">
        <f t="shared" si="61"/>
        <v>-57.6047124742995</v>
      </c>
      <c r="CF21" s="39">
        <f t="shared" si="61"/>
        <v>107.975004632729</v>
      </c>
      <c r="CG21" s="39">
        <f>+CG247+CG360+CG473+CG586+CG613</f>
        <v>125.791649809112</v>
      </c>
      <c r="CH21" s="39">
        <f>+CH247+CH360+CH473+CH586</f>
        <v>-696.61488391351</v>
      </c>
      <c r="CI21" s="39">
        <f>+CI247+CI360+CI473+CI586+CI613</f>
        <v>233.766654441841</v>
      </c>
      <c r="CJ21" s="39">
        <f t="shared" si="61"/>
        <v>-462.848229471668</v>
      </c>
      <c r="CK21" s="39">
        <f t="shared" si="61"/>
        <v>-170.620241476281</v>
      </c>
      <c r="CL21" s="39">
        <f t="shared" si="61"/>
        <v>-179.296618783491</v>
      </c>
      <c r="CM21" s="39">
        <f t="shared" si="61"/>
        <v>-176.296974207901</v>
      </c>
      <c r="CN21" s="39">
        <f t="shared" si="61"/>
        <v>-185.53915489477</v>
      </c>
      <c r="CO21" s="39">
        <f t="shared" si="61"/>
        <v>-195.296942968593</v>
      </c>
      <c r="CP21" s="39">
        <f t="shared" si="61"/>
        <v>-205.600525787851</v>
      </c>
      <c r="CQ21" s="39">
        <f t="shared" si="61"/>
        <v>-216.481920600698</v>
      </c>
      <c r="CR21" s="39">
        <f t="shared" si="61"/>
        <v>-227.975088163833</v>
      </c>
      <c r="CS21" s="39">
        <f t="shared" si="61"/>
        <v>-240.11605353261</v>
      </c>
    </row>
    <row r="22" spans="1:97">
      <c r="A22" s="57" t="s">
        <v>601</v>
      </c>
      <c r="B22" s="39" t="s">
        <v>594</v>
      </c>
      <c r="C22" s="39">
        <f t="shared" si="52"/>
        <v>0</v>
      </c>
      <c r="D22" s="39">
        <f t="shared" si="52"/>
        <v>0</v>
      </c>
      <c r="E22" s="39">
        <f t="shared" si="52"/>
        <v>529.74592</v>
      </c>
      <c r="F22" s="39">
        <f t="shared" si="52"/>
        <v>578.222098359255</v>
      </c>
      <c r="G22" s="39">
        <f t="shared" si="52"/>
        <v>283.5328</v>
      </c>
      <c r="H22" s="39">
        <f t="shared" si="52"/>
        <v>71.655</v>
      </c>
      <c r="I22" s="39">
        <f t="shared" si="52"/>
        <v>142.1967</v>
      </c>
      <c r="J22" s="39">
        <f t="shared" si="52"/>
        <v>166.9111</v>
      </c>
      <c r="K22" s="39">
        <f t="shared" si="52"/>
        <v>250.6336</v>
      </c>
      <c r="L22" s="39">
        <f t="shared" si="53"/>
        <v>52.4142</v>
      </c>
      <c r="M22" s="39">
        <f t="shared" si="53"/>
        <v>130.819</v>
      </c>
      <c r="N22" s="39">
        <f t="shared" si="53"/>
        <v>60.54723</v>
      </c>
      <c r="O22" s="39">
        <f t="shared" si="53"/>
        <v>191.36623</v>
      </c>
      <c r="P22" s="39">
        <f t="shared" si="53"/>
        <v>28.1318</v>
      </c>
      <c r="Q22" s="39">
        <f t="shared" si="53"/>
        <v>-79.925762</v>
      </c>
      <c r="R22" s="39">
        <f t="shared" si="53"/>
        <v>-51.793962</v>
      </c>
      <c r="S22" s="39">
        <f t="shared" si="53"/>
        <v>0</v>
      </c>
      <c r="T22" s="39">
        <f t="shared" si="53"/>
        <v>0</v>
      </c>
      <c r="U22" s="39">
        <f t="shared" si="53"/>
        <v>0</v>
      </c>
      <c r="V22" s="39">
        <f t="shared" si="53"/>
        <v>227.16856</v>
      </c>
      <c r="W22" s="39">
        <f t="shared" si="53"/>
        <v>0</v>
      </c>
      <c r="X22" s="39">
        <f t="shared" si="53"/>
        <v>227.16856</v>
      </c>
      <c r="Y22" s="39">
        <f>+Y248+Y361+Y474+Y587</f>
        <v>227.16856</v>
      </c>
      <c r="Z22" s="39">
        <f t="shared" si="54"/>
        <v>0</v>
      </c>
      <c r="AA22" s="39">
        <f t="shared" si="54"/>
        <v>0</v>
      </c>
      <c r="AB22" s="39">
        <f t="shared" si="54"/>
        <v>0</v>
      </c>
      <c r="AC22" s="39">
        <f t="shared" si="54"/>
        <v>126.32347</v>
      </c>
      <c r="AD22" s="39">
        <f t="shared" si="54"/>
        <v>0</v>
      </c>
      <c r="AE22" s="39">
        <f t="shared" si="54"/>
        <v>126.32347</v>
      </c>
      <c r="AF22" s="39">
        <f>+AF248+AF361+AF474+AF587</f>
        <v>126.32347</v>
      </c>
      <c r="AG22" s="39">
        <f t="shared" si="55"/>
        <v>0</v>
      </c>
      <c r="AH22" s="39">
        <f t="shared" si="55"/>
        <v>0</v>
      </c>
      <c r="AI22" s="39">
        <f t="shared" si="55"/>
        <v>0</v>
      </c>
      <c r="AJ22" s="39">
        <f t="shared" si="55"/>
        <v>171.76094</v>
      </c>
      <c r="AK22" s="39">
        <f t="shared" si="55"/>
        <v>0</v>
      </c>
      <c r="AL22" s="39">
        <f t="shared" si="55"/>
        <v>171.76094</v>
      </c>
      <c r="AM22" s="39">
        <f>+AM248+AM361+AM474+AM587</f>
        <v>171.76094</v>
      </c>
      <c r="AN22" s="39">
        <f t="shared" si="56"/>
        <v>-13.398</v>
      </c>
      <c r="AO22" s="39">
        <f t="shared" si="56"/>
        <v>64.899</v>
      </c>
      <c r="AP22" s="39">
        <f t="shared" si="56"/>
        <v>-11.0076</v>
      </c>
      <c r="AQ22" s="39">
        <f t="shared" si="56"/>
        <v>102.7666</v>
      </c>
      <c r="AR22" s="39">
        <f t="shared" si="56"/>
        <v>51.501</v>
      </c>
      <c r="AS22" s="39">
        <f t="shared" si="56"/>
        <v>91.759</v>
      </c>
      <c r="AT22" s="39">
        <f t="shared" si="57"/>
        <v>143.26</v>
      </c>
      <c r="AU22" s="39">
        <f t="shared" si="57"/>
        <v>91.1828</v>
      </c>
      <c r="AV22" s="39">
        <f>+AV248+AV361+AV474+AV587+AV614</f>
        <v>45.8172</v>
      </c>
      <c r="AW22" s="39">
        <f>+AW248+AW361+AW474+AW587</f>
        <v>24</v>
      </c>
      <c r="AX22" s="39">
        <f>+AX248+AX361+AX474+AX587+AX614</f>
        <v>0</v>
      </c>
      <c r="AY22" s="39">
        <f>+AY248+AY361+AY474+AY587</f>
        <v>137</v>
      </c>
      <c r="AZ22" s="39">
        <f>+AZ248+AZ361+AZ474+AZ587+AZ614</f>
        <v>24</v>
      </c>
      <c r="BA22" s="39">
        <f t="shared" si="58"/>
        <v>161</v>
      </c>
      <c r="BB22" s="39">
        <f t="shared" si="58"/>
        <v>30</v>
      </c>
      <c r="BC22" s="39">
        <f>+BC248+BC361+BC474+BC587+BC614</f>
        <v>20</v>
      </c>
      <c r="BD22" s="39">
        <f>+BD248+BD361+BD474+BD587</f>
        <v>30</v>
      </c>
      <c r="BE22" s="39">
        <f>+BE248+BE361+BE474+BE587+BE614</f>
        <v>45</v>
      </c>
      <c r="BF22" s="39">
        <f>+BF248+BF361+BF474+BF587</f>
        <v>50</v>
      </c>
      <c r="BG22" s="39">
        <f>+BG248+BG361+BG474+BG587+BG614</f>
        <v>75</v>
      </c>
      <c r="BH22" s="39">
        <f t="shared" si="59"/>
        <v>125</v>
      </c>
      <c r="BI22" s="39">
        <f t="shared" si="59"/>
        <v>30</v>
      </c>
      <c r="BJ22" s="39">
        <f>+BJ248+BJ361+BJ474+BJ587+BJ614</f>
        <v>30</v>
      </c>
      <c r="BK22" s="39">
        <f>+BK248+BK361+BK474+BK587</f>
        <v>135</v>
      </c>
      <c r="BL22" s="39">
        <f>+BL248+BL361+BL474+BL587+BL614</f>
        <v>417</v>
      </c>
      <c r="BM22" s="39">
        <f>+BM248+BM361+BM474+BM587</f>
        <v>60</v>
      </c>
      <c r="BN22" s="39">
        <f>+BN248+BN361+BN474+BN587+BN614</f>
        <v>552</v>
      </c>
      <c r="BO22" s="39">
        <f t="shared" si="60"/>
        <v>612</v>
      </c>
      <c r="BP22" s="39">
        <f t="shared" si="60"/>
        <v>250</v>
      </c>
      <c r="BQ22" s="39">
        <f t="shared" si="60"/>
        <v>270</v>
      </c>
      <c r="BR22" s="39">
        <f t="shared" si="60"/>
        <v>112</v>
      </c>
      <c r="BS22" s="39">
        <f>+BS248+BS361+BS474+BS587+BS614</f>
        <v>48</v>
      </c>
      <c r="BT22" s="39">
        <f>+BT248+BT361+BT474+BT587</f>
        <v>520</v>
      </c>
      <c r="BU22" s="39">
        <f>+BU248+BU361+BU474+BU587+BU614</f>
        <v>160</v>
      </c>
      <c r="BV22" s="39">
        <f t="shared" si="61"/>
        <v>680</v>
      </c>
      <c r="BW22" s="39">
        <f t="shared" si="61"/>
        <v>55</v>
      </c>
      <c r="BX22" s="39">
        <f t="shared" si="61"/>
        <v>45</v>
      </c>
      <c r="BY22" s="39">
        <f t="shared" si="61"/>
        <v>109</v>
      </c>
      <c r="BZ22" s="39">
        <f>+BZ248+BZ361+BZ474+BZ587+BZ614</f>
        <v>131</v>
      </c>
      <c r="CA22" s="39">
        <f>+CA248+CA361+CA474+CA587</f>
        <v>100</v>
      </c>
      <c r="CB22" s="39">
        <f>+CB248+CB361+CB474+CB587+CB614</f>
        <v>240</v>
      </c>
      <c r="CC22" s="39">
        <f t="shared" si="61"/>
        <v>340</v>
      </c>
      <c r="CD22" s="39">
        <f t="shared" si="61"/>
        <v>75</v>
      </c>
      <c r="CE22" s="39">
        <f t="shared" si="61"/>
        <v>75</v>
      </c>
      <c r="CF22" s="39">
        <f t="shared" si="61"/>
        <v>75</v>
      </c>
      <c r="CG22" s="39">
        <f>+CG248+CG361+CG474+CG587+CG614</f>
        <v>55</v>
      </c>
      <c r="CH22" s="39">
        <f>+CH248+CH361+CH474+CH587</f>
        <v>150</v>
      </c>
      <c r="CI22" s="39">
        <f>+CI248+CI361+CI474+CI587+CI614</f>
        <v>130</v>
      </c>
      <c r="CJ22" s="39">
        <f t="shared" si="61"/>
        <v>280</v>
      </c>
      <c r="CK22" s="39">
        <f t="shared" si="61"/>
        <v>0</v>
      </c>
      <c r="CL22" s="39">
        <f t="shared" si="61"/>
        <v>0</v>
      </c>
      <c r="CM22" s="39">
        <f t="shared" si="61"/>
        <v>0</v>
      </c>
      <c r="CN22" s="39">
        <f t="shared" si="61"/>
        <v>0</v>
      </c>
      <c r="CO22" s="39">
        <f t="shared" si="61"/>
        <v>0</v>
      </c>
      <c r="CP22" s="39">
        <f t="shared" si="61"/>
        <v>0</v>
      </c>
      <c r="CQ22" s="39">
        <f t="shared" si="61"/>
        <v>0</v>
      </c>
      <c r="CR22" s="39">
        <f t="shared" si="61"/>
        <v>0</v>
      </c>
      <c r="CS22" s="39">
        <f t="shared" si="61"/>
        <v>0</v>
      </c>
    </row>
    <row r="23" spans="1:97">
      <c r="A23" s="18" t="s">
        <v>602</v>
      </c>
      <c r="B23" s="58" t="s">
        <v>594</v>
      </c>
      <c r="C23" s="58">
        <f>+C238</f>
        <v>2061</v>
      </c>
      <c r="D23" s="58">
        <f>+D238</f>
        <v>2126.952</v>
      </c>
      <c r="E23" s="58">
        <f>+E238</f>
        <v>2392.821</v>
      </c>
      <c r="F23" s="58">
        <f>+F238</f>
        <v>2471.7</v>
      </c>
      <c r="G23" s="58">
        <f>+G238</f>
        <v>2388.5</v>
      </c>
      <c r="H23" s="58">
        <f t="shared" ref="H23:CN23" si="62">+H238</f>
        <v>2717</v>
      </c>
      <c r="I23" s="58">
        <f t="shared" si="62"/>
        <v>2813.8</v>
      </c>
      <c r="J23" s="58">
        <f t="shared" si="62"/>
        <v>3002.6</v>
      </c>
      <c r="K23" s="58">
        <f t="shared" si="62"/>
        <v>2973.8</v>
      </c>
      <c r="L23" s="58">
        <f t="shared" si="62"/>
        <v>3032.4</v>
      </c>
      <c r="M23" s="58">
        <f t="shared" si="62"/>
        <v>1740.3</v>
      </c>
      <c r="N23" s="58">
        <f t="shared" si="62"/>
        <v>1659.4</v>
      </c>
      <c r="O23" s="58">
        <f t="shared" si="62"/>
        <v>3399.7</v>
      </c>
      <c r="P23" s="58">
        <f t="shared" si="62"/>
        <v>1724.4</v>
      </c>
      <c r="Q23" s="58">
        <f t="shared" si="62"/>
        <v>1675.3</v>
      </c>
      <c r="R23" s="58">
        <f t="shared" si="62"/>
        <v>3399.7</v>
      </c>
      <c r="S23" s="58">
        <f t="shared" si="62"/>
        <v>858.2</v>
      </c>
      <c r="T23" s="58">
        <f t="shared" si="62"/>
        <v>881.1</v>
      </c>
      <c r="U23" s="58">
        <f t="shared" si="62"/>
        <v>779.3</v>
      </c>
      <c r="V23" s="58">
        <f t="shared" si="62"/>
        <v>831.8</v>
      </c>
      <c r="W23" s="58">
        <f t="shared" si="62"/>
        <v>1739.3</v>
      </c>
      <c r="X23" s="58">
        <f t="shared" si="62"/>
        <v>1611.1</v>
      </c>
      <c r="Y23" s="58">
        <f t="shared" si="62"/>
        <v>3350.4</v>
      </c>
      <c r="Z23" s="58">
        <f t="shared" si="62"/>
        <v>797.3</v>
      </c>
      <c r="AA23" s="58">
        <f t="shared" si="62"/>
        <v>834.2</v>
      </c>
      <c r="AB23" s="58">
        <f t="shared" si="62"/>
        <v>773.7</v>
      </c>
      <c r="AC23" s="58">
        <f t="shared" si="62"/>
        <v>857.3</v>
      </c>
      <c r="AD23" s="58">
        <f t="shared" si="62"/>
        <v>1631.5</v>
      </c>
      <c r="AE23" s="58">
        <f t="shared" si="62"/>
        <v>1631</v>
      </c>
      <c r="AF23" s="58">
        <f t="shared" si="62"/>
        <v>3262.5</v>
      </c>
      <c r="AG23" s="58">
        <f t="shared" si="62"/>
        <v>835.3</v>
      </c>
      <c r="AH23" s="58">
        <f t="shared" si="62"/>
        <v>878.9</v>
      </c>
      <c r="AI23" s="58">
        <f t="shared" si="62"/>
        <v>821.1</v>
      </c>
      <c r="AJ23" s="58">
        <f t="shared" si="62"/>
        <v>906.6</v>
      </c>
      <c r="AK23" s="58">
        <f t="shared" si="62"/>
        <v>1714.2</v>
      </c>
      <c r="AL23" s="58">
        <f t="shared" si="62"/>
        <v>1727.7</v>
      </c>
      <c r="AM23" s="58">
        <f t="shared" si="62"/>
        <v>3441.9</v>
      </c>
      <c r="AN23" s="58">
        <f t="shared" si="62"/>
        <v>751.1</v>
      </c>
      <c r="AO23" s="58">
        <f t="shared" si="62"/>
        <v>590.6</v>
      </c>
      <c r="AP23" s="58">
        <f t="shared" si="62"/>
        <v>861.7</v>
      </c>
      <c r="AQ23" s="58">
        <f t="shared" si="62"/>
        <v>893.9</v>
      </c>
      <c r="AR23" s="58">
        <f t="shared" si="62"/>
        <v>1341.7</v>
      </c>
      <c r="AS23" s="58">
        <f t="shared" si="62"/>
        <v>1755.6</v>
      </c>
      <c r="AT23" s="58">
        <f t="shared" si="62"/>
        <v>3097.3</v>
      </c>
      <c r="AU23" s="58">
        <f t="shared" si="62"/>
        <v>848.3</v>
      </c>
      <c r="AV23" s="58">
        <f t="shared" si="62"/>
        <v>930.4</v>
      </c>
      <c r="AW23" s="58">
        <f t="shared" si="62"/>
        <v>945.6</v>
      </c>
      <c r="AX23" s="58">
        <f t="shared" si="62"/>
        <v>1059.6</v>
      </c>
      <c r="AY23" s="58">
        <f t="shared" si="62"/>
        <v>1778.7</v>
      </c>
      <c r="AZ23" s="58">
        <f t="shared" si="62"/>
        <v>2005.2</v>
      </c>
      <c r="BA23" s="58">
        <f t="shared" si="62"/>
        <v>3783.9</v>
      </c>
      <c r="BB23" s="58">
        <f t="shared" si="62"/>
        <v>1041.3</v>
      </c>
      <c r="BC23" s="58">
        <f t="shared" si="62"/>
        <v>1122.5</v>
      </c>
      <c r="BD23" s="59">
        <f t="shared" si="62"/>
        <v>1094.3</v>
      </c>
      <c r="BE23" s="58">
        <f t="shared" si="62"/>
        <v>1218.7</v>
      </c>
      <c r="BF23" s="58">
        <f t="shared" si="62"/>
        <v>2163.8</v>
      </c>
      <c r="BG23" s="58">
        <f t="shared" si="62"/>
        <v>2313</v>
      </c>
      <c r="BH23" s="58">
        <f t="shared" si="62"/>
        <v>4476.8</v>
      </c>
      <c r="BI23" s="58">
        <f t="shared" si="62"/>
        <v>1143.6</v>
      </c>
      <c r="BJ23" s="58">
        <f t="shared" si="62"/>
        <v>1170.1</v>
      </c>
      <c r="BK23" s="58">
        <f t="shared" si="62"/>
        <v>1109.8</v>
      </c>
      <c r="BL23" s="58">
        <f t="shared" si="62"/>
        <v>1230.4</v>
      </c>
      <c r="BM23" s="58">
        <f t="shared" si="62"/>
        <v>2313.7</v>
      </c>
      <c r="BN23" s="58">
        <f t="shared" si="62"/>
        <v>2340.2</v>
      </c>
      <c r="BO23" s="58">
        <f t="shared" si="62"/>
        <v>4653.9</v>
      </c>
      <c r="BP23" s="58">
        <f t="shared" si="62"/>
        <v>1243.3</v>
      </c>
      <c r="BQ23" s="58">
        <f t="shared" si="62"/>
        <v>1183.4</v>
      </c>
      <c r="BR23" s="58">
        <f t="shared" si="62"/>
        <v>1162.5</v>
      </c>
      <c r="BS23" s="58">
        <f t="shared" si="62"/>
        <v>1297</v>
      </c>
      <c r="BT23" s="58">
        <f t="shared" si="62"/>
        <v>2426.7</v>
      </c>
      <c r="BU23" s="58">
        <f t="shared" si="62"/>
        <v>2459.5</v>
      </c>
      <c r="BV23" s="58">
        <f t="shared" si="62"/>
        <v>4886.2</v>
      </c>
      <c r="BW23" s="58">
        <f t="shared" si="62"/>
        <v>1277.2</v>
      </c>
      <c r="BX23" s="58">
        <f t="shared" si="62"/>
        <v>1269.4</v>
      </c>
      <c r="BY23" s="58">
        <f t="shared" si="62"/>
        <v>1233</v>
      </c>
      <c r="BZ23" s="58">
        <f t="shared" si="62"/>
        <v>1445.02026548964</v>
      </c>
      <c r="CA23" s="58">
        <f t="shared" si="62"/>
        <v>2546.6</v>
      </c>
      <c r="CB23" s="58">
        <f t="shared" si="62"/>
        <v>2678.02026548964</v>
      </c>
      <c r="CC23" s="58">
        <f t="shared" si="62"/>
        <v>5224.62026548964</v>
      </c>
      <c r="CD23" s="58">
        <f t="shared" si="62"/>
        <v>1403.99778679986</v>
      </c>
      <c r="CE23" s="58">
        <f t="shared" si="62"/>
        <v>1340.51097759119</v>
      </c>
      <c r="CF23" s="58">
        <f t="shared" si="62"/>
        <v>1352.02942227938</v>
      </c>
      <c r="CG23" s="58">
        <f t="shared" si="62"/>
        <v>1601.13590269197</v>
      </c>
      <c r="CH23" s="58">
        <f t="shared" si="62"/>
        <v>2744.50876439104</v>
      </c>
      <c r="CI23" s="58">
        <f t="shared" si="62"/>
        <v>2953.16532497135</v>
      </c>
      <c r="CJ23" s="58">
        <f t="shared" si="62"/>
        <v>5697.67408936239</v>
      </c>
      <c r="CK23" s="58">
        <f t="shared" si="62"/>
        <v>6025.5553076587</v>
      </c>
      <c r="CL23" s="58">
        <f t="shared" si="62"/>
        <v>6372.30494342245</v>
      </c>
      <c r="CM23" s="58">
        <f t="shared" si="62"/>
        <v>6739.00880809343</v>
      </c>
      <c r="CN23" s="58">
        <f t="shared" si="62"/>
        <v>7126.81519776261</v>
      </c>
      <c r="CO23" s="58">
        <f t="shared" ref="CO23:CS23" si="63">+CO238</f>
        <v>7536.9384889452</v>
      </c>
      <c r="CP23" s="58">
        <f t="shared" si="63"/>
        <v>7970.66294127803</v>
      </c>
      <c r="CQ23" s="58">
        <f t="shared" si="63"/>
        <v>8429.34671904882</v>
      </c>
      <c r="CR23" s="58">
        <f t="shared" si="63"/>
        <v>8914.42614415034</v>
      </c>
      <c r="CS23" s="58">
        <f t="shared" si="63"/>
        <v>9427.42019377727</v>
      </c>
    </row>
    <row r="24" spans="1:97">
      <c r="A24" s="18" t="s">
        <v>603</v>
      </c>
      <c r="B24" s="58" t="s">
        <v>594</v>
      </c>
      <c r="C24" s="58">
        <f>+C351</f>
        <v>7499</v>
      </c>
      <c r="D24" s="58">
        <f>+D351</f>
        <v>7903.1961</v>
      </c>
      <c r="E24" s="58">
        <f>+E351</f>
        <v>8280.573713775</v>
      </c>
      <c r="F24" s="58">
        <f>+F351</f>
        <v>8354.9</v>
      </c>
      <c r="G24" s="58">
        <f>+G351</f>
        <v>8555.2</v>
      </c>
      <c r="H24" s="58">
        <f t="shared" ref="H24:CN24" si="64">+H351</f>
        <v>9529.9</v>
      </c>
      <c r="I24" s="58">
        <f t="shared" si="64"/>
        <v>9835.2</v>
      </c>
      <c r="J24" s="58">
        <f t="shared" si="64"/>
        <v>10713.2</v>
      </c>
      <c r="K24" s="58">
        <f t="shared" si="64"/>
        <v>10873.2</v>
      </c>
      <c r="L24" s="58">
        <f t="shared" si="64"/>
        <v>10767.5</v>
      </c>
      <c r="M24" s="58">
        <f t="shared" si="64"/>
        <v>6161.3</v>
      </c>
      <c r="N24" s="58">
        <f t="shared" si="64"/>
        <v>5682.9</v>
      </c>
      <c r="O24" s="58">
        <f t="shared" si="64"/>
        <v>11844.2</v>
      </c>
      <c r="P24" s="58">
        <f t="shared" si="64"/>
        <v>6154.9</v>
      </c>
      <c r="Q24" s="58">
        <f t="shared" si="64"/>
        <v>5838.5</v>
      </c>
      <c r="R24" s="58">
        <f t="shared" si="64"/>
        <v>11993.4</v>
      </c>
      <c r="S24" s="58">
        <f t="shared" si="64"/>
        <v>3229.2</v>
      </c>
      <c r="T24" s="58">
        <f t="shared" si="64"/>
        <v>3160.1</v>
      </c>
      <c r="U24" s="58">
        <f t="shared" si="64"/>
        <v>2818.7</v>
      </c>
      <c r="V24" s="58">
        <f t="shared" si="64"/>
        <v>2910.7</v>
      </c>
      <c r="W24" s="58">
        <f t="shared" si="64"/>
        <v>6389.3</v>
      </c>
      <c r="X24" s="58">
        <f t="shared" si="64"/>
        <v>5729.4</v>
      </c>
      <c r="Y24" s="58">
        <f t="shared" si="64"/>
        <v>12118.7</v>
      </c>
      <c r="Z24" s="58">
        <f t="shared" si="64"/>
        <v>3070.5</v>
      </c>
      <c r="AA24" s="58">
        <f t="shared" si="64"/>
        <v>3066.3</v>
      </c>
      <c r="AB24" s="58">
        <f t="shared" si="64"/>
        <v>2853.7</v>
      </c>
      <c r="AC24" s="58">
        <f t="shared" si="64"/>
        <v>3041.7</v>
      </c>
      <c r="AD24" s="58">
        <f t="shared" si="64"/>
        <v>6136.8</v>
      </c>
      <c r="AE24" s="58">
        <f t="shared" si="64"/>
        <v>5895.4</v>
      </c>
      <c r="AF24" s="58">
        <f t="shared" si="64"/>
        <v>12032.2</v>
      </c>
      <c r="AG24" s="58">
        <f t="shared" si="64"/>
        <v>3284.5</v>
      </c>
      <c r="AH24" s="58">
        <f t="shared" si="64"/>
        <v>3246</v>
      </c>
      <c r="AI24" s="58">
        <f t="shared" si="64"/>
        <v>3003.4</v>
      </c>
      <c r="AJ24" s="58">
        <f t="shared" si="64"/>
        <v>3214.3</v>
      </c>
      <c r="AK24" s="58">
        <f t="shared" si="64"/>
        <v>6530.5</v>
      </c>
      <c r="AL24" s="58">
        <f t="shared" si="64"/>
        <v>6217.7</v>
      </c>
      <c r="AM24" s="58">
        <f t="shared" si="64"/>
        <v>12748.2</v>
      </c>
      <c r="AN24" s="58">
        <f t="shared" si="64"/>
        <v>3169.8</v>
      </c>
      <c r="AO24" s="58">
        <f t="shared" si="64"/>
        <v>2680.9</v>
      </c>
      <c r="AP24" s="58">
        <f t="shared" si="64"/>
        <v>2861.8</v>
      </c>
      <c r="AQ24" s="58">
        <f t="shared" si="64"/>
        <v>2991.3</v>
      </c>
      <c r="AR24" s="58">
        <f t="shared" si="64"/>
        <v>5850.7</v>
      </c>
      <c r="AS24" s="58">
        <f t="shared" si="64"/>
        <v>5853.1</v>
      </c>
      <c r="AT24" s="58">
        <f t="shared" si="64"/>
        <v>11703.8</v>
      </c>
      <c r="AU24" s="58">
        <f t="shared" si="64"/>
        <v>2973.3</v>
      </c>
      <c r="AV24" s="58">
        <f t="shared" si="64"/>
        <v>2990.1</v>
      </c>
      <c r="AW24" s="58">
        <f t="shared" si="64"/>
        <v>2979.5</v>
      </c>
      <c r="AX24" s="58">
        <f t="shared" si="64"/>
        <v>3290.6</v>
      </c>
      <c r="AY24" s="58">
        <f t="shared" si="64"/>
        <v>5963.4</v>
      </c>
      <c r="AZ24" s="58">
        <f t="shared" si="64"/>
        <v>6270.1</v>
      </c>
      <c r="BA24" s="58">
        <f t="shared" si="64"/>
        <v>12233.5</v>
      </c>
      <c r="BB24" s="58">
        <f t="shared" si="64"/>
        <v>3302.9</v>
      </c>
      <c r="BC24" s="58">
        <f t="shared" si="64"/>
        <v>3491.4</v>
      </c>
      <c r="BD24" s="59">
        <f t="shared" si="64"/>
        <v>3548.3</v>
      </c>
      <c r="BE24" s="58">
        <f t="shared" si="64"/>
        <v>3678.7</v>
      </c>
      <c r="BF24" s="58">
        <f t="shared" si="64"/>
        <v>6794.3</v>
      </c>
      <c r="BG24" s="58">
        <f t="shared" si="64"/>
        <v>7227</v>
      </c>
      <c r="BH24" s="58">
        <f t="shared" si="64"/>
        <v>14021.3</v>
      </c>
      <c r="BI24" s="58">
        <f t="shared" si="64"/>
        <v>3821.5</v>
      </c>
      <c r="BJ24" s="58">
        <f t="shared" si="64"/>
        <v>3865.5</v>
      </c>
      <c r="BK24" s="58">
        <f t="shared" si="64"/>
        <v>3771.2</v>
      </c>
      <c r="BL24" s="58">
        <f t="shared" si="64"/>
        <v>3714.3</v>
      </c>
      <c r="BM24" s="58">
        <f t="shared" si="64"/>
        <v>7687.2</v>
      </c>
      <c r="BN24" s="58">
        <f t="shared" si="64"/>
        <v>7485.5</v>
      </c>
      <c r="BO24" s="58">
        <f t="shared" si="64"/>
        <v>15172.7</v>
      </c>
      <c r="BP24" s="58">
        <f t="shared" si="64"/>
        <v>4172.8</v>
      </c>
      <c r="BQ24" s="58">
        <f t="shared" si="64"/>
        <v>4149.4</v>
      </c>
      <c r="BR24" s="58">
        <f t="shared" si="64"/>
        <v>3748</v>
      </c>
      <c r="BS24" s="58">
        <f t="shared" si="64"/>
        <v>3912.2</v>
      </c>
      <c r="BT24" s="58">
        <f t="shared" si="64"/>
        <v>8322.2</v>
      </c>
      <c r="BU24" s="58">
        <f t="shared" si="64"/>
        <v>7660.2</v>
      </c>
      <c r="BV24" s="58">
        <f>+BV351</f>
        <v>15982.4</v>
      </c>
      <c r="BW24" s="58">
        <f t="shared" ref="BW24:CB24" si="65">+BW351</f>
        <v>4278.7</v>
      </c>
      <c r="BX24" s="58">
        <f t="shared" si="65"/>
        <v>4134.3</v>
      </c>
      <c r="BY24" s="58">
        <f t="shared" si="65"/>
        <v>3763.4</v>
      </c>
      <c r="BZ24" s="58">
        <f t="shared" si="65"/>
        <v>3846.15395642602</v>
      </c>
      <c r="CA24" s="58">
        <f t="shared" si="65"/>
        <v>8413</v>
      </c>
      <c r="CB24" s="58">
        <f t="shared" si="65"/>
        <v>7609.55395642602</v>
      </c>
      <c r="CC24" s="58">
        <f t="shared" si="64"/>
        <v>16022.553956426</v>
      </c>
      <c r="CD24" s="58">
        <f t="shared" si="64"/>
        <v>4274.36195482621</v>
      </c>
      <c r="CE24" s="58">
        <f t="shared" si="64"/>
        <v>4255.98841090783</v>
      </c>
      <c r="CF24" s="58">
        <f t="shared" si="64"/>
        <v>3911.64644587893</v>
      </c>
      <c r="CG24" s="58">
        <f t="shared" si="64"/>
        <v>4025.87005115329</v>
      </c>
      <c r="CH24" s="58">
        <f t="shared" si="64"/>
        <v>8530.35036573404</v>
      </c>
      <c r="CI24" s="58">
        <f t="shared" si="64"/>
        <v>7937.51649703222</v>
      </c>
      <c r="CJ24" s="58">
        <f t="shared" si="64"/>
        <v>16467.8668627663</v>
      </c>
      <c r="CK24" s="58">
        <f t="shared" si="64"/>
        <v>17064.1412597248</v>
      </c>
      <c r="CL24" s="58">
        <f t="shared" si="64"/>
        <v>17682.0057727214</v>
      </c>
      <c r="CM24" s="58">
        <f t="shared" si="64"/>
        <v>18322.2421443783</v>
      </c>
      <c r="CN24" s="58">
        <f t="shared" si="64"/>
        <v>18985.6604229332</v>
      </c>
      <c r="CO24" s="58">
        <f t="shared" ref="CO24:CS24" si="66">+CO351</f>
        <v>19673.0999871392</v>
      </c>
      <c r="CP24" s="58">
        <f t="shared" si="66"/>
        <v>20385.430608275</v>
      </c>
      <c r="CQ24" s="58">
        <f t="shared" si="66"/>
        <v>21123.5535506077</v>
      </c>
      <c r="CR24" s="58">
        <f t="shared" si="66"/>
        <v>21888.4027117026</v>
      </c>
      <c r="CS24" s="58">
        <f t="shared" si="66"/>
        <v>22680.9458040211</v>
      </c>
    </row>
    <row r="25" spans="1:97">
      <c r="A25" s="18" t="s">
        <v>604</v>
      </c>
      <c r="B25" s="58" t="s">
        <v>594</v>
      </c>
      <c r="C25" s="58">
        <f>+C464</f>
        <v>3582</v>
      </c>
      <c r="D25" s="58">
        <f>+D464</f>
        <v>3772.5624</v>
      </c>
      <c r="E25" s="58">
        <f>+E464</f>
        <v>3927.2374584</v>
      </c>
      <c r="F25" s="58">
        <f>+F464</f>
        <v>4169.6</v>
      </c>
      <c r="G25" s="58">
        <v>4080</v>
      </c>
      <c r="H25" s="58">
        <f t="shared" ref="H25:CN25" si="67">+H464</f>
        <v>4506.6</v>
      </c>
      <c r="I25" s="58">
        <f t="shared" si="67"/>
        <v>4800.1</v>
      </c>
      <c r="J25" s="58">
        <f t="shared" si="67"/>
        <v>5568.1</v>
      </c>
      <c r="K25" s="58">
        <f t="shared" si="67"/>
        <v>5865.2</v>
      </c>
      <c r="L25" s="58">
        <f t="shared" si="67"/>
        <v>6197.9</v>
      </c>
      <c r="M25" s="58">
        <f t="shared" si="67"/>
        <v>3486.6</v>
      </c>
      <c r="N25" s="58">
        <f t="shared" si="67"/>
        <v>3743.4</v>
      </c>
      <c r="O25" s="58">
        <f t="shared" si="67"/>
        <v>7230</v>
      </c>
      <c r="P25" s="58">
        <f t="shared" si="67"/>
        <v>3595.3</v>
      </c>
      <c r="Q25" s="58">
        <f t="shared" si="67"/>
        <v>4067.1</v>
      </c>
      <c r="R25" s="58">
        <f t="shared" si="67"/>
        <v>7662.4</v>
      </c>
      <c r="S25" s="58">
        <f t="shared" si="67"/>
        <v>2157.1</v>
      </c>
      <c r="T25" s="58">
        <f t="shared" si="67"/>
        <v>1991.4</v>
      </c>
      <c r="U25" s="58">
        <f t="shared" si="67"/>
        <v>2024.2</v>
      </c>
      <c r="V25" s="58">
        <f t="shared" si="67"/>
        <v>2299</v>
      </c>
      <c r="W25" s="58">
        <f t="shared" si="67"/>
        <v>4148.5</v>
      </c>
      <c r="X25" s="58">
        <f t="shared" si="67"/>
        <v>4323.2</v>
      </c>
      <c r="Y25" s="58">
        <f t="shared" si="67"/>
        <v>8471.7</v>
      </c>
      <c r="Z25" s="58">
        <f t="shared" si="67"/>
        <v>2252.5</v>
      </c>
      <c r="AA25" s="58">
        <f t="shared" si="67"/>
        <v>2138.9</v>
      </c>
      <c r="AB25" s="58">
        <f t="shared" si="67"/>
        <v>2324.3</v>
      </c>
      <c r="AC25" s="58">
        <f t="shared" si="67"/>
        <v>2651.5</v>
      </c>
      <c r="AD25" s="58">
        <f t="shared" si="67"/>
        <v>4391.4</v>
      </c>
      <c r="AE25" s="58">
        <f t="shared" si="67"/>
        <v>4975.8</v>
      </c>
      <c r="AF25" s="58">
        <f t="shared" si="67"/>
        <v>9367.2</v>
      </c>
      <c r="AG25" s="58">
        <f t="shared" si="67"/>
        <v>2679.6</v>
      </c>
      <c r="AH25" s="58">
        <f t="shared" si="67"/>
        <v>2470.5</v>
      </c>
      <c r="AI25" s="58">
        <f t="shared" si="67"/>
        <v>2751.9</v>
      </c>
      <c r="AJ25" s="58">
        <f t="shared" si="67"/>
        <v>3117.8</v>
      </c>
      <c r="AK25" s="58">
        <f t="shared" si="67"/>
        <v>5150.1</v>
      </c>
      <c r="AL25" s="58">
        <f t="shared" si="67"/>
        <v>5869.7</v>
      </c>
      <c r="AM25" s="58">
        <f t="shared" si="67"/>
        <v>11019.8</v>
      </c>
      <c r="AN25" s="58">
        <f t="shared" si="67"/>
        <v>2464.4</v>
      </c>
      <c r="AO25" s="58">
        <f t="shared" si="67"/>
        <v>1917.8</v>
      </c>
      <c r="AP25" s="58">
        <f t="shared" si="67"/>
        <v>2575.6</v>
      </c>
      <c r="AQ25" s="58">
        <f t="shared" si="67"/>
        <v>3222.1</v>
      </c>
      <c r="AR25" s="58">
        <f t="shared" si="67"/>
        <v>4382.2</v>
      </c>
      <c r="AS25" s="58">
        <f t="shared" si="67"/>
        <v>5797.7</v>
      </c>
      <c r="AT25" s="58">
        <f t="shared" si="67"/>
        <v>10179.9</v>
      </c>
      <c r="AU25" s="58">
        <f t="shared" si="67"/>
        <v>2769.7</v>
      </c>
      <c r="AV25" s="58">
        <f t="shared" si="67"/>
        <v>2702.5</v>
      </c>
      <c r="AW25" s="58">
        <f t="shared" si="67"/>
        <v>3120.1</v>
      </c>
      <c r="AX25" s="58">
        <f t="shared" si="67"/>
        <v>3753.9</v>
      </c>
      <c r="AY25" s="58">
        <f t="shared" si="67"/>
        <v>5472.2</v>
      </c>
      <c r="AZ25" s="58">
        <f t="shared" si="67"/>
        <v>6874</v>
      </c>
      <c r="BA25" s="58">
        <f t="shared" si="67"/>
        <v>12346.2</v>
      </c>
      <c r="BB25" s="58">
        <f t="shared" si="67"/>
        <v>3463.7</v>
      </c>
      <c r="BC25" s="58">
        <f t="shared" si="67"/>
        <v>3407.9</v>
      </c>
      <c r="BD25" s="59">
        <f t="shared" si="67"/>
        <v>3612.3</v>
      </c>
      <c r="BE25" s="58">
        <f t="shared" si="67"/>
        <v>4154.2</v>
      </c>
      <c r="BF25" s="58">
        <f t="shared" si="67"/>
        <v>6871.6</v>
      </c>
      <c r="BG25" s="58">
        <f t="shared" si="67"/>
        <v>7766.5</v>
      </c>
      <c r="BH25" s="58">
        <f t="shared" si="67"/>
        <v>14638.1</v>
      </c>
      <c r="BI25" s="58">
        <f t="shared" si="67"/>
        <v>3729.6</v>
      </c>
      <c r="BJ25" s="58">
        <f t="shared" si="67"/>
        <v>3558.8</v>
      </c>
      <c r="BK25" s="58">
        <f t="shared" si="67"/>
        <v>3496.4</v>
      </c>
      <c r="BL25" s="58">
        <f t="shared" si="67"/>
        <v>4139.2</v>
      </c>
      <c r="BM25" s="58">
        <f t="shared" si="67"/>
        <v>7288.4</v>
      </c>
      <c r="BN25" s="58">
        <f t="shared" si="67"/>
        <v>7635.6</v>
      </c>
      <c r="BO25" s="58">
        <f t="shared" si="67"/>
        <v>14924</v>
      </c>
      <c r="BP25" s="58">
        <f t="shared" si="67"/>
        <v>3813</v>
      </c>
      <c r="BQ25" s="58">
        <f t="shared" si="67"/>
        <v>3765.8</v>
      </c>
      <c r="BR25" s="58">
        <f t="shared" si="67"/>
        <v>3774.6</v>
      </c>
      <c r="BS25" s="58">
        <f t="shared" si="67"/>
        <v>4237.7</v>
      </c>
      <c r="BT25" s="58">
        <f t="shared" si="67"/>
        <v>7578.8</v>
      </c>
      <c r="BU25" s="58">
        <f t="shared" si="67"/>
        <v>8012.3</v>
      </c>
      <c r="BV25" s="58">
        <f t="shared" si="67"/>
        <v>15591.1</v>
      </c>
      <c r="BW25" s="58">
        <f t="shared" si="67"/>
        <v>4092.8</v>
      </c>
      <c r="BX25" s="58">
        <f t="shared" si="67"/>
        <v>3565.1</v>
      </c>
      <c r="BY25" s="58">
        <f t="shared" si="67"/>
        <v>3719.7</v>
      </c>
      <c r="BZ25" s="58">
        <f t="shared" si="67"/>
        <v>4310.20735156542</v>
      </c>
      <c r="CA25" s="58">
        <f t="shared" si="67"/>
        <v>7657.9</v>
      </c>
      <c r="CB25" s="58">
        <f t="shared" si="67"/>
        <v>8029.90735156542</v>
      </c>
      <c r="CC25" s="58">
        <f t="shared" si="67"/>
        <v>15687.8073515654</v>
      </c>
      <c r="CD25" s="58">
        <f t="shared" si="67"/>
        <v>3838.69376125699</v>
      </c>
      <c r="CE25" s="58">
        <f t="shared" si="67"/>
        <v>4024.51713845258</v>
      </c>
      <c r="CF25" s="58">
        <f t="shared" si="67"/>
        <v>4080.80455143348</v>
      </c>
      <c r="CG25" s="58">
        <f t="shared" si="67"/>
        <v>4413.2931110036</v>
      </c>
      <c r="CH25" s="58">
        <f t="shared" si="67"/>
        <v>7863.21089970957</v>
      </c>
      <c r="CI25" s="58">
        <f t="shared" si="67"/>
        <v>8494.09766243707</v>
      </c>
      <c r="CJ25" s="58">
        <f t="shared" si="67"/>
        <v>16357.3085621466</v>
      </c>
      <c r="CK25" s="58">
        <f t="shared" si="67"/>
        <v>17354.2669267539</v>
      </c>
      <c r="CL25" s="58">
        <f t="shared" si="67"/>
        <v>18498.7600441933</v>
      </c>
      <c r="CM25" s="58">
        <f t="shared" si="67"/>
        <v>19731.2214677902</v>
      </c>
      <c r="CN25" s="58">
        <f t="shared" si="67"/>
        <v>21045.7944035656</v>
      </c>
      <c r="CO25" s="58">
        <f t="shared" ref="CO25:CS25" si="68">+CO464</f>
        <v>22447.9494490595</v>
      </c>
      <c r="CP25" s="58">
        <f t="shared" si="68"/>
        <v>23943.5216749128</v>
      </c>
      <c r="CQ25" s="58">
        <f t="shared" si="68"/>
        <v>25538.7349075235</v>
      </c>
      <c r="CR25" s="58">
        <f t="shared" si="68"/>
        <v>27240.2276295112</v>
      </c>
      <c r="CS25" s="58">
        <f t="shared" si="68"/>
        <v>29055.0806057738</v>
      </c>
    </row>
    <row r="26" spans="1:97">
      <c r="A26" s="18" t="s">
        <v>605</v>
      </c>
      <c r="B26" s="58" t="s">
        <v>594</v>
      </c>
      <c r="C26" s="58">
        <f>+C577</f>
        <v>985.9</v>
      </c>
      <c r="D26" s="58">
        <f>+D577</f>
        <v>1127.9</v>
      </c>
      <c r="E26" s="58">
        <f>+E577</f>
        <v>1248.1</v>
      </c>
      <c r="F26" s="58">
        <f>+F577</f>
        <v>1289</v>
      </c>
      <c r="G26" s="58">
        <f>+G577</f>
        <v>1233.8601</v>
      </c>
      <c r="H26" s="58">
        <f t="shared" ref="H26:CN26" si="69">+H577</f>
        <v>1385.6</v>
      </c>
      <c r="I26" s="58">
        <f t="shared" si="69"/>
        <v>1421.7</v>
      </c>
      <c r="J26" s="58">
        <f t="shared" si="69"/>
        <v>1528</v>
      </c>
      <c r="K26" s="58">
        <f t="shared" si="69"/>
        <v>1602.4</v>
      </c>
      <c r="L26" s="58">
        <f t="shared" si="69"/>
        <v>1660.4</v>
      </c>
      <c r="M26" s="58">
        <f t="shared" si="69"/>
        <v>1019</v>
      </c>
      <c r="N26" s="58">
        <f t="shared" si="69"/>
        <v>797.3</v>
      </c>
      <c r="O26" s="58">
        <f t="shared" si="69"/>
        <v>1816.3</v>
      </c>
      <c r="P26" s="58">
        <f t="shared" si="69"/>
        <v>1021.4</v>
      </c>
      <c r="Q26" s="58">
        <f t="shared" si="69"/>
        <v>839.3</v>
      </c>
      <c r="R26" s="58">
        <f t="shared" si="69"/>
        <v>1860.7</v>
      </c>
      <c r="S26" s="58">
        <f t="shared" si="69"/>
        <v>603.2</v>
      </c>
      <c r="T26" s="58">
        <f t="shared" si="69"/>
        <v>531.7</v>
      </c>
      <c r="U26" s="58">
        <f t="shared" si="69"/>
        <v>475.7</v>
      </c>
      <c r="V26" s="58">
        <f t="shared" si="69"/>
        <v>472.3</v>
      </c>
      <c r="W26" s="58">
        <f t="shared" si="69"/>
        <v>1134.9</v>
      </c>
      <c r="X26" s="58">
        <f t="shared" si="69"/>
        <v>948</v>
      </c>
      <c r="Y26" s="58">
        <f t="shared" si="69"/>
        <v>2082.9</v>
      </c>
      <c r="Z26" s="58">
        <f t="shared" si="69"/>
        <v>658.4</v>
      </c>
      <c r="AA26" s="58">
        <f t="shared" si="69"/>
        <v>572.6</v>
      </c>
      <c r="AB26" s="58">
        <f t="shared" si="69"/>
        <v>521.6</v>
      </c>
      <c r="AC26" s="58">
        <f t="shared" si="69"/>
        <v>522.9</v>
      </c>
      <c r="AD26" s="58">
        <f t="shared" si="69"/>
        <v>1231</v>
      </c>
      <c r="AE26" s="58">
        <f t="shared" si="69"/>
        <v>1044.5</v>
      </c>
      <c r="AF26" s="58">
        <f t="shared" si="69"/>
        <v>2275.5</v>
      </c>
      <c r="AG26" s="58">
        <f t="shared" si="69"/>
        <v>751</v>
      </c>
      <c r="AH26" s="58">
        <f t="shared" si="69"/>
        <v>665.7</v>
      </c>
      <c r="AI26" s="58">
        <f t="shared" si="69"/>
        <v>606.4</v>
      </c>
      <c r="AJ26" s="58">
        <f t="shared" si="69"/>
        <v>640.6</v>
      </c>
      <c r="AK26" s="58">
        <f t="shared" si="69"/>
        <v>1416.7</v>
      </c>
      <c r="AL26" s="58">
        <f t="shared" si="69"/>
        <v>1247</v>
      </c>
      <c r="AM26" s="58">
        <f t="shared" si="69"/>
        <v>2663.7</v>
      </c>
      <c r="AN26" s="58">
        <f t="shared" si="69"/>
        <v>839.9</v>
      </c>
      <c r="AO26" s="58">
        <f t="shared" si="69"/>
        <v>662</v>
      </c>
      <c r="AP26" s="58">
        <f t="shared" si="69"/>
        <v>737.7</v>
      </c>
      <c r="AQ26" s="58">
        <f t="shared" si="69"/>
        <v>771.5</v>
      </c>
      <c r="AR26" s="58">
        <f t="shared" si="69"/>
        <v>1501.9</v>
      </c>
      <c r="AS26" s="58">
        <f t="shared" si="69"/>
        <v>1509.2</v>
      </c>
      <c r="AT26" s="58">
        <f t="shared" si="69"/>
        <v>3011.1</v>
      </c>
      <c r="AU26" s="58">
        <f t="shared" si="69"/>
        <v>1023.3</v>
      </c>
      <c r="AV26" s="58">
        <f t="shared" si="69"/>
        <v>959.1</v>
      </c>
      <c r="AW26" s="58">
        <f t="shared" si="69"/>
        <v>951.3</v>
      </c>
      <c r="AX26" s="58">
        <f t="shared" si="69"/>
        <v>990.3</v>
      </c>
      <c r="AY26" s="58">
        <f t="shared" si="69"/>
        <v>1982.4</v>
      </c>
      <c r="AZ26" s="58">
        <f t="shared" si="69"/>
        <v>1941.6</v>
      </c>
      <c r="BA26" s="58">
        <f t="shared" si="69"/>
        <v>3924</v>
      </c>
      <c r="BB26" s="58">
        <f t="shared" si="69"/>
        <v>1252.7</v>
      </c>
      <c r="BC26" s="58">
        <f t="shared" si="69"/>
        <v>1283.9</v>
      </c>
      <c r="BD26" s="59">
        <f t="shared" si="69"/>
        <v>1320.2</v>
      </c>
      <c r="BE26" s="58">
        <f t="shared" si="69"/>
        <v>1267.7</v>
      </c>
      <c r="BF26" s="58">
        <f t="shared" si="69"/>
        <v>2536.6</v>
      </c>
      <c r="BG26" s="58">
        <f t="shared" si="69"/>
        <v>2587.9</v>
      </c>
      <c r="BH26" s="58">
        <f t="shared" si="69"/>
        <v>5124.5</v>
      </c>
      <c r="BI26" s="58">
        <f t="shared" si="69"/>
        <v>1685.7</v>
      </c>
      <c r="BJ26" s="58">
        <f t="shared" si="69"/>
        <v>1598.6</v>
      </c>
      <c r="BK26" s="58">
        <f t="shared" si="69"/>
        <v>1625.7</v>
      </c>
      <c r="BL26" s="58">
        <f t="shared" si="69"/>
        <v>1521.5</v>
      </c>
      <c r="BM26" s="58">
        <f t="shared" si="69"/>
        <v>3284.8</v>
      </c>
      <c r="BN26" s="58">
        <f t="shared" si="69"/>
        <v>3147.2</v>
      </c>
      <c r="BO26" s="58">
        <f t="shared" si="69"/>
        <v>6432</v>
      </c>
      <c r="BP26" s="58">
        <f t="shared" si="69"/>
        <v>2015.9</v>
      </c>
      <c r="BQ26" s="58">
        <f t="shared" si="69"/>
        <v>1777.1</v>
      </c>
      <c r="BR26" s="58">
        <f t="shared" si="69"/>
        <v>1599.9</v>
      </c>
      <c r="BS26" s="58">
        <f t="shared" si="69"/>
        <v>1634.2</v>
      </c>
      <c r="BT26" s="58">
        <f t="shared" si="69"/>
        <v>3793</v>
      </c>
      <c r="BU26" s="58">
        <f t="shared" si="69"/>
        <v>3234.1</v>
      </c>
      <c r="BV26" s="58">
        <f t="shared" si="69"/>
        <v>7027.1</v>
      </c>
      <c r="BW26" s="58">
        <f t="shared" si="69"/>
        <v>2086</v>
      </c>
      <c r="BX26" s="58">
        <f t="shared" si="69"/>
        <v>1769.9</v>
      </c>
      <c r="BY26" s="58">
        <f t="shared" si="69"/>
        <v>1617.6</v>
      </c>
      <c r="BZ26" s="58">
        <f t="shared" si="69"/>
        <v>1623.11709926044</v>
      </c>
      <c r="CA26" s="58">
        <f t="shared" si="69"/>
        <v>3855.9</v>
      </c>
      <c r="CB26" s="58">
        <f t="shared" si="69"/>
        <v>3240.71709926044</v>
      </c>
      <c r="CC26" s="58">
        <f t="shared" si="69"/>
        <v>7096.61709926044</v>
      </c>
      <c r="CD26" s="58">
        <f t="shared" si="69"/>
        <v>2153.54982567773</v>
      </c>
      <c r="CE26" s="58">
        <f t="shared" si="69"/>
        <v>1885.88076057411</v>
      </c>
      <c r="CF26" s="58">
        <f t="shared" si="69"/>
        <v>1729.04858504094</v>
      </c>
      <c r="CG26" s="58">
        <f t="shared" si="69"/>
        <v>1744.88703454542</v>
      </c>
      <c r="CH26" s="58">
        <f t="shared" si="69"/>
        <v>4039.43058625184</v>
      </c>
      <c r="CI26" s="58">
        <f t="shared" si="69"/>
        <v>3473.93561958636</v>
      </c>
      <c r="CJ26" s="58">
        <f t="shared" si="69"/>
        <v>7513.3662058382</v>
      </c>
      <c r="CK26" s="58">
        <f t="shared" si="69"/>
        <v>7936.23413326204</v>
      </c>
      <c r="CL26" s="58">
        <f t="shared" si="69"/>
        <v>8382.90194999578</v>
      </c>
      <c r="CM26" s="58">
        <f t="shared" si="69"/>
        <v>8854.70916347054</v>
      </c>
      <c r="CN26" s="58">
        <f t="shared" si="69"/>
        <v>9353.07067139066</v>
      </c>
      <c r="CO26" s="58">
        <f t="shared" ref="CO26:CS26" si="70">+CO577</f>
        <v>9879.48100485562</v>
      </c>
      <c r="CP26" s="58">
        <f t="shared" si="70"/>
        <v>10435.5188102936</v>
      </c>
      <c r="CQ26" s="58">
        <f t="shared" si="70"/>
        <v>11022.8515836479</v>
      </c>
      <c r="CR26" s="58">
        <f t="shared" si="70"/>
        <v>11643.2406710128</v>
      </c>
      <c r="CS26" s="58">
        <f t="shared" si="70"/>
        <v>12298.5465507158</v>
      </c>
    </row>
    <row r="27" outlineLevel="1" spans="1:97">
      <c r="A27" s="18" t="s">
        <v>606</v>
      </c>
      <c r="B27" s="58" t="s">
        <v>594</v>
      </c>
      <c r="C27" s="58">
        <f>14215-SUM(C23:C26)</f>
        <v>87.1000000000004</v>
      </c>
      <c r="D27" s="58">
        <v>81</v>
      </c>
      <c r="E27" s="58">
        <v>60</v>
      </c>
      <c r="F27" s="58">
        <v>73</v>
      </c>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row>
    <row r="28" outlineLevel="1" spans="1:97">
      <c r="A28" s="60" t="s">
        <v>406</v>
      </c>
      <c r="B28" s="61" t="s">
        <v>594</v>
      </c>
      <c r="C28" s="61">
        <f>+C604</f>
        <v>0</v>
      </c>
      <c r="D28" s="61">
        <f>+D604</f>
        <v>435</v>
      </c>
      <c r="E28" s="61">
        <f>+E604</f>
        <v>786.9</v>
      </c>
      <c r="F28" s="61">
        <f>+F604</f>
        <v>756</v>
      </c>
      <c r="G28" s="61">
        <f>+G604</f>
        <v>726.811027</v>
      </c>
      <c r="H28" s="61">
        <f t="shared" ref="H28:S28" si="71">+H604</f>
        <v>754.9</v>
      </c>
      <c r="I28" s="61">
        <f t="shared" si="71"/>
        <v>767.6</v>
      </c>
      <c r="J28" s="61">
        <f t="shared" si="71"/>
        <v>855.3</v>
      </c>
      <c r="K28" s="61">
        <f t="shared" si="71"/>
        <v>835.8</v>
      </c>
      <c r="L28" s="61">
        <f t="shared" si="71"/>
        <v>873.8</v>
      </c>
      <c r="M28" s="61">
        <f t="shared" si="71"/>
        <v>412</v>
      </c>
      <c r="N28" s="61">
        <f t="shared" si="71"/>
        <v>555.2</v>
      </c>
      <c r="O28" s="61">
        <f t="shared" si="71"/>
        <v>967.2</v>
      </c>
      <c r="P28" s="61">
        <f t="shared" si="71"/>
        <v>398.6</v>
      </c>
      <c r="Q28" s="61">
        <f t="shared" si="71"/>
        <v>522.2</v>
      </c>
      <c r="R28" s="61">
        <f t="shared" si="71"/>
        <v>920.8</v>
      </c>
      <c r="S28" s="61">
        <f t="shared" si="71"/>
        <v>197.2</v>
      </c>
      <c r="T28" s="61"/>
      <c r="U28" s="61"/>
      <c r="V28" s="61"/>
      <c r="W28" s="61"/>
      <c r="X28" s="61"/>
      <c r="Y28" s="39"/>
      <c r="Z28" s="61"/>
      <c r="AA28" s="61"/>
      <c r="AB28" s="61"/>
      <c r="AC28" s="61"/>
      <c r="AD28" s="39"/>
      <c r="AE28" s="39"/>
      <c r="AF28" s="39"/>
      <c r="AG28" s="39"/>
      <c r="AH28" s="39"/>
      <c r="AI28" s="39"/>
      <c r="AJ28" s="39"/>
      <c r="AK28" s="61"/>
      <c r="AL28" s="61"/>
      <c r="AM28" s="39"/>
      <c r="AN28" s="39"/>
      <c r="AO28" s="39"/>
      <c r="AP28" s="39"/>
      <c r="AQ28" s="39"/>
      <c r="AR28" s="62"/>
      <c r="AS28" s="62"/>
      <c r="AT28" s="62"/>
      <c r="AU28" s="63"/>
      <c r="AV28" s="61"/>
      <c r="AW28" s="39"/>
      <c r="AX28" s="61"/>
      <c r="AY28" s="39"/>
      <c r="AZ28" s="61"/>
      <c r="BA28" s="64"/>
      <c r="BB28" s="42"/>
      <c r="BC28" s="39"/>
      <c r="BD28" s="39"/>
      <c r="BE28" s="39"/>
      <c r="BF28" s="39"/>
      <c r="BG28" s="39"/>
      <c r="BH28" s="42"/>
      <c r="BI28" s="42"/>
      <c r="BJ28" s="42"/>
      <c r="BK28" s="42"/>
      <c r="BL28" s="42"/>
      <c r="BM28" s="42"/>
      <c r="BN28" s="42"/>
      <c r="BO28" s="42"/>
      <c r="BP28" s="42"/>
      <c r="BQ28" s="42"/>
      <c r="BR28" s="42"/>
      <c r="BS28" s="42"/>
      <c r="BT28" s="42"/>
      <c r="BU28" s="42"/>
      <c r="BV28" s="39"/>
      <c r="BW28" s="39"/>
      <c r="BX28" s="39"/>
      <c r="BY28" s="42"/>
      <c r="BZ28" s="39"/>
      <c r="CA28" s="39"/>
      <c r="CB28" s="39"/>
      <c r="CC28" s="39"/>
      <c r="CD28" s="39"/>
      <c r="CE28" s="39"/>
      <c r="CF28" s="42"/>
      <c r="CG28" s="39"/>
      <c r="CH28" s="39"/>
      <c r="CI28" s="39"/>
      <c r="CJ28" s="39"/>
      <c r="CK28" s="39"/>
      <c r="CL28" s="39"/>
      <c r="CM28" s="39"/>
      <c r="CN28" s="39"/>
      <c r="CO28" s="39"/>
      <c r="CP28" s="39"/>
      <c r="CQ28" s="39"/>
      <c r="CR28" s="39"/>
      <c r="CS28" s="39"/>
    </row>
    <row r="29" outlineLevel="1" spans="1:97">
      <c r="A29" s="60" t="s">
        <v>407</v>
      </c>
      <c r="B29" s="61" t="s">
        <v>594</v>
      </c>
      <c r="C29" s="61">
        <f t="shared" ref="C29:K29" si="72">+C631</f>
        <v>317.8</v>
      </c>
      <c r="D29" s="61">
        <f t="shared" si="72"/>
        <v>343.7</v>
      </c>
      <c r="E29" s="61">
        <f t="shared" si="72"/>
        <v>367.5</v>
      </c>
      <c r="F29" s="61">
        <f t="shared" si="72"/>
        <v>427</v>
      </c>
      <c r="G29" s="61">
        <f t="shared" si="72"/>
        <v>489.696379872</v>
      </c>
      <c r="H29" s="61">
        <f t="shared" si="72"/>
        <v>601.7</v>
      </c>
      <c r="I29" s="61">
        <f t="shared" si="72"/>
        <v>704.7</v>
      </c>
      <c r="J29" s="61">
        <f t="shared" si="72"/>
        <v>795.5</v>
      </c>
      <c r="K29" s="61">
        <f t="shared" si="72"/>
        <v>826.3</v>
      </c>
      <c r="L29" s="61"/>
      <c r="M29" s="39"/>
      <c r="N29" s="39"/>
      <c r="O29" s="61"/>
      <c r="P29" s="39"/>
      <c r="Q29" s="39"/>
      <c r="R29" s="61"/>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62"/>
      <c r="AS29" s="62"/>
      <c r="AT29" s="62"/>
      <c r="AU29" s="63"/>
      <c r="AV29" s="39"/>
      <c r="AW29" s="39"/>
      <c r="AX29" s="39"/>
      <c r="AY29" s="62"/>
      <c r="AZ29" s="39"/>
      <c r="BA29" s="64"/>
      <c r="BB29" s="42"/>
      <c r="BC29" s="62"/>
      <c r="BD29" s="62"/>
      <c r="BE29" s="62"/>
      <c r="BF29" s="62"/>
      <c r="BG29" s="62"/>
      <c r="BH29" s="39"/>
      <c r="BI29" s="62"/>
      <c r="BJ29" s="39"/>
      <c r="BK29" s="39"/>
      <c r="BL29" s="62"/>
      <c r="BM29" s="39"/>
      <c r="BN29" s="39"/>
      <c r="BO29" s="42"/>
      <c r="BP29" s="62"/>
      <c r="BQ29" s="39"/>
      <c r="BR29" s="39"/>
      <c r="BS29" s="39"/>
      <c r="BT29" s="39"/>
      <c r="BU29" s="39"/>
      <c r="BV29" s="65"/>
      <c r="BW29" s="65"/>
      <c r="BX29" s="65"/>
      <c r="BY29" s="39"/>
      <c r="BZ29" s="65"/>
      <c r="CA29" s="65"/>
      <c r="CB29" s="65"/>
      <c r="CC29" s="39"/>
      <c r="CD29" s="65"/>
      <c r="CE29" s="65"/>
      <c r="CF29" s="39"/>
      <c r="CG29" s="65"/>
      <c r="CH29" s="65"/>
      <c r="CI29" s="65"/>
      <c r="CJ29" s="39"/>
      <c r="CK29" s="39"/>
      <c r="CL29" s="39"/>
      <c r="CM29" s="39"/>
      <c r="CN29" s="39"/>
      <c r="CO29" s="39"/>
      <c r="CP29" s="39"/>
      <c r="CQ29" s="39"/>
      <c r="CR29" s="39"/>
      <c r="CS29" s="39"/>
    </row>
    <row r="30" spans="1:97">
      <c r="AR30" s="66"/>
      <c r="AS30" s="66"/>
      <c r="AW30" s="39"/>
      <c r="AY30" s="33"/>
      <c r="BA30" s="65"/>
      <c r="BB30" s="42"/>
      <c r="BO30" s="42"/>
      <c r="BR30" s="67"/>
      <c r="BS30" s="39"/>
      <c r="BT30" s="39"/>
      <c r="BV30" s="65"/>
      <c r="BW30" s="65"/>
      <c r="BX30" s="65"/>
      <c r="BY30" s="67"/>
      <c r="BZ30" s="65"/>
      <c r="CA30" s="65"/>
      <c r="CB30" s="65"/>
      <c r="CD30" s="65"/>
      <c r="CE30" s="65"/>
      <c r="CF30" s="67"/>
      <c r="CG30" s="65"/>
      <c r="CH30" s="68"/>
      <c r="CI30" s="65"/>
    </row>
    <row r="31" outlineLevel="1" spans="1:97">
      <c r="A31" s="10" t="s">
        <v>408</v>
      </c>
      <c r="B31" s="39" t="s">
        <v>594</v>
      </c>
      <c r="C31" s="39">
        <v>-4347</v>
      </c>
      <c r="D31" s="39">
        <v>-4569</v>
      </c>
      <c r="E31" s="39">
        <v>-4941</v>
      </c>
      <c r="F31" s="39">
        <v>-5240</v>
      </c>
      <c r="G31" s="39">
        <v>-5162</v>
      </c>
      <c r="H31" s="39">
        <v>-5696.5</v>
      </c>
      <c r="I31" s="39">
        <v>-5851.5</v>
      </c>
      <c r="J31" s="39">
        <v>-6587.7</v>
      </c>
      <c r="K31" s="39">
        <v>-6601.8</v>
      </c>
      <c r="L31" s="39">
        <v>-6500.7</v>
      </c>
      <c r="M31" s="39">
        <v>-3630.3</v>
      </c>
      <c r="N31" s="39">
        <f>+O31-M31</f>
        <v>-3647.1</v>
      </c>
      <c r="O31" s="39">
        <v>-7277.4</v>
      </c>
      <c r="P31" s="39">
        <v>-3561.2</v>
      </c>
      <c r="Q31" s="39">
        <f>+R31-P31</f>
        <v>-3780.5</v>
      </c>
      <c r="R31" s="39">
        <v>-7341.7</v>
      </c>
      <c r="S31" s="39"/>
      <c r="T31" s="39"/>
      <c r="U31" s="39"/>
      <c r="V31" s="39"/>
      <c r="W31" s="39">
        <v>-3780.5</v>
      </c>
      <c r="X31" s="39">
        <f>+Y31-W31</f>
        <v>-3578.7</v>
      </c>
      <c r="Y31" s="39">
        <v>-7359.2</v>
      </c>
      <c r="Z31" s="39"/>
      <c r="AA31" s="39"/>
      <c r="AB31" s="39"/>
      <c r="AC31" s="39"/>
      <c r="AD31" s="39">
        <v>-3598.3</v>
      </c>
      <c r="AE31" s="39">
        <f>+AF31-AD31</f>
        <v>-3733.3</v>
      </c>
      <c r="AF31" s="39">
        <v>-7331.6</v>
      </c>
      <c r="AG31" s="39"/>
      <c r="AH31" s="39"/>
      <c r="AI31" s="39"/>
      <c r="AJ31" s="39"/>
      <c r="AK31" s="39">
        <v>-3988.5</v>
      </c>
      <c r="AL31" s="39">
        <f>+AM31-AK31</f>
        <v>-4076.2</v>
      </c>
      <c r="AM31" s="39">
        <v>-8064.7</v>
      </c>
      <c r="AN31" s="39"/>
      <c r="AO31" s="39"/>
      <c r="AP31" s="39"/>
      <c r="AQ31" s="39"/>
      <c r="AR31" s="39">
        <v>-3512.3</v>
      </c>
      <c r="AS31" s="39">
        <f>AT31-AR31</f>
        <v>-4020</v>
      </c>
      <c r="AT31" s="39">
        <v>-7532.3</v>
      </c>
      <c r="AU31" s="69"/>
      <c r="AV31" s="39"/>
      <c r="AW31" s="69"/>
      <c r="AX31" s="39"/>
      <c r="AY31" s="39">
        <v>-3869.5</v>
      </c>
      <c r="AZ31" s="39">
        <f>BA31-AY31</f>
        <v>-4563.8</v>
      </c>
      <c r="BA31" s="39">
        <v>-8433.3</v>
      </c>
      <c r="BB31" s="42"/>
      <c r="BC31" s="39"/>
      <c r="BD31" s="39"/>
      <c r="BE31" s="39"/>
      <c r="BF31" s="39">
        <v>-4935.8</v>
      </c>
      <c r="BG31" s="39">
        <f>BH31-BF31</f>
        <v>-5641.6</v>
      </c>
      <c r="BH31" s="39">
        <v>-10577.4</v>
      </c>
      <c r="BI31" s="39"/>
      <c r="BJ31" s="39"/>
      <c r="BK31" s="39"/>
      <c r="BL31" s="39"/>
      <c r="BM31" s="39">
        <v>-5291.5</v>
      </c>
      <c r="BN31" s="39">
        <f>BO31-BM31</f>
        <v>-5475.5</v>
      </c>
      <c r="BO31" s="39">
        <v>-10767</v>
      </c>
      <c r="BP31" s="39"/>
      <c r="BQ31" s="39"/>
      <c r="BR31" s="42"/>
      <c r="BS31" s="39"/>
      <c r="BT31" s="39">
        <v>-5568.7</v>
      </c>
      <c r="BU31" s="39">
        <f>BV31-BT31</f>
        <v>-5658.3</v>
      </c>
      <c r="BV31" s="39">
        <v>-11227</v>
      </c>
      <c r="BW31" s="39"/>
      <c r="BX31" s="39"/>
      <c r="BY31" s="70"/>
      <c r="BZ31" s="39"/>
      <c r="CA31" s="39">
        <v>-5692.6</v>
      </c>
      <c r="CB31" s="39">
        <f>CC31-CA31</f>
        <v>-5675.05083425014</v>
      </c>
      <c r="CC31" s="39">
        <f>CC33-CC10</f>
        <v>-11367.6508342501</v>
      </c>
      <c r="CD31" s="39"/>
      <c r="CE31" s="39"/>
      <c r="CF31" s="70"/>
      <c r="CG31" s="39"/>
      <c r="CH31" s="39">
        <v>-5692.6</v>
      </c>
      <c r="CI31" s="39">
        <f>CJ31-CH31</f>
        <v>-6146.5471937217</v>
      </c>
      <c r="CJ31" s="39">
        <f t="shared" ref="CJ31:CS31" si="73">CJ33-CJ10</f>
        <v>-11839.1471937217</v>
      </c>
      <c r="CK31" s="39">
        <f t="shared" si="73"/>
        <v>-12296.8091202406</v>
      </c>
      <c r="CL31" s="39">
        <f t="shared" si="73"/>
        <v>-12793.6033097972</v>
      </c>
      <c r="CM31" s="39">
        <f t="shared" si="73"/>
        <v>-13313.6368985442</v>
      </c>
      <c r="CN31" s="39">
        <f t="shared" si="73"/>
        <v>-13854.9020892031</v>
      </c>
      <c r="CO31" s="39">
        <f t="shared" si="73"/>
        <v>-14418.2064354071</v>
      </c>
      <c r="CP31" s="39">
        <f t="shared" si="73"/>
        <v>-15004.3805361657</v>
      </c>
      <c r="CQ31" s="39">
        <f t="shared" si="73"/>
        <v>-15614.2778654824</v>
      </c>
      <c r="CR31" s="39">
        <f t="shared" si="73"/>
        <v>-16248.7744900785</v>
      </c>
      <c r="CS31" s="39">
        <f t="shared" si="73"/>
        <v>-16908.7686616154</v>
      </c>
    </row>
    <row r="32" outlineLevel="1" spans="1:97">
      <c r="A32" s="529" t="s">
        <v>409</v>
      </c>
      <c r="B32" s="33" t="s">
        <v>587</v>
      </c>
      <c r="C32" s="33">
        <f t="shared" ref="C32:R32" si="74">-C31/C10</f>
        <v>0.299116481338765</v>
      </c>
      <c r="D32" s="33">
        <f t="shared" si="74"/>
        <v>0.289354664685029</v>
      </c>
      <c r="E32" s="33">
        <f t="shared" si="74"/>
        <v>0.289571688840184</v>
      </c>
      <c r="F32" s="33">
        <f t="shared" si="74"/>
        <v>0.298725286753472</v>
      </c>
      <c r="G32" s="33">
        <f t="shared" si="74"/>
        <v>0.29540918266282</v>
      </c>
      <c r="H32" s="33">
        <f t="shared" si="74"/>
        <v>0.292191138604212</v>
      </c>
      <c r="I32" s="33">
        <f t="shared" si="74"/>
        <v>0.287640526763374</v>
      </c>
      <c r="J32" s="33">
        <f t="shared" si="74"/>
        <v>0.293272847876702</v>
      </c>
      <c r="K32" s="33">
        <f t="shared" si="74"/>
        <v>0.287327106708564</v>
      </c>
      <c r="L32" s="33">
        <f t="shared" si="74"/>
        <v>0.288509675128706</v>
      </c>
      <c r="M32" s="33">
        <f t="shared" si="74"/>
        <v>0.283199026437526</v>
      </c>
      <c r="N32" s="33">
        <f t="shared" si="74"/>
        <v>0.293210596132974</v>
      </c>
      <c r="O32" s="33">
        <f t="shared" si="74"/>
        <v>0.28812941949686</v>
      </c>
      <c r="P32" s="33">
        <f t="shared" si="74"/>
        <v>0.276178909833154</v>
      </c>
      <c r="Q32" s="33">
        <f t="shared" si="74"/>
        <v>0.292098317488967</v>
      </c>
      <c r="R32" s="33">
        <f t="shared" si="74"/>
        <v>0.284153407309644</v>
      </c>
      <c r="S32" s="33"/>
      <c r="T32" s="33"/>
      <c r="U32" s="33"/>
      <c r="V32" s="33"/>
      <c r="W32" s="33">
        <f>-W31/W10</f>
        <v>0.281876542473475</v>
      </c>
      <c r="X32" s="33">
        <f>-X31/X10</f>
        <v>0.283758067841228</v>
      </c>
      <c r="Y32" s="33">
        <f>-Y31/Y10</f>
        <v>0.282788381360068</v>
      </c>
      <c r="Z32" s="33"/>
      <c r="AA32" s="33"/>
      <c r="AB32" s="33"/>
      <c r="AC32" s="33"/>
      <c r="AD32" s="33">
        <f>-AD31/AD10</f>
        <v>0.268716347913104</v>
      </c>
      <c r="AE32" s="33">
        <f>-AE31/AE10</f>
        <v>0.275587412432548</v>
      </c>
      <c r="AF32" s="33">
        <f>-AF31/AF10</f>
        <v>0.272171776043716</v>
      </c>
      <c r="AG32" s="33"/>
      <c r="AH32" s="33"/>
      <c r="AI32" s="33"/>
      <c r="AJ32" s="33"/>
      <c r="AK32" s="33">
        <f>-AK31/AK10</f>
        <v>0.269284002295514</v>
      </c>
      <c r="AL32" s="33">
        <f>-AL31/AL10</f>
        <v>0.270626273892751</v>
      </c>
      <c r="AM32" s="33">
        <f>-AM31/AM10</f>
        <v>0.269960768035992</v>
      </c>
      <c r="AN32" s="33"/>
      <c r="AO32" s="33"/>
      <c r="AP32" s="33"/>
      <c r="AQ32" s="33"/>
      <c r="AR32" s="33">
        <f>-AR31/AR10</f>
        <v>0.268596336940313</v>
      </c>
      <c r="AS32" s="33">
        <f>-AS31/AS10</f>
        <v>0.269523707358936</v>
      </c>
      <c r="AT32" s="33">
        <f>-AT31/AT10</f>
        <v>0.269086635157777</v>
      </c>
      <c r="AU32" s="71"/>
      <c r="AV32" s="33"/>
      <c r="AW32" s="71"/>
      <c r="AX32" s="33"/>
      <c r="AY32" s="33">
        <f>-AY31/AY10</f>
        <v>0.254627649423888</v>
      </c>
      <c r="AZ32" s="33">
        <f>-AZ31/AZ10</f>
        <v>0.267037537643934</v>
      </c>
      <c r="BA32" s="33">
        <f>-BA31/BA10</f>
        <v>0.261196540019744</v>
      </c>
      <c r="BB32" s="33"/>
      <c r="BC32" s="33"/>
      <c r="BD32" s="33"/>
      <c r="BE32" s="33"/>
      <c r="BF32" s="33">
        <f>-BF31/BF10</f>
        <v>0.268742207194699</v>
      </c>
      <c r="BG32" s="33">
        <f>-BG31/BG10</f>
        <v>0.283577288081068</v>
      </c>
      <c r="BH32" s="33">
        <f>-BH31/BH10</f>
        <v>0.276455997929991</v>
      </c>
      <c r="BI32" s="33"/>
      <c r="BJ32" s="33"/>
      <c r="BK32" s="33"/>
      <c r="BL32" s="33"/>
      <c r="BM32" s="33">
        <f>-BM31/BM10</f>
        <v>0.257192295167225</v>
      </c>
      <c r="BN32" s="33">
        <f>-BN31/BN10</f>
        <v>0.265691340951549</v>
      </c>
      <c r="BO32" s="33">
        <f>-BO31/BO10</f>
        <v>0.261445367703836</v>
      </c>
      <c r="BP32" s="33"/>
      <c r="BQ32" s="33"/>
      <c r="BR32" s="33"/>
      <c r="BS32" s="33"/>
      <c r="BT32" s="33">
        <f>-BT31/BT10</f>
        <v>0.251740443383603</v>
      </c>
      <c r="BU32" s="33">
        <f>-BU31/BU10</f>
        <v>0.26482605622926</v>
      </c>
      <c r="BV32" s="33">
        <f>-BV31/BV10</f>
        <v>0.258170295353992</v>
      </c>
      <c r="BW32" s="33"/>
      <c r="BX32" s="33"/>
      <c r="BY32" s="40"/>
      <c r="BZ32" s="72"/>
      <c r="CA32" s="33">
        <f>-CA31/CA10</f>
        <v>0.253303905951035</v>
      </c>
      <c r="CB32" s="33">
        <f>-CB31/CB10</f>
        <v>0.263243275581543</v>
      </c>
      <c r="CC32" s="33">
        <f t="shared" ref="CC32:CS32" si="75">-CC31/CC10</f>
        <v>0.258170295353992</v>
      </c>
      <c r="CD32" s="33"/>
      <c r="CE32" s="33"/>
      <c r="CF32" s="40"/>
      <c r="CG32" s="72"/>
      <c r="CH32" s="33">
        <f>-CH31/CH10</f>
        <v>0.245608881401518</v>
      </c>
      <c r="CI32" s="33">
        <f>-CI31/CI10</f>
        <v>0.268892943708759</v>
      </c>
      <c r="CJ32" s="33">
        <f t="shared" si="75"/>
        <v>0.257170295353992</v>
      </c>
      <c r="CK32" s="33">
        <f t="shared" si="75"/>
        <v>0.254170295353993</v>
      </c>
      <c r="CL32" s="33">
        <f t="shared" si="75"/>
        <v>0.251170295353993</v>
      </c>
      <c r="CM32" s="33">
        <f t="shared" si="75"/>
        <v>0.248170295353993</v>
      </c>
      <c r="CN32" s="33">
        <f t="shared" si="75"/>
        <v>0.245170295353993</v>
      </c>
      <c r="CO32" s="33">
        <f t="shared" si="75"/>
        <v>0.242170295353992</v>
      </c>
      <c r="CP32" s="33">
        <f t="shared" si="75"/>
        <v>0.239170295353993</v>
      </c>
      <c r="CQ32" s="33">
        <f t="shared" si="75"/>
        <v>0.236170295353992</v>
      </c>
      <c r="CR32" s="33">
        <f t="shared" si="75"/>
        <v>0.233170295353992</v>
      </c>
      <c r="CS32" s="33">
        <f t="shared" si="75"/>
        <v>0.230170295353992</v>
      </c>
    </row>
    <row r="33" outlineLevel="1" spans="1:97">
      <c r="A33" s="18" t="s">
        <v>271</v>
      </c>
      <c r="B33" s="73" t="s">
        <v>594</v>
      </c>
      <c r="C33" s="73">
        <f t="shared" ref="C33:R33" si="76">+C10+C31</f>
        <v>10185.8</v>
      </c>
      <c r="D33" s="73">
        <f t="shared" si="76"/>
        <v>11221.3105</v>
      </c>
      <c r="E33" s="73">
        <f t="shared" si="76"/>
        <v>12122.132172175</v>
      </c>
      <c r="F33" s="73">
        <f t="shared" si="76"/>
        <v>12301.2</v>
      </c>
      <c r="G33" s="73">
        <f t="shared" si="76"/>
        <v>12312.067506872</v>
      </c>
      <c r="H33" s="73">
        <f t="shared" si="76"/>
        <v>13799.3</v>
      </c>
      <c r="I33" s="73">
        <f t="shared" si="76"/>
        <v>14491.6</v>
      </c>
      <c r="J33" s="73">
        <f t="shared" si="76"/>
        <v>15875</v>
      </c>
      <c r="K33" s="73">
        <f t="shared" si="76"/>
        <v>16374.8</v>
      </c>
      <c r="L33" s="73">
        <f t="shared" si="76"/>
        <v>16031.3</v>
      </c>
      <c r="M33" s="73">
        <f t="shared" si="76"/>
        <v>9188.6</v>
      </c>
      <c r="N33" s="73">
        <f t="shared" si="76"/>
        <v>8791.4</v>
      </c>
      <c r="O33" s="73">
        <f t="shared" si="76"/>
        <v>17980</v>
      </c>
      <c r="P33" s="73">
        <f t="shared" si="76"/>
        <v>9333.34</v>
      </c>
      <c r="Q33" s="73">
        <f t="shared" si="76"/>
        <v>9162.06</v>
      </c>
      <c r="R33" s="73">
        <f t="shared" si="76"/>
        <v>18495.4</v>
      </c>
      <c r="S33" s="73"/>
      <c r="T33" s="73"/>
      <c r="U33" s="73"/>
      <c r="V33" s="73"/>
      <c r="W33" s="73">
        <f>+W10+W31</f>
        <v>9631.4</v>
      </c>
      <c r="X33" s="73">
        <f>+X10+X31</f>
        <v>9033.1</v>
      </c>
      <c r="Y33" s="73">
        <f>+Y10+Y31</f>
        <v>18664.5</v>
      </c>
      <c r="Z33" s="73"/>
      <c r="AA33" s="73"/>
      <c r="AB33" s="73"/>
      <c r="AC33" s="73"/>
      <c r="AD33" s="73">
        <f>+AD10+AD31</f>
        <v>9792.4</v>
      </c>
      <c r="AE33" s="73">
        <f>+AE10+AE31</f>
        <v>9813.4</v>
      </c>
      <c r="AF33" s="73">
        <f>+AF10+AF31</f>
        <v>19605.8</v>
      </c>
      <c r="AG33" s="73"/>
      <c r="AH33" s="73"/>
      <c r="AI33" s="73"/>
      <c r="AJ33" s="73"/>
      <c r="AK33" s="73">
        <f>+AK10+AK31</f>
        <v>10823</v>
      </c>
      <c r="AL33" s="73">
        <f>+AL10+AL31</f>
        <v>10985.9</v>
      </c>
      <c r="AM33" s="73">
        <f>+AM10+AM31</f>
        <v>21808.9</v>
      </c>
      <c r="AN33" s="73"/>
      <c r="AO33" s="73"/>
      <c r="AP33" s="73"/>
      <c r="AQ33" s="73"/>
      <c r="AR33" s="73">
        <f>+AR10+AR31</f>
        <v>9564.2</v>
      </c>
      <c r="AS33" s="73">
        <f>AS10+AS31</f>
        <v>10895.2</v>
      </c>
      <c r="AT33" s="73">
        <f>+AT10+AT31</f>
        <v>20459.8</v>
      </c>
      <c r="AU33" s="73"/>
      <c r="AV33" s="73"/>
      <c r="AW33" s="73"/>
      <c r="AX33" s="73"/>
      <c r="AY33" s="73">
        <f>+AY10+AY31</f>
        <v>11327.2</v>
      </c>
      <c r="AZ33" s="58">
        <f>BA33-AY33</f>
        <v>12526.6811370952</v>
      </c>
      <c r="BA33" s="73">
        <f>+BA10+BA31</f>
        <v>23853.8811370952</v>
      </c>
      <c r="BB33" s="73"/>
      <c r="BC33" s="73"/>
      <c r="BD33" s="73"/>
      <c r="BE33" s="73"/>
      <c r="BF33" s="73">
        <f>+BF10+BF31</f>
        <v>13430.5</v>
      </c>
      <c r="BG33" s="58">
        <f>BH33-BF33</f>
        <v>14252.8</v>
      </c>
      <c r="BH33" s="73">
        <f>+BH10+BH31</f>
        <v>27683.3</v>
      </c>
      <c r="BI33" s="73"/>
      <c r="BJ33" s="73"/>
      <c r="BK33" s="73"/>
      <c r="BL33" s="73"/>
      <c r="BM33" s="73">
        <f>+BM10+BM31</f>
        <v>15282.6</v>
      </c>
      <c r="BN33" s="73">
        <f>BO33-BM33</f>
        <v>15133</v>
      </c>
      <c r="BO33" s="73">
        <f>+BO10+BO31</f>
        <v>30415.6</v>
      </c>
      <c r="BP33" s="73"/>
      <c r="BQ33" s="73"/>
      <c r="BR33" s="73"/>
      <c r="BS33" s="73"/>
      <c r="BT33" s="73">
        <f>+BT10+BT31</f>
        <v>16552.1</v>
      </c>
      <c r="BU33" s="73">
        <f>BV33-BT33</f>
        <v>15707.7</v>
      </c>
      <c r="BV33" s="73">
        <f>+BV10+BV31</f>
        <v>32259.8</v>
      </c>
      <c r="BW33" s="73"/>
      <c r="BX33" s="73"/>
      <c r="BY33" s="74"/>
      <c r="BZ33" s="72"/>
      <c r="CA33" s="73">
        <f>+CA10+CA31</f>
        <v>16780.8</v>
      </c>
      <c r="CB33" s="73">
        <f>CC33-CA33</f>
        <v>15883.1478384914</v>
      </c>
      <c r="CC33" s="73">
        <f>CC34*CC10</f>
        <v>32663.9478384914</v>
      </c>
      <c r="CD33" s="73"/>
      <c r="CE33" s="73"/>
      <c r="CF33" s="74"/>
      <c r="CG33" s="72"/>
      <c r="CH33" s="73">
        <f>+CH10+CH31</f>
        <v>17484.9006160865</v>
      </c>
      <c r="CI33" s="73">
        <f>CJ33-CH33</f>
        <v>16712.1679103053</v>
      </c>
      <c r="CJ33" s="73">
        <f t="shared" ref="CJ33:CS33" si="77">CJ34*CJ10</f>
        <v>34197.0685263918</v>
      </c>
      <c r="CK33" s="73">
        <f t="shared" si="77"/>
        <v>36083.3885071588</v>
      </c>
      <c r="CL33" s="73">
        <f t="shared" si="77"/>
        <v>38142.3694005357</v>
      </c>
      <c r="CM33" s="73">
        <f t="shared" si="77"/>
        <v>40333.5446851884</v>
      </c>
      <c r="CN33" s="73">
        <f t="shared" si="77"/>
        <v>42656.4386064489</v>
      </c>
      <c r="CO33" s="73">
        <f t="shared" si="77"/>
        <v>45119.2624945924</v>
      </c>
      <c r="CP33" s="73">
        <f t="shared" si="77"/>
        <v>47730.7534985938</v>
      </c>
      <c r="CQ33" s="73">
        <f t="shared" si="77"/>
        <v>50500.2088953456</v>
      </c>
      <c r="CR33" s="73">
        <f t="shared" si="77"/>
        <v>53437.5226662984</v>
      </c>
      <c r="CS33" s="73">
        <f t="shared" si="77"/>
        <v>56553.2244926726</v>
      </c>
    </row>
    <row r="34" outlineLevel="1" spans="1:97">
      <c r="A34" s="529" t="s">
        <v>410</v>
      </c>
      <c r="B34" s="33" t="s">
        <v>587</v>
      </c>
      <c r="C34" s="33">
        <f t="shared" ref="C34:R34" si="78">+C33/C10</f>
        <v>0.700883518661235</v>
      </c>
      <c r="D34" s="33">
        <f t="shared" si="78"/>
        <v>0.710645335314971</v>
      </c>
      <c r="E34" s="33">
        <f t="shared" si="78"/>
        <v>0.710428311159816</v>
      </c>
      <c r="F34" s="33">
        <f t="shared" si="78"/>
        <v>0.701274713246528</v>
      </c>
      <c r="G34" s="33">
        <f t="shared" si="78"/>
        <v>0.70459081733718</v>
      </c>
      <c r="H34" s="33">
        <f t="shared" si="78"/>
        <v>0.707808861395788</v>
      </c>
      <c r="I34" s="33">
        <f t="shared" si="78"/>
        <v>0.712359473236626</v>
      </c>
      <c r="J34" s="33">
        <f t="shared" si="78"/>
        <v>0.706727152123298</v>
      </c>
      <c r="K34" s="33">
        <f t="shared" si="78"/>
        <v>0.712672893291436</v>
      </c>
      <c r="L34" s="33">
        <f t="shared" si="78"/>
        <v>0.711490324871294</v>
      </c>
      <c r="M34" s="33">
        <f t="shared" si="78"/>
        <v>0.716800973562474</v>
      </c>
      <c r="N34" s="33">
        <f t="shared" si="78"/>
        <v>0.706789403867026</v>
      </c>
      <c r="O34" s="33">
        <f t="shared" si="78"/>
        <v>0.71187058050314</v>
      </c>
      <c r="P34" s="33">
        <f t="shared" si="78"/>
        <v>0.723821090166846</v>
      </c>
      <c r="Q34" s="33">
        <f t="shared" si="78"/>
        <v>0.707901682511033</v>
      </c>
      <c r="R34" s="33">
        <f t="shared" si="78"/>
        <v>0.715846592690356</v>
      </c>
      <c r="S34" s="33"/>
      <c r="T34" s="33"/>
      <c r="U34" s="33"/>
      <c r="V34" s="33"/>
      <c r="W34" s="33">
        <f>+W33/W10</f>
        <v>0.718123457526525</v>
      </c>
      <c r="X34" s="33">
        <f>+X33/X10</f>
        <v>0.716241932158772</v>
      </c>
      <c r="Y34" s="33">
        <f>+Y33/Y10</f>
        <v>0.717211618639932</v>
      </c>
      <c r="Z34" s="33"/>
      <c r="AA34" s="33"/>
      <c r="AB34" s="33"/>
      <c r="AC34" s="33"/>
      <c r="AD34" s="33">
        <f>+AD33/AD10</f>
        <v>0.731283652086896</v>
      </c>
      <c r="AE34" s="33">
        <f>+AE33/AE10</f>
        <v>0.724412587567452</v>
      </c>
      <c r="AF34" s="33">
        <f>+AF33/AF10</f>
        <v>0.727828223956284</v>
      </c>
      <c r="AG34" s="33"/>
      <c r="AH34" s="33"/>
      <c r="AI34" s="33"/>
      <c r="AJ34" s="33"/>
      <c r="AK34" s="33">
        <f>+AK33/AK10</f>
        <v>0.730715997704486</v>
      </c>
      <c r="AL34" s="33">
        <f>+AL33/AL10</f>
        <v>0.729373726107249</v>
      </c>
      <c r="AM34" s="33">
        <f>+AM33/AM10</f>
        <v>0.730039231964008</v>
      </c>
      <c r="AN34" s="33"/>
      <c r="AO34" s="33"/>
      <c r="AP34" s="33"/>
      <c r="AQ34" s="33"/>
      <c r="AR34" s="33">
        <f>+AR33/AR10</f>
        <v>0.731403663059687</v>
      </c>
      <c r="AS34" s="33">
        <f>+AS33/AS10</f>
        <v>0.730476292641064</v>
      </c>
      <c r="AT34" s="33">
        <f>+AT33/AT10</f>
        <v>0.730913364842223</v>
      </c>
      <c r="AU34" s="33"/>
      <c r="AV34" s="33"/>
      <c r="AW34" s="33"/>
      <c r="AX34" s="33"/>
      <c r="AY34" s="33">
        <f>+AY33/AY10</f>
        <v>0.745372350576112</v>
      </c>
      <c r="AZ34" s="33">
        <f>+AZ33/AZ10</f>
        <v>0.732962462356066</v>
      </c>
      <c r="BA34" s="33">
        <f>+BA33/BA10</f>
        <v>0.738803459980256</v>
      </c>
      <c r="BB34" s="33"/>
      <c r="BC34" s="33"/>
      <c r="BD34" s="33"/>
      <c r="BE34" s="33"/>
      <c r="BF34" s="33">
        <f>+BF33/BF10</f>
        <v>0.731257792805301</v>
      </c>
      <c r="BG34" s="33">
        <f>+BG33/BG10</f>
        <v>0.716422711918932</v>
      </c>
      <c r="BH34" s="33">
        <f>+BH33/BH10</f>
        <v>0.723544002070009</v>
      </c>
      <c r="BI34" s="33"/>
      <c r="BJ34" s="33"/>
      <c r="BK34" s="33"/>
      <c r="BL34" s="33"/>
      <c r="BM34" s="33">
        <f>+BM33/BM10</f>
        <v>0.742807704832775</v>
      </c>
      <c r="BN34" s="33">
        <f>+BN33/BN10</f>
        <v>0.734308659048451</v>
      </c>
      <c r="BO34" s="33">
        <f>+BO33/BO10</f>
        <v>0.738554632296164</v>
      </c>
      <c r="BP34" s="33"/>
      <c r="BQ34" s="33"/>
      <c r="BR34" s="33"/>
      <c r="BS34" s="33"/>
      <c r="BT34" s="33">
        <f>+BT33/BT10</f>
        <v>0.748259556616397</v>
      </c>
      <c r="BU34" s="33">
        <f>+BU33/BU10</f>
        <v>0.735169263459405</v>
      </c>
      <c r="BV34" s="33">
        <f>+BV33/BV10</f>
        <v>0.741829704646008</v>
      </c>
      <c r="BW34" s="33"/>
      <c r="BX34" s="33"/>
      <c r="BY34" s="33"/>
      <c r="BZ34" s="33"/>
      <c r="CA34" s="33">
        <f>+CA33/CA10</f>
        <v>0.746696094048964</v>
      </c>
      <c r="CB34" s="33">
        <f>+CB33/CB10</f>
        <v>0.736756724418457</v>
      </c>
      <c r="CC34" s="33">
        <f>BV34+CC35/10000</f>
        <v>0.741829704646008</v>
      </c>
      <c r="CD34" s="33"/>
      <c r="CE34" s="33"/>
      <c r="CF34" s="33"/>
      <c r="CG34" s="33"/>
      <c r="CH34" s="33">
        <f>+CH33/CH10</f>
        <v>0.754391118598482</v>
      </c>
      <c r="CI34" s="33">
        <f>+CI33/CI10</f>
        <v>0.731107056291241</v>
      </c>
      <c r="CJ34" s="33">
        <f>CC34+CJ35/10000</f>
        <v>0.742829704646008</v>
      </c>
      <c r="CK34" s="33">
        <f t="shared" ref="CK34:CS34" si="79">CJ34+CK35/10000</f>
        <v>0.745829704646008</v>
      </c>
      <c r="CL34" s="33">
        <f t="shared" si="79"/>
        <v>0.748829704646008</v>
      </c>
      <c r="CM34" s="33">
        <f t="shared" si="79"/>
        <v>0.751829704646008</v>
      </c>
      <c r="CN34" s="33">
        <f t="shared" si="79"/>
        <v>0.754829704646008</v>
      </c>
      <c r="CO34" s="33">
        <f t="shared" si="79"/>
        <v>0.757829704646008</v>
      </c>
      <c r="CP34" s="33">
        <f t="shared" si="79"/>
        <v>0.760829704646008</v>
      </c>
      <c r="CQ34" s="33">
        <f t="shared" si="79"/>
        <v>0.763829704646008</v>
      </c>
      <c r="CR34" s="33">
        <f t="shared" si="79"/>
        <v>0.766829704646008</v>
      </c>
      <c r="CS34" s="33">
        <f t="shared" si="79"/>
        <v>0.769829704646008</v>
      </c>
    </row>
    <row r="35" outlineLevel="1" spans="1:97">
      <c r="A35" s="529" t="s">
        <v>411</v>
      </c>
      <c r="B35" s="33" t="s">
        <v>590</v>
      </c>
      <c r="C35" s="35" t="s">
        <v>242</v>
      </c>
      <c r="D35" s="35">
        <f t="shared" ref="D35:L35" si="80">(D34-C34)*10000</f>
        <v>97.6181665373532</v>
      </c>
      <c r="E35" s="35">
        <f t="shared" si="80"/>
        <v>-2.1702415515501</v>
      </c>
      <c r="F35" s="35">
        <f t="shared" si="80"/>
        <v>-91.535979132874</v>
      </c>
      <c r="G35" s="35">
        <f t="shared" si="80"/>
        <v>33.1610409065175</v>
      </c>
      <c r="H35" s="35">
        <f t="shared" si="80"/>
        <v>32.1804405860793</v>
      </c>
      <c r="I35" s="35">
        <f t="shared" si="80"/>
        <v>45.5061184083783</v>
      </c>
      <c r="J35" s="35">
        <f t="shared" si="80"/>
        <v>-56.323211133279</v>
      </c>
      <c r="K35" s="35">
        <f t="shared" si="80"/>
        <v>59.4574116813795</v>
      </c>
      <c r="L35" s="35">
        <f t="shared" si="80"/>
        <v>-11.8256842014153</v>
      </c>
      <c r="M35" s="35">
        <f>(M34-(9333/12895))*10000</f>
        <v>-69.679291129815</v>
      </c>
      <c r="N35" s="35" t="s">
        <v>242</v>
      </c>
      <c r="O35" s="35">
        <f>(O34-L34)*10000</f>
        <v>3.80255631845516</v>
      </c>
      <c r="P35" s="35">
        <f>(P34-(9333/12895))*10000</f>
        <v>0.521874913901321</v>
      </c>
      <c r="Q35" s="35" t="s">
        <v>242</v>
      </c>
      <c r="R35" s="35">
        <f>(R34-O34)*10000</f>
        <v>39.7601218721644</v>
      </c>
      <c r="S35" s="35"/>
      <c r="T35" s="35"/>
      <c r="U35" s="35"/>
      <c r="V35" s="35"/>
      <c r="W35" s="35">
        <f>(W34-(9333/12895))*10000</f>
        <v>-56.4544514893062</v>
      </c>
      <c r="X35" s="35" t="s">
        <v>242</v>
      </c>
      <c r="Y35" s="35">
        <f>(Y34-R34)*10000</f>
        <v>13.6502594957588</v>
      </c>
      <c r="Z35" s="35"/>
      <c r="AA35" s="35"/>
      <c r="AB35" s="35"/>
      <c r="AC35" s="35"/>
      <c r="AD35" s="35">
        <f>(AD34-W34)*10000</f>
        <v>131.601945603712</v>
      </c>
      <c r="AE35" s="35">
        <f>(AE34-X34)*10000</f>
        <v>81.7065540867989</v>
      </c>
      <c r="AF35" s="35">
        <f>(AF34-Y34)*10000</f>
        <v>106.166053163519</v>
      </c>
      <c r="AG35" s="35"/>
      <c r="AH35" s="35"/>
      <c r="AI35" s="35"/>
      <c r="AJ35" s="35"/>
      <c r="AK35" s="35">
        <f>(AK34-AD34)*10000</f>
        <v>-5.67654382409799</v>
      </c>
      <c r="AL35" s="35">
        <f>(AL34-AE34)*10000</f>
        <v>49.6113853979729</v>
      </c>
      <c r="AM35" s="35">
        <f>(AM34-AF34)*10000</f>
        <v>22.1100800772445</v>
      </c>
      <c r="AN35" s="35"/>
      <c r="AO35" s="35"/>
      <c r="AP35" s="35"/>
      <c r="AQ35" s="35"/>
      <c r="AR35" s="35">
        <f>(AR34-AK34)*10000</f>
        <v>6.87665355200817</v>
      </c>
      <c r="AS35" s="35">
        <f>(AS34-AL34)*10000</f>
        <v>11.0256653381491</v>
      </c>
      <c r="AT35" s="35">
        <f>(AT34-AM34)*10000</f>
        <v>8.74132878215028</v>
      </c>
      <c r="AU35" s="35"/>
      <c r="AV35" s="35"/>
      <c r="AW35" s="35"/>
      <c r="AX35" s="35"/>
      <c r="AY35" s="35">
        <f>(AY34-AR34)*10000</f>
        <v>139.686875164247</v>
      </c>
      <c r="AZ35" s="35">
        <f>(AZ34-AS34)*10000</f>
        <v>24.8616971500171</v>
      </c>
      <c r="BA35" s="35">
        <f>(BA34-AT34)*10000</f>
        <v>78.9009513803274</v>
      </c>
      <c r="BB35" s="35"/>
      <c r="BC35" s="35"/>
      <c r="BD35" s="35"/>
      <c r="BE35" s="35"/>
      <c r="BF35" s="35">
        <f>(BF34-AY34)*10000</f>
        <v>-141.145577708108</v>
      </c>
      <c r="BG35" s="35">
        <f>(BG34-AZ34)*10000</f>
        <v>-165.397504371338</v>
      </c>
      <c r="BH35" s="35">
        <f>(BH34-BA34)*10000</f>
        <v>-152.59457910247</v>
      </c>
      <c r="BI35" s="35"/>
      <c r="BJ35" s="35"/>
      <c r="BK35" s="35"/>
      <c r="BL35" s="35"/>
      <c r="BM35" s="35">
        <f>(BM34-BF34)*10000</f>
        <v>115.499120274741</v>
      </c>
      <c r="BN35" s="35">
        <f>(BN34-BG34)*10000</f>
        <v>178.859471295187</v>
      </c>
      <c r="BO35" s="35">
        <f>(BO34-BH34)*10000</f>
        <v>150.106302261548</v>
      </c>
      <c r="BP35" s="35"/>
      <c r="BQ35" s="35"/>
      <c r="BR35" s="35"/>
      <c r="BS35" s="35"/>
      <c r="BT35" s="35">
        <f>(BT34-BM34)*10000</f>
        <v>54.5185178362206</v>
      </c>
      <c r="BU35" s="35">
        <f>(BU34-BN34)*10000</f>
        <v>8.60604410954702</v>
      </c>
      <c r="BV35" s="35">
        <f>(BV34-BO34)*10000</f>
        <v>32.7507234984359</v>
      </c>
      <c r="BW35" s="35"/>
      <c r="BX35" s="35"/>
      <c r="BY35" s="35"/>
      <c r="BZ35" s="35"/>
      <c r="CA35" s="35">
        <f>(CA34-BT34)*10000</f>
        <v>-15.6346256743278</v>
      </c>
      <c r="CB35" s="35">
        <f>(CB34-BU34)*10000</f>
        <v>15.8746095905193</v>
      </c>
      <c r="CC35" s="75">
        <v>0</v>
      </c>
      <c r="CD35" s="35"/>
      <c r="CE35" s="35"/>
      <c r="CF35" s="35"/>
      <c r="CG35" s="35"/>
      <c r="CH35" s="35">
        <f>(CH34-CA34)*10000</f>
        <v>76.9502454951731</v>
      </c>
      <c r="CI35" s="35">
        <f>(CI34-CB34)*10000</f>
        <v>-56.4966812721657</v>
      </c>
      <c r="CJ35" s="75">
        <v>10</v>
      </c>
      <c r="CK35" s="75">
        <v>30</v>
      </c>
      <c r="CL35" s="75">
        <f>CK35</f>
        <v>30</v>
      </c>
      <c r="CM35" s="35">
        <f>CL35</f>
        <v>30</v>
      </c>
      <c r="CN35" s="35">
        <f>CM35</f>
        <v>30</v>
      </c>
      <c r="CO35" s="35">
        <f t="shared" ref="CO35:CS35" si="81">CN35</f>
        <v>30</v>
      </c>
      <c r="CP35" s="35">
        <f t="shared" si="81"/>
        <v>30</v>
      </c>
      <c r="CQ35" s="35">
        <f t="shared" si="81"/>
        <v>30</v>
      </c>
      <c r="CR35" s="35">
        <f t="shared" si="81"/>
        <v>30</v>
      </c>
      <c r="CS35" s="35">
        <f t="shared" si="81"/>
        <v>30</v>
      </c>
    </row>
    <row r="36" outlineLevel="1" spans="1:97">
      <c r="AD36" s="42"/>
      <c r="AE36" s="42"/>
      <c r="AF36" s="42"/>
      <c r="AG36" s="42"/>
      <c r="AH36" s="42"/>
      <c r="AI36" s="42"/>
      <c r="AJ36" s="42"/>
      <c r="AN36" s="42"/>
      <c r="AO36" s="42"/>
      <c r="AP36" s="42"/>
      <c r="AQ36" s="42"/>
      <c r="AZ36" s="39"/>
      <c r="BD36" s="39"/>
      <c r="BO36" s="42"/>
      <c r="BV36" s="42"/>
    </row>
    <row r="37" outlineLevel="1" spans="1:97">
      <c r="A37" s="536" t="s">
        <v>273</v>
      </c>
      <c r="B37" s="39" t="s">
        <v>594</v>
      </c>
      <c r="C37" s="39">
        <v>-496</v>
      </c>
      <c r="D37" s="39">
        <v>-533</v>
      </c>
      <c r="E37" s="39">
        <v>-560</v>
      </c>
      <c r="F37" s="39">
        <v>-581</v>
      </c>
      <c r="G37" s="39">
        <v>-609</v>
      </c>
      <c r="H37" s="39">
        <v>-664.7</v>
      </c>
      <c r="I37" s="39">
        <v>-720.5</v>
      </c>
      <c r="J37" s="39">
        <v>-790.5</v>
      </c>
      <c r="K37" s="39">
        <v>-857</v>
      </c>
      <c r="L37" s="39">
        <v>-760.6</v>
      </c>
      <c r="M37" s="39">
        <v>-379.7</v>
      </c>
      <c r="N37" s="39">
        <f>+O37-M37</f>
        <v>-414.4</v>
      </c>
      <c r="O37" s="39">
        <v>-794.1</v>
      </c>
      <c r="P37" s="39">
        <v>-414.2</v>
      </c>
      <c r="Q37" s="39">
        <f>+R37-P37</f>
        <v>-435.6</v>
      </c>
      <c r="R37" s="39">
        <v>-849.8</v>
      </c>
      <c r="S37" s="39"/>
      <c r="T37" s="39"/>
      <c r="U37" s="39"/>
      <c r="V37" s="39"/>
      <c r="W37" s="39">
        <v>-425.1</v>
      </c>
      <c r="X37" s="39">
        <f>+Y37-W37</f>
        <v>-452</v>
      </c>
      <c r="Y37" s="39">
        <v>-877.1</v>
      </c>
      <c r="Z37" s="39"/>
      <c r="AA37" s="39"/>
      <c r="AB37" s="39"/>
      <c r="AC37" s="39"/>
      <c r="AD37" s="39">
        <v>-447.2</v>
      </c>
      <c r="AE37" s="39">
        <f>+AF37-AD37</f>
        <v>-467.2</v>
      </c>
      <c r="AF37" s="39">
        <v>-914.4</v>
      </c>
      <c r="AG37" s="39"/>
      <c r="AH37" s="39"/>
      <c r="AI37" s="39"/>
      <c r="AJ37" s="39"/>
      <c r="AK37" s="39">
        <v>-459.7</v>
      </c>
      <c r="AL37" s="39">
        <f>+AM37-AK37</f>
        <v>-525.6</v>
      </c>
      <c r="AM37" s="39">
        <v>-985.3</v>
      </c>
      <c r="AN37" s="39"/>
      <c r="AO37" s="39"/>
      <c r="AP37" s="39"/>
      <c r="AQ37" s="39"/>
      <c r="AR37" s="39">
        <v>-455.3</v>
      </c>
      <c r="AS37" s="39">
        <f>AT37-AR37</f>
        <v>-509.1</v>
      </c>
      <c r="AT37" s="39">
        <v>-964.4</v>
      </c>
      <c r="AU37" s="39"/>
      <c r="AV37" s="39"/>
      <c r="AW37" s="39"/>
      <c r="AX37" s="39"/>
      <c r="AY37" s="39">
        <v>-489.1</v>
      </c>
      <c r="AZ37" s="39">
        <f>BA37-AY37</f>
        <v>-539.6</v>
      </c>
      <c r="BA37" s="39">
        <v>-1028.7</v>
      </c>
      <c r="BB37" s="39"/>
      <c r="BC37" s="39"/>
      <c r="BD37" s="33"/>
      <c r="BE37" s="39"/>
      <c r="BF37" s="39">
        <v>-539.6</v>
      </c>
      <c r="BG37" s="39">
        <f>BH37-BF37</f>
        <v>-599</v>
      </c>
      <c r="BH37" s="39">
        <v>-1138.6</v>
      </c>
      <c r="BI37" s="39"/>
      <c r="BJ37" s="39"/>
      <c r="BK37" s="39"/>
      <c r="BL37" s="39"/>
      <c r="BM37" s="39">
        <v>-622.8</v>
      </c>
      <c r="BN37" s="39">
        <f>BO37-BM37</f>
        <v>-666.1</v>
      </c>
      <c r="BO37" s="39">
        <v>-1288.9</v>
      </c>
      <c r="BP37" s="39"/>
      <c r="BQ37" s="39"/>
      <c r="BR37" s="39"/>
      <c r="BS37" s="39"/>
      <c r="BT37" s="39">
        <v>-667.3</v>
      </c>
      <c r="BU37" s="39">
        <f>BV37-BT37</f>
        <v>-687.4</v>
      </c>
      <c r="BV37" s="39">
        <v>-1354.7</v>
      </c>
      <c r="BW37" s="39"/>
      <c r="BX37" s="39"/>
      <c r="BY37" s="39"/>
      <c r="BZ37" s="39"/>
      <c r="CA37" s="39">
        <v>-671.7</v>
      </c>
      <c r="CB37" s="39">
        <f>CC37-CA37</f>
        <v>-693.279558854987</v>
      </c>
      <c r="CC37" s="39">
        <f t="shared" ref="CC37:CS37" si="82">-CC39*CC10</f>
        <v>-1364.97955885499</v>
      </c>
      <c r="CD37" s="39"/>
      <c r="CE37" s="39"/>
      <c r="CF37" s="39"/>
      <c r="CG37" s="39"/>
      <c r="CH37" s="39">
        <v>-671.7</v>
      </c>
      <c r="CI37" s="39">
        <f>CJ37-CH37</f>
        <v>-755.422687323518</v>
      </c>
      <c r="CJ37" s="39">
        <f t="shared" si="82"/>
        <v>-1427.12268732352</v>
      </c>
      <c r="CK37" s="39">
        <f t="shared" si="82"/>
        <v>-1499.78612644938</v>
      </c>
      <c r="CL37" s="39">
        <f t="shared" si="82"/>
        <v>-1579.01515402032</v>
      </c>
      <c r="CM37" s="39">
        <f t="shared" si="82"/>
        <v>-1663.06262909571</v>
      </c>
      <c r="CN37" s="39">
        <f t="shared" si="82"/>
        <v>-1751.85156156521</v>
      </c>
      <c r="CO37" s="39">
        <f t="shared" si="82"/>
        <v>-1845.66153682999</v>
      </c>
      <c r="CP37" s="39">
        <f t="shared" si="82"/>
        <v>-1944.78915507755</v>
      </c>
      <c r="CQ37" s="39">
        <f t="shared" si="82"/>
        <v>-2049.54908958567</v>
      </c>
      <c r="CR37" s="39">
        <f t="shared" si="82"/>
        <v>-2160.27521184769</v>
      </c>
      <c r="CS37" s="39">
        <f t="shared" si="82"/>
        <v>-2277.32178778293</v>
      </c>
    </row>
    <row r="38" outlineLevel="1" spans="1:97">
      <c r="A38" s="529" t="s">
        <v>412</v>
      </c>
      <c r="B38" s="33" t="s">
        <v>587</v>
      </c>
      <c r="C38" s="33" t="s">
        <v>242</v>
      </c>
      <c r="D38" s="33">
        <f t="shared" ref="D38:L38" si="83">+D37/C37-1</f>
        <v>0.0745967741935485</v>
      </c>
      <c r="E38" s="33">
        <f t="shared" si="83"/>
        <v>0.0506566604127581</v>
      </c>
      <c r="F38" s="33">
        <f t="shared" si="83"/>
        <v>0.0375000000000001</v>
      </c>
      <c r="G38" s="33">
        <f t="shared" si="83"/>
        <v>0.0481927710843373</v>
      </c>
      <c r="H38" s="33">
        <f t="shared" si="83"/>
        <v>0.0914614121510673</v>
      </c>
      <c r="I38" s="33">
        <f t="shared" si="83"/>
        <v>0.0839476455543853</v>
      </c>
      <c r="J38" s="33">
        <f t="shared" si="83"/>
        <v>0.0971547536433033</v>
      </c>
      <c r="K38" s="33">
        <f t="shared" si="83"/>
        <v>0.0841239721695131</v>
      </c>
      <c r="L38" s="33">
        <f t="shared" si="83"/>
        <v>-0.112485414235706</v>
      </c>
      <c r="M38" s="33">
        <f>+M37/-414.2-1</f>
        <v>-0.0832930951231289</v>
      </c>
      <c r="N38" s="33" t="s">
        <v>242</v>
      </c>
      <c r="O38" s="33">
        <f>+O37/L37-1</f>
        <v>0.0440441756508021</v>
      </c>
      <c r="P38" s="33">
        <f>+P37/-414.2-1</f>
        <v>0</v>
      </c>
      <c r="Q38" s="33" t="s">
        <v>242</v>
      </c>
      <c r="R38" s="33">
        <f>+R37/O37-1</f>
        <v>0.0701422994585064</v>
      </c>
      <c r="S38" s="33"/>
      <c r="T38" s="33"/>
      <c r="U38" s="33"/>
      <c r="V38" s="33"/>
      <c r="W38" s="33">
        <f>+W37/-414.2-1</f>
        <v>0.0263157894736843</v>
      </c>
      <c r="X38" s="33" t="s">
        <v>242</v>
      </c>
      <c r="Y38" s="33">
        <f>+Y37/R37-1</f>
        <v>0.0321252059308073</v>
      </c>
      <c r="Z38" s="33"/>
      <c r="AA38" s="33"/>
      <c r="AB38" s="33"/>
      <c r="AC38" s="33"/>
      <c r="AD38" s="33">
        <f>+AD37/W37-1</f>
        <v>0.0519877675840978</v>
      </c>
      <c r="AE38" s="33">
        <f>+AE37/X37-1</f>
        <v>0.0336283185840707</v>
      </c>
      <c r="AF38" s="33">
        <f>+AF37/Y37-1</f>
        <v>0.0425265078098278</v>
      </c>
      <c r="AG38" s="33"/>
      <c r="AH38" s="33"/>
      <c r="AI38" s="33"/>
      <c r="AJ38" s="33"/>
      <c r="AK38" s="33">
        <f>+AK37/AD37-1</f>
        <v>0.0279516994633273</v>
      </c>
      <c r="AL38" s="33">
        <f>+AL37/AE37-1</f>
        <v>0.125</v>
      </c>
      <c r="AM38" s="33">
        <f>+AM37/AF37-1</f>
        <v>0.0775371828521434</v>
      </c>
      <c r="AN38" s="33"/>
      <c r="AO38" s="33"/>
      <c r="AP38" s="33"/>
      <c r="AQ38" s="33"/>
      <c r="AR38" s="33">
        <f>+AR37/AK37-1</f>
        <v>-0.0095714596475962</v>
      </c>
      <c r="AS38" s="33">
        <f>+AS37/AL37-1</f>
        <v>-0.0313926940639269</v>
      </c>
      <c r="AT38" s="33">
        <f>+AT37/AM37-1</f>
        <v>-0.0212118136608139</v>
      </c>
      <c r="AU38" s="33"/>
      <c r="AV38" s="33"/>
      <c r="AW38" s="33"/>
      <c r="AX38" s="33"/>
      <c r="AY38" s="33">
        <f>+AY37/AR37-1</f>
        <v>0.0742367669668351</v>
      </c>
      <c r="AZ38" s="76">
        <f>+AZ37/AS37-1</f>
        <v>0.0599096444706346</v>
      </c>
      <c r="BA38" s="33">
        <f>+BA37/AT37-1</f>
        <v>0.0666735794276234</v>
      </c>
      <c r="BB38" s="33"/>
      <c r="BC38" s="33"/>
      <c r="BD38" s="73"/>
      <c r="BE38" s="33"/>
      <c r="BF38" s="33">
        <f>+BF37/AY37-1</f>
        <v>0.103250868942957</v>
      </c>
      <c r="BG38" s="33">
        <f>+BG37/AZ37-1</f>
        <v>0.110081541882876</v>
      </c>
      <c r="BH38" s="33">
        <f>+BH37/BA37-1</f>
        <v>0.106833867988724</v>
      </c>
      <c r="BI38" s="33"/>
      <c r="BJ38" s="33"/>
      <c r="BK38" s="33"/>
      <c r="BL38" s="33"/>
      <c r="BM38" s="33">
        <f>+BM37/BF37-1</f>
        <v>0.154188287620459</v>
      </c>
      <c r="BN38" s="33">
        <f>+BN37/BG37-1</f>
        <v>0.112020033388982</v>
      </c>
      <c r="BO38" s="33">
        <f>+BO37/BH37-1</f>
        <v>0.132004215703496</v>
      </c>
      <c r="BP38" s="33"/>
      <c r="BQ38" s="33"/>
      <c r="BR38" s="33"/>
      <c r="BS38" s="33"/>
      <c r="BT38" s="33">
        <f>+BT37/BM37-1</f>
        <v>0.071451509312781</v>
      </c>
      <c r="BU38" s="33">
        <f>+BU37/BN37-1</f>
        <v>0.031977180603513</v>
      </c>
      <c r="BV38" s="33">
        <f>+BV37/BO37-1</f>
        <v>0.0510512840406547</v>
      </c>
      <c r="BW38" s="33"/>
      <c r="BX38" s="33"/>
      <c r="BY38" s="33"/>
      <c r="BZ38" s="33"/>
      <c r="CA38" s="33">
        <f>+CA37/BT37-1</f>
        <v>0.00659373595084678</v>
      </c>
      <c r="CB38" s="33">
        <f>+CB37/BU37-1</f>
        <v>0.00855332972794143</v>
      </c>
      <c r="CC38" s="33">
        <f>+CC37/BV37-1</f>
        <v>0.0075880703144513</v>
      </c>
      <c r="CD38" s="33"/>
      <c r="CE38" s="33"/>
      <c r="CF38" s="33"/>
      <c r="CG38" s="33"/>
      <c r="CH38" s="33">
        <f>+CH37/CA37-1</f>
        <v>0</v>
      </c>
      <c r="CI38" s="33">
        <f>+CI37/CB37-1</f>
        <v>0.0896364643595815</v>
      </c>
      <c r="CJ38" s="33">
        <f>+CJ37/CC37-1</f>
        <v>0.0455267832147319</v>
      </c>
      <c r="CK38" s="33">
        <f t="shared" ref="CK38:CS38" si="84">+CK37/CJ37-1</f>
        <v>0.0509160423075747</v>
      </c>
      <c r="CL38" s="33">
        <f t="shared" si="84"/>
        <v>0.0528268838961108</v>
      </c>
      <c r="CM38" s="33">
        <f t="shared" si="84"/>
        <v>0.0532277824322296</v>
      </c>
      <c r="CN38" s="33">
        <f t="shared" si="84"/>
        <v>0.053388808645038</v>
      </c>
      <c r="CO38" s="33">
        <f t="shared" si="84"/>
        <v>0.0535490433795416</v>
      </c>
      <c r="CP38" s="33">
        <f t="shared" si="84"/>
        <v>0.0537084488512529</v>
      </c>
      <c r="CQ38" s="33">
        <f t="shared" si="84"/>
        <v>0.0538669882206055</v>
      </c>
      <c r="CR38" s="33">
        <f t="shared" si="84"/>
        <v>0.0540246256235806</v>
      </c>
      <c r="CS38" s="33">
        <f t="shared" si="84"/>
        <v>0.0541813262001618</v>
      </c>
    </row>
    <row r="39" outlineLevel="1" spans="1:97">
      <c r="A39" s="529" t="s">
        <v>409</v>
      </c>
      <c r="B39" s="33" t="s">
        <v>587</v>
      </c>
      <c r="C39" s="33">
        <f>-C37/C$10</f>
        <v>0.0341296928327645</v>
      </c>
      <c r="D39" s="33">
        <f>-D37/D$10</f>
        <v>0.0337548777144059</v>
      </c>
      <c r="E39" s="33">
        <f>-E37/E$10</f>
        <v>0.0328192968529657</v>
      </c>
      <c r="F39" s="33">
        <f>-F37/F$10</f>
        <v>0.0331220212984288</v>
      </c>
      <c r="G39" s="33">
        <f>-G37/G$10</f>
        <v>0.0348516451456136</v>
      </c>
      <c r="H39" s="33">
        <f t="shared" ref="H39:R39" si="85">-H37/H$10</f>
        <v>0.034094522922886</v>
      </c>
      <c r="I39" s="33">
        <f t="shared" si="85"/>
        <v>0.0354174142583972</v>
      </c>
      <c r="J39" s="33">
        <f t="shared" si="85"/>
        <v>0.035191673307305</v>
      </c>
      <c r="K39" s="33">
        <f t="shared" si="85"/>
        <v>0.037298817057354</v>
      </c>
      <c r="L39" s="33">
        <f t="shared" si="85"/>
        <v>0.0337564352920291</v>
      </c>
      <c r="M39" s="33">
        <f t="shared" si="85"/>
        <v>0.0296203262370406</v>
      </c>
      <c r="N39" s="33">
        <f t="shared" si="85"/>
        <v>0.0333159142983479</v>
      </c>
      <c r="O39" s="33">
        <f t="shared" si="85"/>
        <v>0.0314402907662705</v>
      </c>
      <c r="P39" s="33">
        <f t="shared" si="85"/>
        <v>0.0321221230071022</v>
      </c>
      <c r="Q39" s="33">
        <f t="shared" si="85"/>
        <v>0.0336564018246776</v>
      </c>
      <c r="R39" s="33">
        <f t="shared" si="85"/>
        <v>0.0328906881964307</v>
      </c>
      <c r="S39" s="33"/>
      <c r="T39" s="33"/>
      <c r="U39" s="33"/>
      <c r="V39" s="33"/>
      <c r="W39" s="33">
        <f>-W37/W$10</f>
        <v>0.0316957328939226</v>
      </c>
      <c r="X39" s="33">
        <f>-X37/X$10</f>
        <v>0.0358394519418323</v>
      </c>
      <c r="Y39" s="33">
        <f>-Y37/Y$10</f>
        <v>0.0337038929898516</v>
      </c>
      <c r="Z39" s="33"/>
      <c r="AA39" s="33"/>
      <c r="AB39" s="33"/>
      <c r="AC39" s="33"/>
      <c r="AD39" s="33">
        <f>-AD37/AD$10</f>
        <v>0.0333963123660451</v>
      </c>
      <c r="AE39" s="33">
        <f>-AE37/AE$10</f>
        <v>0.034488104113917</v>
      </c>
      <c r="AF39" s="33">
        <f>-AF37/AF$10</f>
        <v>0.0339453696347829</v>
      </c>
      <c r="AG39" s="33"/>
      <c r="AH39" s="33"/>
      <c r="AI39" s="33"/>
      <c r="AJ39" s="33"/>
      <c r="AK39" s="33">
        <f>-AK37/AK$10</f>
        <v>0.0310366944603855</v>
      </c>
      <c r="AL39" s="33">
        <f>-AL37/AL$10</f>
        <v>0.0348955324954688</v>
      </c>
      <c r="AM39" s="33">
        <f>-AM37/AM$10</f>
        <v>0.0329822987520754</v>
      </c>
      <c r="AN39" s="33"/>
      <c r="AO39" s="33"/>
      <c r="AP39" s="33"/>
      <c r="AQ39" s="33"/>
      <c r="AR39" s="33">
        <f>-AR37/AR$10</f>
        <v>0.0348181852942301</v>
      </c>
      <c r="AS39" s="33">
        <f>-AS37/AS$10</f>
        <v>0.0341329650289637</v>
      </c>
      <c r="AT39" s="33">
        <f>-AT37/AT$10</f>
        <v>0.034452577691563</v>
      </c>
      <c r="AU39" s="33"/>
      <c r="AV39" s="33"/>
      <c r="AW39" s="33"/>
      <c r="AX39" s="33"/>
      <c r="AY39" s="33">
        <f>-AY37/AY$10</f>
        <v>0.0321846190291313</v>
      </c>
      <c r="AZ39" s="76">
        <f>-AZ37/AZ$10</f>
        <v>0.0315731310120222</v>
      </c>
      <c r="BA39" s="33">
        <f>-BA37/BA$10</f>
        <v>0.0318609418280282</v>
      </c>
      <c r="BB39" s="33"/>
      <c r="BC39" s="33"/>
      <c r="BD39" s="33"/>
      <c r="BE39" s="33"/>
      <c r="BF39" s="33">
        <f>-BF37/BF$10</f>
        <v>0.0293798968763442</v>
      </c>
      <c r="BG39" s="33">
        <f>-BG37/BG$10</f>
        <v>0.0301089753900595</v>
      </c>
      <c r="BH39" s="33">
        <f>-BH37/BH$10</f>
        <v>0.0297589955228211</v>
      </c>
      <c r="BI39" s="33"/>
      <c r="BJ39" s="33"/>
      <c r="BK39" s="33"/>
      <c r="BL39" s="33"/>
      <c r="BM39" s="33">
        <f>-BM37/BM$10</f>
        <v>0.0302710689653496</v>
      </c>
      <c r="BN39" s="33">
        <f>-BN37/BN$10</f>
        <v>0.0323216148676517</v>
      </c>
      <c r="BO39" s="33">
        <f>-BO37/BO$10</f>
        <v>0.0312971983313341</v>
      </c>
      <c r="BP39" s="33"/>
      <c r="BQ39" s="33"/>
      <c r="BR39" s="33"/>
      <c r="BS39" s="33"/>
      <c r="BT39" s="33">
        <f>-BT37/BT$10</f>
        <v>0.0301661784383928</v>
      </c>
      <c r="BU39" s="33">
        <f>-BU37/BU$10</f>
        <v>0.0321724601120467</v>
      </c>
      <c r="BV39" s="33">
        <f>-BV37/BV$10</f>
        <v>0.0311519817507841</v>
      </c>
      <c r="BW39" s="33"/>
      <c r="BX39" s="33"/>
      <c r="BY39" s="33"/>
      <c r="BZ39" s="33"/>
      <c r="CA39" s="33">
        <f>-CA37/CA$10</f>
        <v>0.0298886683812863</v>
      </c>
      <c r="CB39" s="33">
        <f>-CB37/CB$10</f>
        <v>0.0321585105221049</v>
      </c>
      <c r="CC39" s="77">
        <v>0.031</v>
      </c>
      <c r="CD39" s="33"/>
      <c r="CE39" s="33"/>
      <c r="CF39" s="33"/>
      <c r="CG39" s="33"/>
      <c r="CH39" s="33">
        <f>-CH37/CH$10</f>
        <v>0.0289806917115904</v>
      </c>
      <c r="CI39" s="33">
        <f>-CI37/CI$10</f>
        <v>0.033047469373746</v>
      </c>
      <c r="CJ39" s="77">
        <v>0.031</v>
      </c>
      <c r="CK39" s="77">
        <v>0.031</v>
      </c>
      <c r="CL39" s="77">
        <f>CK39</f>
        <v>0.031</v>
      </c>
      <c r="CM39" s="33">
        <f>CL39</f>
        <v>0.031</v>
      </c>
      <c r="CN39" s="33">
        <f>CM39</f>
        <v>0.031</v>
      </c>
      <c r="CO39" s="33">
        <f t="shared" ref="CO39:CS39" si="86">CN39</f>
        <v>0.031</v>
      </c>
      <c r="CP39" s="33">
        <f t="shared" si="86"/>
        <v>0.031</v>
      </c>
      <c r="CQ39" s="33">
        <f t="shared" si="86"/>
        <v>0.031</v>
      </c>
      <c r="CR39" s="33">
        <f t="shared" si="86"/>
        <v>0.031</v>
      </c>
      <c r="CS39" s="33">
        <f t="shared" si="86"/>
        <v>0.031</v>
      </c>
    </row>
    <row r="40" outlineLevel="1" spans="1:97">
      <c r="A40" s="10"/>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9"/>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row>
    <row r="41" outlineLevel="1" spans="1:97">
      <c r="A41" s="536" t="s">
        <v>275</v>
      </c>
      <c r="B41" s="39" t="s">
        <v>594</v>
      </c>
      <c r="C41" s="39">
        <v>-4367</v>
      </c>
      <c r="D41" s="39">
        <v>-4783</v>
      </c>
      <c r="E41" s="39">
        <v>-5127</v>
      </c>
      <c r="F41" s="39">
        <v>-5275</v>
      </c>
      <c r="G41" s="39">
        <v>-5389</v>
      </c>
      <c r="H41" s="39">
        <v>-6029.1</v>
      </c>
      <c r="I41" s="39">
        <v>-6291.6</v>
      </c>
      <c r="J41" s="39">
        <v>-6776.3</v>
      </c>
      <c r="K41" s="39">
        <v>-6886.2</v>
      </c>
      <c r="L41" s="39">
        <v>-6558.9</v>
      </c>
      <c r="M41" s="39">
        <v>-3753.3</v>
      </c>
      <c r="N41" s="39">
        <f>+O41-M41</f>
        <v>-3606.3</v>
      </c>
      <c r="O41" s="39">
        <v>-7359.6</v>
      </c>
      <c r="P41" s="39">
        <v>-3790.9</v>
      </c>
      <c r="Q41" s="39">
        <f>+R41-P41</f>
        <v>-3707.8</v>
      </c>
      <c r="R41" s="39">
        <v>-7498.7</v>
      </c>
      <c r="S41" s="39"/>
      <c r="T41" s="39"/>
      <c r="U41" s="39"/>
      <c r="V41" s="39"/>
      <c r="W41" s="39">
        <v>-3913.5</v>
      </c>
      <c r="X41" s="39">
        <f>+Y41-W41</f>
        <v>-3737.1</v>
      </c>
      <c r="Y41" s="39">
        <v>-7650.6</v>
      </c>
      <c r="Z41" s="39"/>
      <c r="AA41" s="39"/>
      <c r="AB41" s="39"/>
      <c r="AC41" s="39"/>
      <c r="AD41" s="39">
        <v>-4018.3</v>
      </c>
      <c r="AE41" s="39">
        <f>+AF41-AD41</f>
        <v>-4126.4</v>
      </c>
      <c r="AF41" s="39">
        <v>-8144.7</v>
      </c>
      <c r="AG41" s="39"/>
      <c r="AH41" s="39"/>
      <c r="AI41" s="39"/>
      <c r="AJ41" s="39"/>
      <c r="AK41" s="39">
        <v>-4471.7</v>
      </c>
      <c r="AL41" s="39">
        <f>+AM41-AK41</f>
        <v>-4736.1</v>
      </c>
      <c r="AM41" s="39">
        <v>-9207.8</v>
      </c>
      <c r="AN41" s="39"/>
      <c r="AO41" s="39"/>
      <c r="AP41" s="39"/>
      <c r="AQ41" s="39"/>
      <c r="AR41" s="39">
        <v>-3986.5</v>
      </c>
      <c r="AS41" s="39">
        <f>AT41-AR41</f>
        <v>-4661.4</v>
      </c>
      <c r="AT41" s="39">
        <v>-8647.9</v>
      </c>
      <c r="AU41" s="39"/>
      <c r="AV41" s="39"/>
      <c r="AW41" s="39"/>
      <c r="AX41" s="39"/>
      <c r="AY41" s="39">
        <v>-4951.6</v>
      </c>
      <c r="AZ41" s="39">
        <f>BA41-AY41</f>
        <v>-5639.4</v>
      </c>
      <c r="BA41" s="39">
        <v>-10591</v>
      </c>
      <c r="BB41" s="39"/>
      <c r="BC41" s="39"/>
      <c r="BD41" s="39"/>
      <c r="BE41" s="39"/>
      <c r="BF41" s="39">
        <v>-5793.3</v>
      </c>
      <c r="BG41" s="39">
        <f>BH41-BF41</f>
        <v>-6265.7</v>
      </c>
      <c r="BH41" s="39">
        <v>-12059</v>
      </c>
      <c r="BI41" s="39"/>
      <c r="BJ41" s="39"/>
      <c r="BK41" s="39"/>
      <c r="BL41" s="39"/>
      <c r="BM41" s="39">
        <v>-6682.6</v>
      </c>
      <c r="BN41" s="39">
        <f>BO41-BM41</f>
        <v>-6674</v>
      </c>
      <c r="BO41" s="39">
        <v>-13356.6</v>
      </c>
      <c r="BP41" s="39"/>
      <c r="BQ41" s="39"/>
      <c r="BR41" s="39"/>
      <c r="BS41" s="39"/>
      <c r="BT41" s="39">
        <v>-7109.1</v>
      </c>
      <c r="BU41" s="39">
        <f>BV41-BT41</f>
        <v>-6899.8</v>
      </c>
      <c r="BV41" s="39">
        <v>-14008.9</v>
      </c>
      <c r="BW41" s="39"/>
      <c r="BX41" s="39"/>
      <c r="BY41" s="39"/>
      <c r="BZ41" s="39"/>
      <c r="CA41" s="39">
        <v>-7177</v>
      </c>
      <c r="CB41" s="39">
        <f>CC41-CA41</f>
        <v>-6913.11157527729</v>
      </c>
      <c r="CC41" s="39">
        <f t="shared" ref="CC41:CS41" si="87">-CC43*CC10</f>
        <v>-14090.1115752773</v>
      </c>
      <c r="CD41" s="39"/>
      <c r="CE41" s="39"/>
      <c r="CF41" s="39"/>
      <c r="CG41" s="39"/>
      <c r="CH41" s="39">
        <v>-7177</v>
      </c>
      <c r="CI41" s="39">
        <f>CJ41-CH41</f>
        <v>-7462.51659899609</v>
      </c>
      <c r="CJ41" s="39">
        <f t="shared" si="87"/>
        <v>-14639.5165989961</v>
      </c>
      <c r="CK41" s="39">
        <f t="shared" si="87"/>
        <v>-15336.5226478856</v>
      </c>
      <c r="CL41" s="39">
        <f t="shared" si="87"/>
        <v>-16146.7033491755</v>
      </c>
      <c r="CM41" s="39">
        <f t="shared" si="87"/>
        <v>-17006.1565620432</v>
      </c>
      <c r="CN41" s="39">
        <f t="shared" si="87"/>
        <v>-17914.0950005217</v>
      </c>
      <c r="CO41" s="39">
        <f t="shared" si="87"/>
        <v>-18873.3776508099</v>
      </c>
      <c r="CP41" s="39">
        <f t="shared" si="87"/>
        <v>-19887.0374890188</v>
      </c>
      <c r="CQ41" s="39">
        <f t="shared" si="87"/>
        <v>-20958.2923031825</v>
      </c>
      <c r="CR41" s="39">
        <f t="shared" si="87"/>
        <v>-22090.5561985715</v>
      </c>
      <c r="CS41" s="39">
        <f t="shared" si="87"/>
        <v>-23287.4518299093</v>
      </c>
    </row>
    <row r="42" outlineLevel="1" spans="1:97">
      <c r="A42" s="529" t="s">
        <v>412</v>
      </c>
      <c r="B42" s="33" t="s">
        <v>587</v>
      </c>
      <c r="C42" s="33" t="s">
        <v>242</v>
      </c>
      <c r="D42" s="33" t="s">
        <v>242</v>
      </c>
      <c r="E42" s="33" t="s">
        <v>242</v>
      </c>
      <c r="F42" s="33" t="s">
        <v>242</v>
      </c>
      <c r="G42" s="33" t="s">
        <v>242</v>
      </c>
      <c r="H42" s="33" t="s">
        <v>242</v>
      </c>
      <c r="I42" s="33">
        <f>+I41/H41-1</f>
        <v>0.0435388366422849</v>
      </c>
      <c r="J42" s="33">
        <f>+J41/I41-1</f>
        <v>0.0770392269057156</v>
      </c>
      <c r="K42" s="33">
        <f>+K41/J41-1</f>
        <v>0.0162182902173753</v>
      </c>
      <c r="L42" s="33">
        <f>+L41/K41-1</f>
        <v>-0.0475298422932823</v>
      </c>
      <c r="M42" s="33">
        <f>+M41/-3791-1</f>
        <v>-0.00994460564494848</v>
      </c>
      <c r="N42" s="33" t="s">
        <v>242</v>
      </c>
      <c r="O42" s="33">
        <f>+O41/L41-1</f>
        <v>0.122078397292229</v>
      </c>
      <c r="P42" s="33">
        <f>+P41/-3791-1</f>
        <v>-2.63782643101784e-5</v>
      </c>
      <c r="Q42" s="33" t="s">
        <v>242</v>
      </c>
      <c r="R42" s="33">
        <f>+R41/O41-1</f>
        <v>0.0189004837219413</v>
      </c>
      <c r="S42" s="33"/>
      <c r="T42" s="33"/>
      <c r="U42" s="33"/>
      <c r="V42" s="33"/>
      <c r="W42" s="33">
        <f>+W41/-3791-1</f>
        <v>0.0323133737800052</v>
      </c>
      <c r="X42" s="33" t="s">
        <v>242</v>
      </c>
      <c r="Y42" s="33">
        <f>+Y41/R41-1</f>
        <v>0.0202568445197169</v>
      </c>
      <c r="Z42" s="33"/>
      <c r="AA42" s="33"/>
      <c r="AB42" s="33"/>
      <c r="AC42" s="33"/>
      <c r="AD42" s="33">
        <f>+AD41/W41-1</f>
        <v>0.0267790979941229</v>
      </c>
      <c r="AE42" s="33">
        <f>+AE41/X41-1</f>
        <v>0.104171683926039</v>
      </c>
      <c r="AF42" s="33">
        <f>+AF41/Y41-1</f>
        <v>0.0645831699474551</v>
      </c>
      <c r="AG42" s="33"/>
      <c r="AH42" s="33"/>
      <c r="AI42" s="33"/>
      <c r="AJ42" s="33"/>
      <c r="AK42" s="33">
        <f>+AK41/AD41-1</f>
        <v>0.11283378543165</v>
      </c>
      <c r="AL42" s="33">
        <f>+AL41/AE41-1</f>
        <v>0.14775591314463</v>
      </c>
      <c r="AM42" s="33">
        <f>+AM41/AF41-1</f>
        <v>0.130526600120324</v>
      </c>
      <c r="AN42" s="33"/>
      <c r="AO42" s="33"/>
      <c r="AP42" s="33"/>
      <c r="AQ42" s="33"/>
      <c r="AR42" s="33">
        <f>+AR41/AK41-1</f>
        <v>-0.108504595567681</v>
      </c>
      <c r="AS42" s="33">
        <f>+AS41/AL41-1</f>
        <v>-0.0157724710204599</v>
      </c>
      <c r="AT42" s="33">
        <f>+AT41/AM41-1</f>
        <v>-0.060807141771107</v>
      </c>
      <c r="AU42" s="33"/>
      <c r="AV42" s="33"/>
      <c r="AW42" s="33"/>
      <c r="AX42" s="33"/>
      <c r="AY42" s="33">
        <f>+AY41/AR41-1</f>
        <v>0.242092060704879</v>
      </c>
      <c r="AZ42" s="76">
        <f>+AZ41/AS41-1</f>
        <v>0.209808212125113</v>
      </c>
      <c r="BA42" s="33">
        <f>+BA41/AT41-1</f>
        <v>0.224690387261647</v>
      </c>
      <c r="BB42" s="33"/>
      <c r="BC42" s="33"/>
      <c r="BD42" s="33"/>
      <c r="BE42" s="33"/>
      <c r="BF42" s="33">
        <f>+BF41/AY41-1</f>
        <v>0.169985459245496</v>
      </c>
      <c r="BG42" s="33">
        <f>+BG41/AZ41-1</f>
        <v>0.111057913962478</v>
      </c>
      <c r="BH42" s="33">
        <f>+BH41/BA41-1</f>
        <v>0.13860825228968</v>
      </c>
      <c r="BI42" s="33"/>
      <c r="BJ42" s="33"/>
      <c r="BK42" s="33"/>
      <c r="BL42" s="33"/>
      <c r="BM42" s="33">
        <f>+BM41/BF41-1</f>
        <v>0.153504910845287</v>
      </c>
      <c r="BN42" s="33">
        <f>+BN41/BG41-1</f>
        <v>0.0651643072601624</v>
      </c>
      <c r="BO42" s="33">
        <f>+BO41/BH41-1</f>
        <v>0.107604278961771</v>
      </c>
      <c r="BP42" s="33"/>
      <c r="BQ42" s="33"/>
      <c r="BR42" s="33"/>
      <c r="BS42" s="33"/>
      <c r="BT42" s="33">
        <f>+BT41/BM41-1</f>
        <v>0.0638224643102985</v>
      </c>
      <c r="BU42" s="33">
        <f>+BU41/BN41-1</f>
        <v>0.0338327839376684</v>
      </c>
      <c r="BV42" s="33">
        <f>+BV41/BO41-1</f>
        <v>0.0488372789482352</v>
      </c>
      <c r="BW42" s="33"/>
      <c r="BX42" s="33"/>
      <c r="BY42" s="33"/>
      <c r="BZ42" s="33"/>
      <c r="CA42" s="33">
        <f>+CA41/BT41-1</f>
        <v>0.00955113868140822</v>
      </c>
      <c r="CB42" s="33">
        <f>+CB41/BU41-1</f>
        <v>0.00192926972916441</v>
      </c>
      <c r="CC42" s="33">
        <f>+CC41/BV41-1</f>
        <v>0.00579714147986543</v>
      </c>
      <c r="CD42" s="33"/>
      <c r="CE42" s="33"/>
      <c r="CF42" s="33"/>
      <c r="CG42" s="33"/>
      <c r="CH42" s="33">
        <f>+CH41/CA41-1</f>
        <v>0</v>
      </c>
      <c r="CI42" s="33">
        <f>+CI41/CB41-1</f>
        <v>0.0794728998275669</v>
      </c>
      <c r="CJ42" s="33">
        <f>+CJ41/CC41-1</f>
        <v>0.0389922408196397</v>
      </c>
      <c r="CK42" s="33">
        <f t="shared" ref="CK42:CS42" si="88">+CK41/CJ41-1</f>
        <v>0.0476112748789346</v>
      </c>
      <c r="CL42" s="33">
        <f t="shared" si="88"/>
        <v>0.0528268838961108</v>
      </c>
      <c r="CM42" s="33">
        <f t="shared" si="88"/>
        <v>0.0532277824322296</v>
      </c>
      <c r="CN42" s="33">
        <f t="shared" si="88"/>
        <v>0.0533888086450383</v>
      </c>
      <c r="CO42" s="33">
        <f t="shared" si="88"/>
        <v>0.0535490433795416</v>
      </c>
      <c r="CP42" s="33">
        <f t="shared" si="88"/>
        <v>0.0537084488512527</v>
      </c>
      <c r="CQ42" s="33">
        <f t="shared" si="88"/>
        <v>0.0538669882206055</v>
      </c>
      <c r="CR42" s="33">
        <f t="shared" si="88"/>
        <v>0.0540246256235806</v>
      </c>
      <c r="CS42" s="33">
        <f t="shared" si="88"/>
        <v>0.054181326200162</v>
      </c>
    </row>
    <row r="43" outlineLevel="1" spans="1:97">
      <c r="A43" s="529" t="s">
        <v>409</v>
      </c>
      <c r="B43" s="33" t="s">
        <v>587</v>
      </c>
      <c r="C43" s="33">
        <f>-C41/C$10</f>
        <v>0.300492678630408</v>
      </c>
      <c r="D43" s="33">
        <f>-D41/D$10</f>
        <v>0.302907279752352</v>
      </c>
      <c r="E43" s="33">
        <f>-E41/E$10</f>
        <v>0.300472383866348</v>
      </c>
      <c r="F43" s="33">
        <f>-F41/F$10</f>
        <v>0.300720589241329</v>
      </c>
      <c r="G43" s="33">
        <f>-G41/G$10</f>
        <v>0.308399861559461</v>
      </c>
      <c r="H43" s="33">
        <f t="shared" ref="H43:R43" si="89">-H41/H$10</f>
        <v>0.309251223340412</v>
      </c>
      <c r="I43" s="33">
        <f t="shared" si="89"/>
        <v>0.309274397707331</v>
      </c>
      <c r="J43" s="33">
        <f t="shared" si="89"/>
        <v>0.301668989035156</v>
      </c>
      <c r="K43" s="33">
        <f t="shared" si="89"/>
        <v>0.299704917176606</v>
      </c>
      <c r="L43" s="33">
        <f t="shared" si="89"/>
        <v>0.291092668205219</v>
      </c>
      <c r="M43" s="33">
        <f t="shared" si="89"/>
        <v>0.292794233514576</v>
      </c>
      <c r="N43" s="33">
        <f t="shared" si="89"/>
        <v>0.289930457852635</v>
      </c>
      <c r="O43" s="33">
        <f t="shared" si="89"/>
        <v>0.291383911249772</v>
      </c>
      <c r="P43" s="33">
        <f t="shared" si="89"/>
        <v>0.293992651153124</v>
      </c>
      <c r="Q43" s="33">
        <f t="shared" si="89"/>
        <v>0.286481190738154</v>
      </c>
      <c r="R43" s="33">
        <f t="shared" si="89"/>
        <v>0.290229940666716</v>
      </c>
      <c r="S43" s="33"/>
      <c r="T43" s="33"/>
      <c r="U43" s="33"/>
      <c r="V43" s="33"/>
      <c r="W43" s="33">
        <f>-W41/W$10</f>
        <v>0.291793109104601</v>
      </c>
      <c r="X43" s="33">
        <f>-X41/X$10</f>
        <v>0.296317734185445</v>
      </c>
      <c r="Y43" s="33">
        <f>-Y41/Y$10</f>
        <v>0.293985866729174</v>
      </c>
      <c r="Z43" s="33"/>
      <c r="AA43" s="33"/>
      <c r="AB43" s="33"/>
      <c r="AC43" s="33"/>
      <c r="AD43" s="33">
        <f>-AD41/AD$10</f>
        <v>0.300081399777458</v>
      </c>
      <c r="AE43" s="33">
        <f>-AE41/AE$10</f>
        <v>0.304605549691069</v>
      </c>
      <c r="AF43" s="33">
        <f>-AF41/AF$10</f>
        <v>0.302356574873596</v>
      </c>
      <c r="AG43" s="33"/>
      <c r="AH43" s="33"/>
      <c r="AI43" s="33"/>
      <c r="AJ43" s="33"/>
      <c r="AK43" s="33">
        <f>-AK41/AK$10</f>
        <v>0.301907301758769</v>
      </c>
      <c r="AL43" s="33">
        <f>-AL41/AL$10</f>
        <v>0.314438225745414</v>
      </c>
      <c r="AM43" s="33">
        <f>-AM41/AM$10</f>
        <v>0.308225322692946</v>
      </c>
      <c r="AN43" s="33"/>
      <c r="AO43" s="33"/>
      <c r="AP43" s="33"/>
      <c r="AQ43" s="33"/>
      <c r="AR43" s="33">
        <f>-AR41/AR$10</f>
        <v>0.304859863113218</v>
      </c>
      <c r="AS43" s="33">
        <f>-AS41/AS$10</f>
        <v>0.312526818279339</v>
      </c>
      <c r="AT43" s="33">
        <f>-AT41/AT$10</f>
        <v>0.308940736850754</v>
      </c>
      <c r="AU43" s="33"/>
      <c r="AV43" s="33"/>
      <c r="AW43" s="33"/>
      <c r="AX43" s="33"/>
      <c r="AY43" s="33">
        <f>-AY41/AY$10</f>
        <v>0.32583389814894</v>
      </c>
      <c r="AZ43" s="76">
        <f>-AZ41/AZ$10</f>
        <v>0.329973156095623</v>
      </c>
      <c r="BA43" s="33">
        <f>-BA41/BA$10</f>
        <v>0.32802491970511</v>
      </c>
      <c r="BB43" s="33"/>
      <c r="BC43" s="33"/>
      <c r="BD43" s="33"/>
      <c r="BE43" s="33"/>
      <c r="BF43" s="33">
        <f>-BF41/BF$10</f>
        <v>0.315430979565835</v>
      </c>
      <c r="BG43" s="33">
        <f>-BG41/BG$10</f>
        <v>0.314947925044234</v>
      </c>
      <c r="BH43" s="33">
        <f>-BH41/BH$10</f>
        <v>0.315179805910503</v>
      </c>
      <c r="BI43" s="33"/>
      <c r="BJ43" s="33"/>
      <c r="BK43" s="33"/>
      <c r="BL43" s="33"/>
      <c r="BM43" s="33">
        <f>-BM41/BM$10</f>
        <v>0.324806431387035</v>
      </c>
      <c r="BN43" s="33">
        <f>-BN41/BN$10</f>
        <v>0.323846956352961</v>
      </c>
      <c r="BO43" s="33">
        <f>-BO41/BO$10</f>
        <v>0.324326293143221</v>
      </c>
      <c r="BP43" s="33"/>
      <c r="BQ43" s="33"/>
      <c r="BR43" s="33"/>
      <c r="BS43" s="33"/>
      <c r="BT43" s="33">
        <f>-BT41/BT$10</f>
        <v>0.321376261256374</v>
      </c>
      <c r="BU43" s="33">
        <f>-BU41/BU$10</f>
        <v>0.322932121444718</v>
      </c>
      <c r="BV43" s="33">
        <f>-BV41/BV$10</f>
        <v>0.322141431422868</v>
      </c>
      <c r="BW43" s="33"/>
      <c r="BX43" s="33"/>
      <c r="BY43" s="33"/>
      <c r="BZ43" s="33"/>
      <c r="CA43" s="33">
        <f>-CA41/CA$10</f>
        <v>0.319355326741837</v>
      </c>
      <c r="CB43" s="33">
        <f>-CB41/CB$10</f>
        <v>0.320672041306416</v>
      </c>
      <c r="CC43" s="77">
        <v>0.32</v>
      </c>
      <c r="CD43" s="33"/>
      <c r="CE43" s="33"/>
      <c r="CF43" s="33"/>
      <c r="CG43" s="33"/>
      <c r="CH43" s="33">
        <f>-CH41/CH$10</f>
        <v>0.309653750802567</v>
      </c>
      <c r="CI43" s="33">
        <f>-CI41/CI$10</f>
        <v>0.326462645211472</v>
      </c>
      <c r="CJ43" s="77">
        <v>0.318</v>
      </c>
      <c r="CK43" s="77">
        <v>0.317</v>
      </c>
      <c r="CL43" s="77">
        <f>CK43</f>
        <v>0.317</v>
      </c>
      <c r="CM43" s="33">
        <f>CL43</f>
        <v>0.317</v>
      </c>
      <c r="CN43" s="33">
        <f>CM43</f>
        <v>0.317</v>
      </c>
      <c r="CO43" s="33">
        <f t="shared" ref="CO43:CS43" si="90">CN43</f>
        <v>0.317</v>
      </c>
      <c r="CP43" s="33">
        <f t="shared" si="90"/>
        <v>0.317</v>
      </c>
      <c r="CQ43" s="33">
        <f t="shared" si="90"/>
        <v>0.317</v>
      </c>
      <c r="CR43" s="33">
        <f t="shared" si="90"/>
        <v>0.317</v>
      </c>
      <c r="CS43" s="33">
        <f t="shared" si="90"/>
        <v>0.317</v>
      </c>
    </row>
    <row r="44" outlineLevel="1" spans="1:97">
      <c r="A44" s="10"/>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9"/>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row>
    <row r="45" outlineLevel="1" spans="1:97">
      <c r="A45" s="536" t="s">
        <v>277</v>
      </c>
      <c r="B45" s="39" t="s">
        <v>594</v>
      </c>
      <c r="C45" s="39">
        <v>-3009</v>
      </c>
      <c r="D45" s="39">
        <v>-3309</v>
      </c>
      <c r="E45" s="39">
        <v>-3618</v>
      </c>
      <c r="F45" s="39">
        <v>-3779</v>
      </c>
      <c r="G45" s="39">
        <v>-3736</v>
      </c>
      <c r="H45" s="39">
        <v>-4048.6</v>
      </c>
      <c r="I45" s="39">
        <v>-4186.9</v>
      </c>
      <c r="J45" s="39">
        <v>-4610.9</v>
      </c>
      <c r="K45" s="39">
        <v>-4756.8</v>
      </c>
      <c r="L45" s="39">
        <v>-4821.1</v>
      </c>
      <c r="M45" s="39">
        <v>-2732.6</v>
      </c>
      <c r="N45" s="39">
        <f>+O45-M45</f>
        <v>-2706</v>
      </c>
      <c r="O45" s="39">
        <v>-5438.6</v>
      </c>
      <c r="P45" s="39">
        <v>-2764.7</v>
      </c>
      <c r="Q45" s="39">
        <f>+R45-P45</f>
        <v>-2842.3</v>
      </c>
      <c r="R45" s="39">
        <v>-5607</v>
      </c>
      <c r="S45" s="39"/>
      <c r="T45" s="39"/>
      <c r="U45" s="39"/>
      <c r="V45" s="39"/>
      <c r="W45" s="39">
        <v>-2762.4</v>
      </c>
      <c r="X45" s="39">
        <f>+Y45-W45</f>
        <v>-2698.1</v>
      </c>
      <c r="Y45" s="39">
        <v>-5460.5</v>
      </c>
      <c r="Z45" s="39"/>
      <c r="AA45" s="39"/>
      <c r="AB45" s="39"/>
      <c r="AC45" s="39"/>
      <c r="AD45" s="39">
        <v>-2751</v>
      </c>
      <c r="AE45" s="39">
        <f>+AF45-AD45</f>
        <v>-2873.7</v>
      </c>
      <c r="AF45" s="39">
        <v>-5624.7</v>
      </c>
      <c r="AG45" s="39"/>
      <c r="AH45" s="39"/>
      <c r="AI45" s="39"/>
      <c r="AJ45" s="39"/>
      <c r="AK45" s="39">
        <v>-3003.3</v>
      </c>
      <c r="AL45" s="39">
        <f>+AM45-AK45</f>
        <v>-3065</v>
      </c>
      <c r="AM45" s="39">
        <v>-6068.3</v>
      </c>
      <c r="AN45" s="39"/>
      <c r="AO45" s="39"/>
      <c r="AP45" s="39"/>
      <c r="AQ45" s="39"/>
      <c r="AR45" s="39">
        <v>-2765.2</v>
      </c>
      <c r="AS45" s="39">
        <f>AT45-AR45</f>
        <v>-2873.3</v>
      </c>
      <c r="AT45" s="39">
        <v>-5638.5</v>
      </c>
      <c r="AU45" s="39"/>
      <c r="AV45" s="39"/>
      <c r="AW45" s="39"/>
      <c r="AX45" s="39"/>
      <c r="AY45" s="39">
        <v>-2898.2</v>
      </c>
      <c r="AZ45" s="39">
        <f>BA45-AY45</f>
        <v>-3176</v>
      </c>
      <c r="BA45" s="39">
        <v>-6074.2</v>
      </c>
      <c r="BB45" s="39"/>
      <c r="BC45" s="39"/>
      <c r="BD45" s="39"/>
      <c r="BE45" s="39"/>
      <c r="BF45" s="39">
        <v>-3352.2</v>
      </c>
      <c r="BG45" s="39">
        <f>BH45-BF45</f>
        <v>-3676.6</v>
      </c>
      <c r="BH45" s="39">
        <v>-7028.8</v>
      </c>
      <c r="BI45" s="39"/>
      <c r="BJ45" s="39"/>
      <c r="BK45" s="39"/>
      <c r="BL45" s="39"/>
      <c r="BM45" s="39">
        <v>-3718.5</v>
      </c>
      <c r="BN45" s="39">
        <f>BO45-BM45</f>
        <v>-3908.2</v>
      </c>
      <c r="BO45" s="39">
        <v>-7626.7</v>
      </c>
      <c r="BP45" s="39"/>
      <c r="BQ45" s="39"/>
      <c r="BR45" s="39"/>
      <c r="BS45" s="39"/>
      <c r="BT45" s="39">
        <v>-4176.6</v>
      </c>
      <c r="BU45" s="39">
        <f>BV45-BT45</f>
        <v>-4032.1</v>
      </c>
      <c r="BV45" s="39">
        <v>-8208.7</v>
      </c>
      <c r="BW45" s="39"/>
      <c r="BX45" s="39"/>
      <c r="BY45" s="39"/>
      <c r="BZ45" s="39"/>
      <c r="CA45" s="39">
        <v>-4191.9</v>
      </c>
      <c r="CB45" s="39">
        <f>CC45-CA45</f>
        <v>-4130.07214914815</v>
      </c>
      <c r="CC45" s="39">
        <f t="shared" ref="CC45:CS45" si="91">-CC47*CC10</f>
        <v>-8321.97214914815</v>
      </c>
      <c r="CD45" s="39"/>
      <c r="CE45" s="39"/>
      <c r="CF45" s="39"/>
      <c r="CG45" s="39"/>
      <c r="CH45" s="39">
        <v>-4191.9</v>
      </c>
      <c r="CI45" s="39">
        <f>CJ45-CH45</f>
        <v>-4508.94477110145</v>
      </c>
      <c r="CJ45" s="39">
        <f t="shared" si="91"/>
        <v>-8700.84477110145</v>
      </c>
      <c r="CK45" s="39">
        <f t="shared" si="91"/>
        <v>-9095.47715395109</v>
      </c>
      <c r="CL45" s="39">
        <f t="shared" si="91"/>
        <v>-9525.02689683226</v>
      </c>
      <c r="CM45" s="39">
        <f t="shared" si="91"/>
        <v>-9978.37577457425</v>
      </c>
      <c r="CN45" s="39">
        <f t="shared" si="91"/>
        <v>-10454.5980286956</v>
      </c>
      <c r="CO45" s="39">
        <f t="shared" si="91"/>
        <v>-10954.8942831199</v>
      </c>
      <c r="CP45" s="39">
        <f t="shared" si="91"/>
        <v>-11480.529528361</v>
      </c>
      <c r="CQ45" s="39">
        <f t="shared" si="91"/>
        <v>-12032.8365904707</v>
      </c>
      <c r="CR45" s="39">
        <f t="shared" si="91"/>
        <v>-12613.2197853042</v>
      </c>
      <c r="CS45" s="39">
        <f t="shared" si="91"/>
        <v>-13223.1587677718</v>
      </c>
    </row>
    <row r="46" outlineLevel="1" spans="1:97">
      <c r="A46" s="529" t="s">
        <v>412</v>
      </c>
      <c r="B46" s="33" t="s">
        <v>587</v>
      </c>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42">
        <f>+AK45/AD45-1</f>
        <v>0.091712104689204</v>
      </c>
      <c r="AL46" s="42">
        <f>+AL45/AE45-1</f>
        <v>0.06656923130459</v>
      </c>
      <c r="AM46" s="42">
        <f>+AM45/AF45-1</f>
        <v>0.0788664284317386</v>
      </c>
      <c r="AN46" s="39"/>
      <c r="AO46" s="39"/>
      <c r="AP46" s="39"/>
      <c r="AQ46" s="39"/>
      <c r="AR46" s="42">
        <f>+AR45/AK45-1</f>
        <v>-0.0792794592614792</v>
      </c>
      <c r="AS46" s="42">
        <f>+AS45/AL45-1</f>
        <v>-0.0625448613376834</v>
      </c>
      <c r="AT46" s="42">
        <f>+AT45/AM45-1</f>
        <v>-0.0708270850155728</v>
      </c>
      <c r="AU46" s="39"/>
      <c r="AV46" s="39"/>
      <c r="AW46" s="39"/>
      <c r="AX46" s="39"/>
      <c r="AY46" s="42">
        <f>+AY45/AR45-1</f>
        <v>0.0480977867785333</v>
      </c>
      <c r="AZ46" s="76">
        <f>+AZ45/AS45-1</f>
        <v>0.105349249991299</v>
      </c>
      <c r="BA46" s="42">
        <f>+BA45/AT45-1</f>
        <v>0.0772723241996984</v>
      </c>
      <c r="BB46" s="76"/>
      <c r="BC46" s="76"/>
      <c r="BD46" s="76"/>
      <c r="BE46" s="76"/>
      <c r="BF46" s="42">
        <f>+BF45/AY45-1</f>
        <v>0.156648954523497</v>
      </c>
      <c r="BG46" s="42">
        <f>+BG45/AZ45-1</f>
        <v>0.157619647355164</v>
      </c>
      <c r="BH46" s="42">
        <f>+BH45/BA45-1</f>
        <v>0.157156497975042</v>
      </c>
      <c r="BI46" s="76"/>
      <c r="BJ46" s="76"/>
      <c r="BK46" s="76"/>
      <c r="BL46" s="76"/>
      <c r="BM46" s="42">
        <f>+BM45/BF45-1</f>
        <v>0.109271523178808</v>
      </c>
      <c r="BN46" s="42">
        <f>+BN45/BG45-1</f>
        <v>0.0629929826470106</v>
      </c>
      <c r="BO46" s="42">
        <f>+BO45/BH45-1</f>
        <v>0.0850643068518095</v>
      </c>
      <c r="BP46" s="76"/>
      <c r="BQ46" s="76"/>
      <c r="BR46" s="76"/>
      <c r="BS46" s="76"/>
      <c r="BT46" s="42">
        <f>+BT45/BM45-1</f>
        <v>0.123194836627672</v>
      </c>
      <c r="BU46" s="42">
        <f>+BU45/BN45-1</f>
        <v>0.0317025740750219</v>
      </c>
      <c r="BV46" s="42">
        <f>+BV45/BO45-1</f>
        <v>0.0763108552847236</v>
      </c>
      <c r="BW46" s="33"/>
      <c r="BX46" s="33"/>
      <c r="BY46" s="76"/>
      <c r="BZ46" s="33"/>
      <c r="CA46" s="42">
        <f>+CA45/BT45-1</f>
        <v>0.00366326677201534</v>
      </c>
      <c r="CB46" s="33">
        <f>+CB45/BU45-1</f>
        <v>0.0242980454721229</v>
      </c>
      <c r="CC46" s="65">
        <f>+CC45/BV45-1</f>
        <v>0.0137990362844478</v>
      </c>
      <c r="CD46" s="33"/>
      <c r="CE46" s="33"/>
      <c r="CF46" s="76"/>
      <c r="CG46" s="33"/>
      <c r="CH46" s="76">
        <f>+CH45/CA45-1</f>
        <v>0</v>
      </c>
      <c r="CI46" s="33">
        <f>+CI45/CB45-1</f>
        <v>0.0917351097683483</v>
      </c>
      <c r="CJ46" s="65">
        <f>+CJ45/CC45-1</f>
        <v>0.0455267832147319</v>
      </c>
      <c r="CK46" s="65">
        <f t="shared" ref="CK46:CS46" si="92">+CK45/CJ45-1</f>
        <v>0.0453556399673232</v>
      </c>
      <c r="CL46" s="65">
        <f t="shared" si="92"/>
        <v>0.0472267408966633</v>
      </c>
      <c r="CM46" s="65">
        <f t="shared" si="92"/>
        <v>0.047595548301576</v>
      </c>
      <c r="CN46" s="65">
        <f t="shared" si="92"/>
        <v>0.0477254279533983</v>
      </c>
      <c r="CO46" s="65">
        <f t="shared" si="92"/>
        <v>0.0478541836855979</v>
      </c>
      <c r="CP46" s="65">
        <f t="shared" si="92"/>
        <v>0.0479817724988005</v>
      </c>
      <c r="CQ46" s="65">
        <f t="shared" si="92"/>
        <v>0.0481081522194</v>
      </c>
      <c r="CR46" s="65">
        <f t="shared" si="92"/>
        <v>0.0482332815267479</v>
      </c>
      <c r="CS46" s="65">
        <f t="shared" si="92"/>
        <v>0.0483571199780615</v>
      </c>
    </row>
    <row r="47" outlineLevel="1" spans="1:97">
      <c r="A47" s="529" t="s">
        <v>409</v>
      </c>
      <c r="B47" s="33" t="s">
        <v>587</v>
      </c>
      <c r="C47" s="33">
        <f>-C45/C$10</f>
        <v>0.207048882527799</v>
      </c>
      <c r="D47" s="33">
        <f>-D45/D$10</f>
        <v>0.209558893727897</v>
      </c>
      <c r="E47" s="33">
        <f>-E45/E$10</f>
        <v>0.212036100025053</v>
      </c>
      <c r="F47" s="33">
        <f>-F45/F$10</f>
        <v>0.215435660046063</v>
      </c>
      <c r="G47" s="33">
        <f>-G45/G$10</f>
        <v>0.213802539021367</v>
      </c>
      <c r="H47" s="33">
        <f t="shared" ref="H47:R47" si="93">-H45/H$10</f>
        <v>0.207665240718514</v>
      </c>
      <c r="I47" s="33">
        <f t="shared" si="93"/>
        <v>0.205814256430927</v>
      </c>
      <c r="J47" s="33">
        <f t="shared" si="93"/>
        <v>0.205269179573248</v>
      </c>
      <c r="K47" s="33">
        <f t="shared" si="93"/>
        <v>0.20702801981146</v>
      </c>
      <c r="L47" s="33">
        <f t="shared" si="93"/>
        <v>0.213966802769395</v>
      </c>
      <c r="M47" s="33">
        <f t="shared" si="93"/>
        <v>0.213169616737786</v>
      </c>
      <c r="N47" s="33">
        <f t="shared" si="93"/>
        <v>0.217550347710737</v>
      </c>
      <c r="O47" s="33">
        <f t="shared" si="93"/>
        <v>0.215326993277218</v>
      </c>
      <c r="P47" s="33">
        <f t="shared" si="93"/>
        <v>0.214408579135045</v>
      </c>
      <c r="Q47" s="33">
        <f t="shared" si="93"/>
        <v>0.219608794550692</v>
      </c>
      <c r="R47" s="33">
        <f t="shared" si="93"/>
        <v>0.217013519319119</v>
      </c>
      <c r="S47" s="33"/>
      <c r="T47" s="33"/>
      <c r="U47" s="33"/>
      <c r="V47" s="33"/>
      <c r="W47" s="33">
        <f>-W45/W$10</f>
        <v>0.205966343321975</v>
      </c>
      <c r="X47" s="33">
        <f>-X45/X$10</f>
        <v>0.213934569212959</v>
      </c>
      <c r="Y47" s="33">
        <f>-Y45/Y$10</f>
        <v>0.209827964509274</v>
      </c>
      <c r="Z47" s="33"/>
      <c r="AA47" s="33"/>
      <c r="AB47" s="33"/>
      <c r="AC47" s="33"/>
      <c r="AD47" s="33">
        <f>-AD45/AD$10</f>
        <v>0.205441089711516</v>
      </c>
      <c r="AE47" s="33">
        <f>-AE45/AE$10</f>
        <v>0.212132844161309</v>
      </c>
      <c r="AF47" s="33">
        <f>-AF45/AF$10</f>
        <v>0.208806343596635</v>
      </c>
      <c r="AG47" s="33"/>
      <c r="AH47" s="33"/>
      <c r="AI47" s="33"/>
      <c r="AJ47" s="33"/>
      <c r="AK47" s="33">
        <f>-AK45/AK$10</f>
        <v>0.202768119366708</v>
      </c>
      <c r="AL47" s="33">
        <f>-AL45/AL$10</f>
        <v>0.203490881085639</v>
      </c>
      <c r="AM47" s="33">
        <f>-AM45/AM$10</f>
        <v>0.203132531733705</v>
      </c>
      <c r="AN47" s="33"/>
      <c r="AO47" s="33"/>
      <c r="AP47" s="33"/>
      <c r="AQ47" s="33"/>
      <c r="AR47" s="33">
        <f>-AR45/AR$10</f>
        <v>0.211463312048331</v>
      </c>
      <c r="AS47" s="33">
        <f>-AS45/AS10</f>
        <v>0.192642405063291</v>
      </c>
      <c r="AT47" s="33">
        <f>-AT45/AT$10</f>
        <v>0.201431832552756</v>
      </c>
      <c r="AU47" s="33"/>
      <c r="AV47" s="33"/>
      <c r="AW47" s="33"/>
      <c r="AX47" s="33"/>
      <c r="AY47" s="33">
        <f>-AY45/AY$10</f>
        <v>0.190712457309811</v>
      </c>
      <c r="AZ47" s="76">
        <f>-AZ45/AZ$10</f>
        <v>0.185834440500709</v>
      </c>
      <c r="BA47" s="33">
        <f>-BA45/BA$10</f>
        <v>0.188130390640429</v>
      </c>
      <c r="BB47" s="33"/>
      <c r="BC47" s="33"/>
      <c r="BD47" s="33"/>
      <c r="BE47" s="33"/>
      <c r="BF47" s="33">
        <f>-BF45/BF$10</f>
        <v>0.182519070253671</v>
      </c>
      <c r="BG47" s="33">
        <f>-BG45/BG$10</f>
        <v>0.184805774489304</v>
      </c>
      <c r="BH47" s="33">
        <f>-BH45/BH$10</f>
        <v>0.183708086888112</v>
      </c>
      <c r="BI47" s="33"/>
      <c r="BJ47" s="33"/>
      <c r="BK47" s="33"/>
      <c r="BL47" s="33"/>
      <c r="BM47" s="33">
        <f>-BM45/BM$10</f>
        <v>0.180736945966045</v>
      </c>
      <c r="BN47" s="33">
        <f>-BN45/BN$10</f>
        <v>0.18964019700609</v>
      </c>
      <c r="BO47" s="33">
        <f>-BO45/BO$10</f>
        <v>0.185192289947696</v>
      </c>
      <c r="BP47" s="33"/>
      <c r="BQ47" s="33"/>
      <c r="BR47" s="33"/>
      <c r="BS47" s="33"/>
      <c r="BT47" s="33">
        <f>-BT45/BT$10</f>
        <v>0.188808723011826</v>
      </c>
      <c r="BU47" s="33">
        <f>-BU45/BU$10</f>
        <v>0.188714833310712</v>
      </c>
      <c r="BV47" s="33">
        <f>-BV45/BV$10</f>
        <v>0.188763026941509</v>
      </c>
      <c r="BW47" s="33"/>
      <c r="BX47" s="33"/>
      <c r="BY47" s="33"/>
      <c r="BZ47" s="33"/>
      <c r="CA47" s="33">
        <f>-CA45/CA$10</f>
        <v>0.186527183247751</v>
      </c>
      <c r="CB47" s="33">
        <f>-CB45/CB$10</f>
        <v>0.191577794223145</v>
      </c>
      <c r="CC47" s="77">
        <v>0.189</v>
      </c>
      <c r="CD47" s="33"/>
      <c r="CE47" s="33"/>
      <c r="CF47" s="33"/>
      <c r="CG47" s="33"/>
      <c r="CH47" s="33">
        <f>-CH45/CH$10</f>
        <v>0.180860743763311</v>
      </c>
      <c r="CI47" s="33">
        <f>-CI45/CI$10</f>
        <v>0.197252765546175</v>
      </c>
      <c r="CJ47" s="77">
        <f>CC47</f>
        <v>0.189</v>
      </c>
      <c r="CK47" s="77">
        <f>CJ47-0.1%</f>
        <v>0.188</v>
      </c>
      <c r="CL47" s="77">
        <f>CK47-0.1%</f>
        <v>0.187</v>
      </c>
      <c r="CM47" s="33">
        <f t="shared" ref="CM47:CS47" si="94">CL47-0.1%</f>
        <v>0.186</v>
      </c>
      <c r="CN47" s="33">
        <f t="shared" si="94"/>
        <v>0.185</v>
      </c>
      <c r="CO47" s="33">
        <f t="shared" si="94"/>
        <v>0.184</v>
      </c>
      <c r="CP47" s="33">
        <f t="shared" si="94"/>
        <v>0.183</v>
      </c>
      <c r="CQ47" s="33">
        <f t="shared" si="94"/>
        <v>0.182</v>
      </c>
      <c r="CR47" s="33">
        <f t="shared" si="94"/>
        <v>0.181</v>
      </c>
      <c r="CS47" s="33">
        <f t="shared" si="94"/>
        <v>0.18</v>
      </c>
    </row>
    <row r="48" outlineLevel="1" spans="1:97">
      <c r="A48" s="32"/>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9"/>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row>
    <row r="49" outlineLevel="1" spans="1:97">
      <c r="A49" s="529" t="s">
        <v>607</v>
      </c>
      <c r="B49" s="39" t="s">
        <v>594</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9">
        <f>AR50</f>
        <v>2357.2</v>
      </c>
      <c r="AS49" s="39">
        <f>AS33+AS37+AS41+AS45</f>
        <v>2851.4</v>
      </c>
      <c r="AT49" s="39">
        <f>AT33+AT37+AT41+AT45</f>
        <v>5209</v>
      </c>
      <c r="AU49" s="33"/>
      <c r="AV49" s="33"/>
      <c r="AW49" s="33"/>
      <c r="AX49" s="33"/>
      <c r="AY49" s="39">
        <f>AY33+AY37+AY41+AY45</f>
        <v>2988.3</v>
      </c>
      <c r="AZ49" s="39">
        <f>AZ33+AZ37+AZ41+AZ45</f>
        <v>3171.68113709517</v>
      </c>
      <c r="BA49" s="39">
        <f>BA33+BA37+BA41+BA45</f>
        <v>6159.98113709517</v>
      </c>
      <c r="BB49" s="39"/>
      <c r="BC49" s="39"/>
      <c r="BD49" s="39"/>
      <c r="BE49" s="39"/>
      <c r="BF49" s="39">
        <f>BF33+BF37+BF41+BF45</f>
        <v>3745.4</v>
      </c>
      <c r="BG49" s="39">
        <f>BH49-BF49</f>
        <v>3711.5</v>
      </c>
      <c r="BH49" s="39">
        <f>BH33+BH37+BH41+BH45</f>
        <v>7456.9</v>
      </c>
      <c r="BI49" s="39"/>
      <c r="BJ49" s="39"/>
      <c r="BK49" s="39"/>
      <c r="BL49" s="39"/>
      <c r="BM49" s="39">
        <f>BM33+BM37+BM41+BM45</f>
        <v>4258.7</v>
      </c>
      <c r="BN49" s="39">
        <f>BO49-BM49</f>
        <v>3884.7</v>
      </c>
      <c r="BO49" s="39">
        <f>BO33+BO37+BO41+BO45</f>
        <v>8143.4</v>
      </c>
      <c r="BP49" s="39"/>
      <c r="BQ49" s="39"/>
      <c r="BR49" s="39"/>
      <c r="BS49" s="39"/>
      <c r="BT49" s="39">
        <f>BT33+BT37+BT41+BT45</f>
        <v>4599.1</v>
      </c>
      <c r="BU49" s="39">
        <f>BV49-BT49</f>
        <v>4088.40000000001</v>
      </c>
      <c r="BV49" s="39">
        <f>BV33+BV37+BV41+BV45</f>
        <v>8687.5</v>
      </c>
      <c r="BW49" s="39"/>
      <c r="BX49" s="39"/>
      <c r="BY49" s="39"/>
      <c r="BZ49" s="39"/>
      <c r="CA49" s="39">
        <f>CA33+CA37+CA41+CA45</f>
        <v>4740.2</v>
      </c>
      <c r="CB49" s="39">
        <f>CC49-CA49</f>
        <v>4146.68455521096</v>
      </c>
      <c r="CC49" s="39">
        <f>CC33+CC37+CC41+CC45</f>
        <v>8886.88455521096</v>
      </c>
      <c r="CD49" s="39"/>
      <c r="CE49" s="39"/>
      <c r="CF49" s="39"/>
      <c r="CG49" s="39"/>
      <c r="CH49" s="39">
        <f>CH33+CH37+CH41+CH45</f>
        <v>5444.30061608649</v>
      </c>
      <c r="CI49" s="39">
        <f>CJ49-CH49</f>
        <v>3985.28385288424</v>
      </c>
      <c r="CJ49" s="39">
        <f t="shared" ref="CJ49:CS49" si="95">CJ33+CJ37+CJ41+CJ45</f>
        <v>9429.58446897073</v>
      </c>
      <c r="CK49" s="39">
        <f t="shared" si="95"/>
        <v>10151.6025788727</v>
      </c>
      <c r="CL49" s="39">
        <f t="shared" si="95"/>
        <v>10891.6240005076</v>
      </c>
      <c r="CM49" s="39">
        <f t="shared" si="95"/>
        <v>11685.9497194752</v>
      </c>
      <c r="CN49" s="39">
        <f t="shared" si="95"/>
        <v>12535.8940156664</v>
      </c>
      <c r="CO49" s="39">
        <f t="shared" si="95"/>
        <v>13445.3290238327</v>
      </c>
      <c r="CP49" s="39">
        <f t="shared" si="95"/>
        <v>14418.3973261365</v>
      </c>
      <c r="CQ49" s="39">
        <f t="shared" si="95"/>
        <v>15459.5309121068</v>
      </c>
      <c r="CR49" s="39">
        <f t="shared" si="95"/>
        <v>16573.471470575</v>
      </c>
      <c r="CS49" s="39">
        <f t="shared" si="95"/>
        <v>17765.2921072085</v>
      </c>
    </row>
    <row r="50" outlineLevel="1" spans="1:97">
      <c r="A50" s="529" t="str">
        <f>A72</f>
        <v>Adjusted group operating profit</v>
      </c>
      <c r="B50" s="39" t="s">
        <v>594</v>
      </c>
      <c r="C50" s="33"/>
      <c r="D50" s="33"/>
      <c r="E50" s="33"/>
      <c r="F50" s="33"/>
      <c r="G50" s="33"/>
      <c r="H50" s="33"/>
      <c r="I50" s="33"/>
      <c r="J50" s="33"/>
      <c r="K50" s="33"/>
      <c r="L50" s="33"/>
      <c r="M50" s="33"/>
      <c r="N50" s="33"/>
      <c r="O50" s="33"/>
      <c r="P50" s="33"/>
      <c r="Q50" s="33"/>
      <c r="R50" s="33"/>
      <c r="S50" s="33"/>
      <c r="T50" s="33"/>
      <c r="U50" s="33"/>
      <c r="V50" s="33"/>
      <c r="W50" s="33"/>
      <c r="X50" s="33"/>
      <c r="Y50" s="39">
        <f>Y72</f>
        <v>4676.3</v>
      </c>
      <c r="Z50" s="33"/>
      <c r="AA50" s="33"/>
      <c r="AB50" s="33"/>
      <c r="AC50" s="33"/>
      <c r="AD50" s="39"/>
      <c r="AE50" s="39"/>
      <c r="AF50" s="39">
        <f>AF72</f>
        <v>4921.9</v>
      </c>
      <c r="AG50" s="39"/>
      <c r="AH50" s="39"/>
      <c r="AI50" s="39"/>
      <c r="AJ50" s="39"/>
      <c r="AK50" s="33"/>
      <c r="AL50" s="33"/>
      <c r="AM50" s="39">
        <f>AM72</f>
        <v>5547.5</v>
      </c>
      <c r="AN50" s="39"/>
      <c r="AO50" s="39"/>
      <c r="AP50" s="39"/>
      <c r="AQ50" s="39"/>
      <c r="AR50" s="39">
        <f>AR72</f>
        <v>2357.2</v>
      </c>
      <c r="AS50" s="39">
        <f>AS72</f>
        <v>2851.8</v>
      </c>
      <c r="AT50" s="39">
        <f>AT72</f>
        <v>5209</v>
      </c>
      <c r="AU50" s="33"/>
      <c r="AV50" s="33"/>
      <c r="AW50" s="33"/>
      <c r="AX50" s="33"/>
      <c r="AY50" s="39">
        <f>AY72</f>
        <v>2988.2</v>
      </c>
      <c r="AZ50" s="39">
        <f>BA50-AY50</f>
        <v>3172.1</v>
      </c>
      <c r="BA50" s="39">
        <f>BA72</f>
        <v>6160.3</v>
      </c>
      <c r="BB50" s="39"/>
      <c r="BC50" s="39"/>
      <c r="BD50" s="39"/>
      <c r="BE50" s="39"/>
      <c r="BF50" s="39">
        <f>BF72</f>
        <v>3745.5</v>
      </c>
      <c r="BG50" s="39">
        <f>BH50-BF50</f>
        <v>3711.3</v>
      </c>
      <c r="BH50" s="39">
        <f>BH72</f>
        <v>7456.8</v>
      </c>
      <c r="BI50" s="39"/>
      <c r="BJ50" s="39"/>
      <c r="BK50" s="39"/>
      <c r="BL50" s="39"/>
      <c r="BM50" s="39">
        <f>BM72</f>
        <v>4258.8</v>
      </c>
      <c r="BN50" s="39">
        <f>BO50-BM50</f>
        <v>3884.5</v>
      </c>
      <c r="BO50" s="39">
        <f>BO72</f>
        <v>8143.3</v>
      </c>
      <c r="BP50" s="39"/>
      <c r="BQ50" s="39"/>
      <c r="BR50" s="39"/>
      <c r="BS50" s="39"/>
      <c r="BT50" s="39">
        <f>BT72</f>
        <v>4599.1</v>
      </c>
      <c r="BU50" s="39">
        <f>BV50-BT50</f>
        <v>4088.4</v>
      </c>
      <c r="BV50" s="39">
        <f>BV72</f>
        <v>8687.5</v>
      </c>
      <c r="BW50" s="39"/>
      <c r="BX50" s="39"/>
      <c r="BY50" s="39"/>
      <c r="BZ50" s="39"/>
      <c r="CA50" s="39">
        <f>CA72</f>
        <v>4740.1</v>
      </c>
      <c r="CB50" s="39">
        <f>CC50-CA50</f>
        <v>4186.61029526298</v>
      </c>
      <c r="CC50" s="39">
        <f t="shared" ref="CC50:CS50" si="96">CC72</f>
        <v>8926.71029526298</v>
      </c>
      <c r="CD50" s="39"/>
      <c r="CE50" s="39"/>
      <c r="CF50" s="39"/>
      <c r="CG50" s="39"/>
      <c r="CH50" s="39">
        <f>CH72</f>
        <v>4922.89181133371</v>
      </c>
      <c r="CI50" s="39">
        <f>CJ50-CH50</f>
        <v>4537.40568355697</v>
      </c>
      <c r="CJ50" s="39">
        <f t="shared" si="96"/>
        <v>9460.29749489068</v>
      </c>
      <c r="CK50" s="39">
        <f t="shared" si="96"/>
        <v>10088.9727590447</v>
      </c>
      <c r="CL50" s="39">
        <f t="shared" si="96"/>
        <v>10758.6217762852</v>
      </c>
      <c r="CM50" s="39">
        <f t="shared" si="96"/>
        <v>11475.7213224133</v>
      </c>
      <c r="CN50" s="39">
        <f t="shared" si="96"/>
        <v>12241.1075531934</v>
      </c>
      <c r="CO50" s="39">
        <f t="shared" si="96"/>
        <v>13058.0762799121</v>
      </c>
      <c r="CP50" s="39">
        <f t="shared" si="96"/>
        <v>13930.1506790881</v>
      </c>
      <c r="CQ50" s="39">
        <f t="shared" si="96"/>
        <v>14861.0970825497</v>
      </c>
      <c r="CR50" s="39">
        <f t="shared" si="96"/>
        <v>15854.9418679004</v>
      </c>
      <c r="CS50" s="39">
        <f t="shared" si="96"/>
        <v>16915.989526159</v>
      </c>
    </row>
    <row r="51" spans="1:97">
      <c r="B51" s="33"/>
      <c r="AR51" s="66"/>
      <c r="AS51" s="66"/>
      <c r="AT51" s="66"/>
      <c r="BA51" s="65"/>
      <c r="BV51" s="65"/>
      <c r="BW51" s="65"/>
      <c r="BX51" s="65"/>
      <c r="BZ51" s="65"/>
      <c r="CA51" s="65"/>
      <c r="CB51" s="65"/>
      <c r="CD51" s="65"/>
      <c r="CE51" s="65"/>
      <c r="CG51" s="65"/>
      <c r="CH51" s="65"/>
      <c r="CI51" s="65"/>
    </row>
    <row r="52" spans="1:97">
      <c r="A52" s="47" t="s">
        <v>413</v>
      </c>
      <c r="B52" s="48" t="s">
        <v>594</v>
      </c>
      <c r="C52" s="48">
        <f>2607+54</f>
        <v>2661</v>
      </c>
      <c r="D52" s="48">
        <f>2861+58+59</f>
        <v>2978</v>
      </c>
      <c r="E52" s="48">
        <f>3184+64+62</f>
        <v>3310</v>
      </c>
      <c r="F52" s="48">
        <f>3111+36+80</f>
        <v>3227</v>
      </c>
      <c r="G52" s="48">
        <f>2921+54+85</f>
        <v>3060</v>
      </c>
      <c r="H52" s="48">
        <f>3386+65+119</f>
        <v>3570</v>
      </c>
      <c r="I52" s="48">
        <f>3650.6+68.1+120.1</f>
        <v>3838.8</v>
      </c>
      <c r="J52" s="48">
        <f>4054.3+77.5+142.6</f>
        <v>4274.4</v>
      </c>
      <c r="K52" s="48">
        <f>4290.6+71.9+116.8</f>
        <v>4479.3</v>
      </c>
      <c r="L52" s="48">
        <f>4440.6+65.3</f>
        <v>4505.9</v>
      </c>
      <c r="M52" s="48">
        <f>2641-7</f>
        <v>2634</v>
      </c>
      <c r="N52" s="48">
        <f>+O52-M52</f>
        <v>2397.2</v>
      </c>
      <c r="O52" s="48">
        <f>4976.4+54.8</f>
        <v>5031.2</v>
      </c>
      <c r="P52" s="48">
        <f>2695.6-22.2</f>
        <v>2673.4</v>
      </c>
      <c r="Q52" s="48">
        <f>+R52-P52</f>
        <v>2520.4</v>
      </c>
      <c r="R52" s="48">
        <f>5160+33.8</f>
        <v>5193.8</v>
      </c>
      <c r="S52" s="48"/>
      <c r="T52" s="48"/>
      <c r="U52" s="48"/>
      <c r="V52" s="48"/>
      <c r="W52" s="48">
        <v>2861.1</v>
      </c>
      <c r="X52" s="48">
        <f>+Y52-W52</f>
        <v>2554.3</v>
      </c>
      <c r="Y52" s="48">
        <v>5415.4</v>
      </c>
      <c r="Z52" s="48"/>
      <c r="AA52" s="48"/>
      <c r="AB52" s="48"/>
      <c r="AC52" s="48"/>
      <c r="AD52" s="48">
        <v>2941.7</v>
      </c>
      <c r="AE52" s="48">
        <f>+AF52-AD52</f>
        <v>2733.3</v>
      </c>
      <c r="AF52" s="48">
        <v>5675</v>
      </c>
      <c r="AG52" s="48"/>
      <c r="AH52" s="48"/>
      <c r="AI52" s="48"/>
      <c r="AJ52" s="48"/>
      <c r="AK52" s="48">
        <v>3282.3</v>
      </c>
      <c r="AL52" s="48">
        <f>+AM52-AK52</f>
        <v>3098.4</v>
      </c>
      <c r="AM52" s="48">
        <v>6380.7</v>
      </c>
      <c r="AN52" s="48"/>
      <c r="AO52" s="48"/>
      <c r="AP52" s="48"/>
      <c r="AQ52" s="48"/>
      <c r="AR52" s="48">
        <f>+AR61+AR62+AR63+AR64</f>
        <v>2709.5</v>
      </c>
      <c r="AS52" s="48">
        <f>+AS61+AS62+AS63+AS64</f>
        <v>3302.2</v>
      </c>
      <c r="AT52" s="48">
        <v>6011.6</v>
      </c>
      <c r="AU52" s="48"/>
      <c r="AV52" s="48"/>
      <c r="AW52" s="48"/>
      <c r="AX52" s="48"/>
      <c r="AY52" s="48">
        <f>+AY61+AY62+AY63+AY64</f>
        <v>3429.2</v>
      </c>
      <c r="AZ52" s="48">
        <f>+AZ61+AZ62+AZ63+AZ64</f>
        <v>3650.5</v>
      </c>
      <c r="BA52" s="48">
        <v>7079.7</v>
      </c>
      <c r="BB52" s="48"/>
      <c r="BC52" s="48"/>
      <c r="BD52" s="48"/>
      <c r="BE52" s="48"/>
      <c r="BF52" s="48">
        <v>4169.9</v>
      </c>
      <c r="BG52" s="48">
        <f>+BG61+BG62+BG63+BG64</f>
        <v>4212.1</v>
      </c>
      <c r="BH52" s="48">
        <f>+BH61+BH62+BH63+BH64</f>
        <v>8381.9</v>
      </c>
      <c r="BI52" s="48"/>
      <c r="BJ52" s="48"/>
      <c r="BK52" s="48"/>
      <c r="BL52" s="48"/>
      <c r="BM52" s="48">
        <v>4729.3</v>
      </c>
      <c r="BN52" s="48">
        <f>+BN61+BN62+BN63+BN64</f>
        <v>4393.4</v>
      </c>
      <c r="BO52" s="48">
        <f>+BO61+BO62+BO63+BO64</f>
        <v>9122.7</v>
      </c>
      <c r="BP52" s="48"/>
      <c r="BQ52" s="48"/>
      <c r="BR52" s="48"/>
      <c r="BS52" s="48"/>
      <c r="BT52" s="48">
        <f>+BT61+BT62+BT63+BT64</f>
        <v>5128.5</v>
      </c>
      <c r="BU52" s="48">
        <f t="shared" ref="BU52:CS52" si="97">+BU61+BU62+BU63+BU64</f>
        <v>4636.5</v>
      </c>
      <c r="BV52" s="48">
        <f t="shared" si="97"/>
        <v>9765</v>
      </c>
      <c r="BW52" s="48"/>
      <c r="BX52" s="48"/>
      <c r="BY52" s="48"/>
      <c r="BZ52" s="48"/>
      <c r="CA52" s="48">
        <f>+CA61+CA62+CA63+CA64</f>
        <v>5261</v>
      </c>
      <c r="CB52" s="48">
        <f t="shared" ref="CB52" si="98">+CB61+CB62+CB63+CB64</f>
        <v>4722.46866340878</v>
      </c>
      <c r="CC52" s="48">
        <f t="shared" si="97"/>
        <v>9983.46866340878</v>
      </c>
      <c r="CD52" s="48"/>
      <c r="CE52" s="48"/>
      <c r="CF52" s="48"/>
      <c r="CG52" s="48"/>
      <c r="CH52" s="48">
        <f>+CH61+CH62+CH63+CH64</f>
        <v>5479.15182611979</v>
      </c>
      <c r="CI52" s="48">
        <f t="shared" ref="CI52" si="99">+CI61+CI62+CI63+CI64</f>
        <v>5086.01484605362</v>
      </c>
      <c r="CJ52" s="48">
        <f t="shared" si="97"/>
        <v>10565.1666721734</v>
      </c>
      <c r="CK52" s="48">
        <f t="shared" si="97"/>
        <v>11250.0975021023</v>
      </c>
      <c r="CL52" s="48">
        <f t="shared" si="97"/>
        <v>11981.0851213332</v>
      </c>
      <c r="CM52" s="48">
        <f t="shared" si="97"/>
        <v>12763.2536804229</v>
      </c>
      <c r="CN52" s="48">
        <f t="shared" si="97"/>
        <v>13597.3797298891</v>
      </c>
      <c r="CO52" s="48">
        <f t="shared" si="97"/>
        <v>14486.9755342321</v>
      </c>
      <c r="CP52" s="48">
        <f t="shared" si="97"/>
        <v>15435.7938959223</v>
      </c>
      <c r="CQ52" s="48">
        <f t="shared" si="97"/>
        <v>16447.8447648096</v>
      </c>
      <c r="CR52" s="48">
        <f t="shared" si="97"/>
        <v>17527.4129996535</v>
      </c>
      <c r="CS52" s="48">
        <f t="shared" si="97"/>
        <v>18679.077361862</v>
      </c>
    </row>
    <row r="53" s="17" customFormat="1" ht="10.2" spans="1:97">
      <c r="A53" s="540" t="s">
        <v>595</v>
      </c>
      <c r="B53" s="50" t="s">
        <v>594</v>
      </c>
      <c r="C53" s="50">
        <f>+C61+C62+C63+C64</f>
        <v>2660.8</v>
      </c>
      <c r="D53" s="50"/>
      <c r="E53" s="50">
        <f>+E61+E62+E63+E64</f>
        <v>3309.5</v>
      </c>
      <c r="F53" s="50">
        <f>+F61+F62+F63+F64</f>
        <v>3227.2</v>
      </c>
      <c r="G53" s="50">
        <f>+G61+G62+G63+G64</f>
        <v>3060</v>
      </c>
      <c r="H53" s="50">
        <f t="shared" ref="H53:R53" si="100">+H61+H62+H63+H64</f>
        <v>3570</v>
      </c>
      <c r="I53" s="50">
        <f t="shared" si="100"/>
        <v>3838.8</v>
      </c>
      <c r="J53" s="50">
        <f t="shared" si="100"/>
        <v>4274.3</v>
      </c>
      <c r="K53" s="50">
        <f t="shared" si="100"/>
        <v>4479.3</v>
      </c>
      <c r="L53" s="50">
        <f t="shared" si="100"/>
        <v>4505.9</v>
      </c>
      <c r="M53" s="50">
        <f t="shared" si="100"/>
        <v>2634.1</v>
      </c>
      <c r="N53" s="50">
        <f t="shared" si="100"/>
        <v>2397.2</v>
      </c>
      <c r="O53" s="50">
        <f t="shared" si="100"/>
        <v>5031.3</v>
      </c>
      <c r="P53" s="50">
        <f t="shared" si="100"/>
        <v>2673.4</v>
      </c>
      <c r="Q53" s="50">
        <f t="shared" si="100"/>
        <v>2520.4</v>
      </c>
      <c r="R53" s="50">
        <f t="shared" si="100"/>
        <v>5193.8</v>
      </c>
      <c r="S53" s="50"/>
      <c r="T53" s="50"/>
      <c r="U53" s="50"/>
      <c r="V53" s="50"/>
      <c r="W53" s="50">
        <f>+W61+W62+W63+W64</f>
        <v>2861.1</v>
      </c>
      <c r="X53" s="50">
        <f>+X61+X62+X63+X64</f>
        <v>2554.3</v>
      </c>
      <c r="Y53" s="50">
        <f>+Y61+Y62+Y63+Y64</f>
        <v>5415.4</v>
      </c>
      <c r="Z53" s="50"/>
      <c r="AA53" s="50"/>
      <c r="AB53" s="50"/>
      <c r="AC53" s="50"/>
      <c r="AD53" s="50">
        <f>+AD61+AD62+AD63+AD64</f>
        <v>2941.7</v>
      </c>
      <c r="AE53" s="50">
        <f>+AE61+AE62+AE63+AE64</f>
        <v>2733.3</v>
      </c>
      <c r="AF53" s="50">
        <f>+AF61+AF62+AF63+AF64</f>
        <v>5675</v>
      </c>
      <c r="AG53" s="50"/>
      <c r="AH53" s="50"/>
      <c r="AI53" s="50"/>
      <c r="AJ53" s="50"/>
      <c r="AK53" s="50">
        <f>+AK61+AK62+AK63+AK64</f>
        <v>3282.4</v>
      </c>
      <c r="AL53" s="50">
        <f>+AL61+AL62+AL63+AL64</f>
        <v>3098.3</v>
      </c>
      <c r="AM53" s="50">
        <f>+AM61+AM62+AM63+AM64</f>
        <v>6380.7</v>
      </c>
      <c r="AN53" s="50"/>
      <c r="AO53" s="50"/>
      <c r="AP53" s="50"/>
      <c r="AQ53" s="50"/>
      <c r="AR53" s="50">
        <f>+AR61+AR62+AR63+AR64</f>
        <v>2709.5</v>
      </c>
      <c r="AS53" s="50">
        <f>+AS61+AS62+AS63+AS64</f>
        <v>3302.2</v>
      </c>
      <c r="AT53" s="50">
        <f>+AT61+AT62+AT63+AT64</f>
        <v>6011.7</v>
      </c>
      <c r="AU53" s="50"/>
      <c r="AV53" s="50"/>
      <c r="AW53" s="50"/>
      <c r="AX53" s="50"/>
      <c r="AY53" s="50">
        <f>+AY61+AY62+AY63+AY64</f>
        <v>3429.2</v>
      </c>
      <c r="AZ53" s="50">
        <f>+AZ61+AZ62+AZ63+AZ64</f>
        <v>3650.5</v>
      </c>
      <c r="BA53" s="50">
        <f>+BA61+BA62+BA63+BA64</f>
        <v>7079.7</v>
      </c>
      <c r="BB53" s="50"/>
      <c r="BC53" s="50"/>
      <c r="BD53" s="50"/>
      <c r="BE53" s="50"/>
      <c r="BF53" s="50">
        <f>+BF61+BF62+BF63+BF64</f>
        <v>4169.8</v>
      </c>
      <c r="BG53" s="50">
        <f>+BG61+BG62+BG63+BG64</f>
        <v>4212.1</v>
      </c>
      <c r="BH53" s="50">
        <f>+BH61+BH62+BH63+BH64</f>
        <v>8381.9</v>
      </c>
      <c r="BI53" s="50"/>
      <c r="BJ53" s="50"/>
      <c r="BK53" s="50"/>
      <c r="BL53" s="50"/>
      <c r="BM53" s="50">
        <f>+BM61+BM62+BM63+BM64</f>
        <v>4729.3</v>
      </c>
      <c r="BN53" s="50">
        <f>+BN61+BN62+BN63+BN64</f>
        <v>4393.4</v>
      </c>
      <c r="BO53" s="50">
        <f>+BO61+BO62+BO63+BO64</f>
        <v>9122.7</v>
      </c>
      <c r="BP53" s="50"/>
      <c r="BQ53" s="50"/>
      <c r="BR53" s="50"/>
      <c r="BS53" s="50"/>
      <c r="BT53" s="50">
        <f t="shared" ref="BT53:CS53" si="101">+BT61+BT62+BT63+BT64</f>
        <v>5128.5</v>
      </c>
      <c r="BU53" s="50">
        <f t="shared" si="101"/>
        <v>4636.5</v>
      </c>
      <c r="BV53" s="50">
        <f t="shared" si="101"/>
        <v>9765</v>
      </c>
      <c r="BW53" s="50"/>
      <c r="BX53" s="50"/>
      <c r="BY53" s="50"/>
      <c r="BZ53" s="50"/>
      <c r="CA53" s="50">
        <f t="shared" ref="CA53:CB53" si="102">+CA61+CA62+CA63+CA64</f>
        <v>5261</v>
      </c>
      <c r="CB53" s="50">
        <f t="shared" si="102"/>
        <v>4722.46866340878</v>
      </c>
      <c r="CC53" s="50">
        <f t="shared" si="101"/>
        <v>9983.46866340878</v>
      </c>
      <c r="CD53" s="50"/>
      <c r="CE53" s="50"/>
      <c r="CF53" s="50"/>
      <c r="CG53" s="50"/>
      <c r="CH53" s="50">
        <f t="shared" ref="CH53:CI53" si="103">+CH61+CH62+CH63+CH64</f>
        <v>5479.15182611979</v>
      </c>
      <c r="CI53" s="50">
        <f t="shared" si="103"/>
        <v>5086.01484605362</v>
      </c>
      <c r="CJ53" s="50">
        <f t="shared" si="101"/>
        <v>10565.1666721734</v>
      </c>
      <c r="CK53" s="50">
        <f t="shared" si="101"/>
        <v>11250.0975021023</v>
      </c>
      <c r="CL53" s="50">
        <f t="shared" si="101"/>
        <v>11981.0851213332</v>
      </c>
      <c r="CM53" s="50">
        <f t="shared" si="101"/>
        <v>12763.2536804229</v>
      </c>
      <c r="CN53" s="50">
        <f t="shared" si="101"/>
        <v>13597.3797298891</v>
      </c>
      <c r="CO53" s="50">
        <f t="shared" si="101"/>
        <v>14486.9755342321</v>
      </c>
      <c r="CP53" s="50">
        <f t="shared" si="101"/>
        <v>15435.7938959223</v>
      </c>
      <c r="CQ53" s="50">
        <f t="shared" si="101"/>
        <v>16447.8447648096</v>
      </c>
      <c r="CR53" s="50">
        <f t="shared" si="101"/>
        <v>17527.4129996535</v>
      </c>
      <c r="CS53" s="50">
        <f t="shared" si="101"/>
        <v>18679.077361862</v>
      </c>
    </row>
    <row r="54" s="17" customFormat="1" ht="10.2" spans="1:97">
      <c r="A54" s="540" t="s">
        <v>595</v>
      </c>
      <c r="B54" s="50" t="s">
        <v>594</v>
      </c>
      <c r="C54" s="50">
        <f t="shared" ref="C54:K54" si="104">+C65+C66+C67+C68+C69+C70</f>
        <v>2660.8</v>
      </c>
      <c r="D54" s="50">
        <f t="shared" si="104"/>
        <v>2978.7</v>
      </c>
      <c r="E54" s="50">
        <f t="shared" si="104"/>
        <v>3309.5</v>
      </c>
      <c r="F54" s="50">
        <f t="shared" si="104"/>
        <v>3227.2</v>
      </c>
      <c r="G54" s="50">
        <f t="shared" si="104"/>
        <v>3060</v>
      </c>
      <c r="H54" s="50">
        <f t="shared" si="104"/>
        <v>3570</v>
      </c>
      <c r="I54" s="50">
        <f t="shared" si="104"/>
        <v>3838.8</v>
      </c>
      <c r="J54" s="50">
        <f t="shared" si="104"/>
        <v>4274.3</v>
      </c>
      <c r="K54" s="50">
        <f t="shared" si="104"/>
        <v>4479.3</v>
      </c>
      <c r="L54" s="50">
        <f t="shared" ref="L54:R54" si="105">+L65+L66+L67+L68+L69</f>
        <v>4505.9</v>
      </c>
      <c r="M54" s="50">
        <f t="shared" si="105"/>
        <v>2634.1</v>
      </c>
      <c r="N54" s="50">
        <f t="shared" si="105"/>
        <v>2397.2</v>
      </c>
      <c r="O54" s="50">
        <f t="shared" si="105"/>
        <v>5031.3</v>
      </c>
      <c r="P54" s="50">
        <f t="shared" si="105"/>
        <v>2673.4</v>
      </c>
      <c r="Q54" s="50">
        <f t="shared" si="105"/>
        <v>2520.4</v>
      </c>
      <c r="R54" s="50">
        <f t="shared" si="105"/>
        <v>5193.8</v>
      </c>
      <c r="S54" s="50"/>
      <c r="T54" s="50"/>
      <c r="U54" s="50"/>
      <c r="V54" s="50"/>
      <c r="W54" s="50">
        <f>+W65+W66+W67+W68</f>
        <v>2861.1</v>
      </c>
      <c r="X54" s="50">
        <f>+X65+X66+X67+X68</f>
        <v>2554.3</v>
      </c>
      <c r="Y54" s="50">
        <f>+Y65+Y66+Y67+Y68</f>
        <v>5415.4</v>
      </c>
      <c r="Z54" s="50"/>
      <c r="AA54" s="50"/>
      <c r="AB54" s="50"/>
      <c r="AC54" s="50"/>
      <c r="AD54" s="50">
        <f>+AD65+AD66+AD67+AD68</f>
        <v>2941.7</v>
      </c>
      <c r="AE54" s="50">
        <f>+AE65+AE66+AE67+AE68</f>
        <v>2733.3</v>
      </c>
      <c r="AF54" s="50">
        <f>+AF65+AF66+AF67+AF68</f>
        <v>5675</v>
      </c>
      <c r="AG54" s="50"/>
      <c r="AH54" s="50"/>
      <c r="AI54" s="50"/>
      <c r="AJ54" s="50"/>
      <c r="AK54" s="50">
        <f>+AK65+AK66+AK67+AK68</f>
        <v>3282.4</v>
      </c>
      <c r="AL54" s="50">
        <f>+AL65+AL66+AL67+AL68</f>
        <v>3098.3</v>
      </c>
      <c r="AM54" s="50">
        <f>+AM65+AM66+AM67+AM68</f>
        <v>6380.7</v>
      </c>
      <c r="AN54" s="50"/>
      <c r="AO54" s="50"/>
      <c r="AP54" s="50"/>
      <c r="AQ54" s="50"/>
      <c r="AR54" s="50">
        <f>+AR65+AR66+AR67+AR68</f>
        <v>2709.5</v>
      </c>
      <c r="AS54" s="50">
        <f>+AS65+AS66+AS67+AS68</f>
        <v>3302.2</v>
      </c>
      <c r="AT54" s="50">
        <f>+AT65+AT66+AT67+AT68</f>
        <v>6011.7</v>
      </c>
      <c r="AU54" s="50"/>
      <c r="AV54" s="50"/>
      <c r="AW54" s="50"/>
      <c r="AX54" s="50"/>
      <c r="AY54" s="50">
        <f>+AY65+AY66+AY67+AY68</f>
        <v>3429.2</v>
      </c>
      <c r="AZ54" s="50">
        <f>+AZ65+AZ66+AZ67+AZ68</f>
        <v>3650.5</v>
      </c>
      <c r="BA54" s="50">
        <f>+BA65+BA66+BA67+BA68</f>
        <v>7079.7</v>
      </c>
      <c r="BB54" s="50"/>
      <c r="BC54" s="50"/>
      <c r="BD54" s="50"/>
      <c r="BE54" s="50"/>
      <c r="BF54" s="50">
        <f>+BF65+BF66+BF67+BF68</f>
        <v>4169.8</v>
      </c>
      <c r="BG54" s="50">
        <f>+BG65+BG66+BG67+BG68</f>
        <v>4212.1</v>
      </c>
      <c r="BH54" s="50">
        <f>+BH65+BH66+BH67+BH68</f>
        <v>8381.9</v>
      </c>
      <c r="BI54" s="50"/>
      <c r="BJ54" s="50"/>
      <c r="BK54" s="50"/>
      <c r="BL54" s="50"/>
      <c r="BM54" s="50">
        <f>+BM65+BM66+BM67+BM68</f>
        <v>4729.3</v>
      </c>
      <c r="BN54" s="50">
        <f>+BN65+BN66+BN67+BN68</f>
        <v>4393.4</v>
      </c>
      <c r="BO54" s="50">
        <f>+BO65+BO66+BO67+BO68</f>
        <v>9122.7</v>
      </c>
      <c r="BP54" s="50"/>
      <c r="BQ54" s="50"/>
      <c r="BR54" s="50"/>
      <c r="BS54" s="50"/>
      <c r="BT54" s="50">
        <f t="shared" ref="BT54:CS54" si="106">+BT65+BT66+BT67+BT68</f>
        <v>5128.5</v>
      </c>
      <c r="BU54" s="50">
        <f t="shared" si="106"/>
        <v>4636.5</v>
      </c>
      <c r="BV54" s="50">
        <f t="shared" si="106"/>
        <v>9765</v>
      </c>
      <c r="BW54" s="50"/>
      <c r="BX54" s="50"/>
      <c r="BY54" s="50"/>
      <c r="BZ54" s="50"/>
      <c r="CA54" s="50">
        <f t="shared" ref="CA54:CB54" si="107">+CA65+CA66+CA67+CA68</f>
        <v>5261</v>
      </c>
      <c r="CB54" s="50">
        <f t="shared" si="107"/>
        <v>4722.46866340878</v>
      </c>
      <c r="CC54" s="50">
        <f t="shared" si="106"/>
        <v>9983.46866340878</v>
      </c>
      <c r="CD54" s="50"/>
      <c r="CE54" s="50"/>
      <c r="CF54" s="50"/>
      <c r="CG54" s="50"/>
      <c r="CH54" s="50">
        <f t="shared" ref="CH54:CI54" si="108">+CH65+CH66+CH67+CH68</f>
        <v>5479.15182611978</v>
      </c>
      <c r="CI54" s="50">
        <f t="shared" si="108"/>
        <v>5086.01484605362</v>
      </c>
      <c r="CJ54" s="50">
        <f t="shared" si="106"/>
        <v>10565.1666721734</v>
      </c>
      <c r="CK54" s="50">
        <f t="shared" si="106"/>
        <v>11250.0975021023</v>
      </c>
      <c r="CL54" s="50">
        <f t="shared" si="106"/>
        <v>11981.0851213332</v>
      </c>
      <c r="CM54" s="50">
        <f t="shared" si="106"/>
        <v>12763.2536804229</v>
      </c>
      <c r="CN54" s="50">
        <f t="shared" si="106"/>
        <v>13597.3797298891</v>
      </c>
      <c r="CO54" s="50">
        <f t="shared" si="106"/>
        <v>14486.9755342321</v>
      </c>
      <c r="CP54" s="50">
        <f t="shared" si="106"/>
        <v>15435.7938959223</v>
      </c>
      <c r="CQ54" s="50">
        <f t="shared" si="106"/>
        <v>16447.8447648096</v>
      </c>
      <c r="CR54" s="50">
        <f t="shared" si="106"/>
        <v>17527.4129996535</v>
      </c>
      <c r="CS54" s="50">
        <f t="shared" si="106"/>
        <v>18679.077361862</v>
      </c>
    </row>
    <row r="55" spans="1:97">
      <c r="A55" s="529" t="s">
        <v>414</v>
      </c>
      <c r="B55" s="33" t="s">
        <v>587</v>
      </c>
      <c r="C55" s="33">
        <f t="shared" ref="C55:R55" si="109">+C52/C10</f>
        <v>0.183103049653198</v>
      </c>
      <c r="D55" s="33">
        <f t="shared" si="109"/>
        <v>0.188596671357412</v>
      </c>
      <c r="E55" s="33">
        <f t="shared" si="109"/>
        <v>0.193985486755922</v>
      </c>
      <c r="F55" s="33">
        <f t="shared" si="109"/>
        <v>0.18396688938043</v>
      </c>
      <c r="G55" s="33">
        <f t="shared" si="109"/>
        <v>0.175116640633132</v>
      </c>
      <c r="H55" s="33">
        <f t="shared" si="109"/>
        <v>0.183116363524451</v>
      </c>
      <c r="I55" s="33">
        <f t="shared" si="109"/>
        <v>0.188702803407544</v>
      </c>
      <c r="J55" s="33">
        <f t="shared" si="109"/>
        <v>0.190288789860524</v>
      </c>
      <c r="K55" s="33">
        <f t="shared" si="109"/>
        <v>0.194950514871652</v>
      </c>
      <c r="L55" s="33">
        <f t="shared" si="109"/>
        <v>0.199977809337831</v>
      </c>
      <c r="M55" s="33">
        <f t="shared" si="109"/>
        <v>0.205477849113418</v>
      </c>
      <c r="N55" s="33">
        <f t="shared" si="109"/>
        <v>0.192724203079149</v>
      </c>
      <c r="O55" s="33">
        <f t="shared" si="109"/>
        <v>0.199197066998187</v>
      </c>
      <c r="P55" s="33">
        <f t="shared" si="109"/>
        <v>0.207328062885531</v>
      </c>
      <c r="Q55" s="33">
        <f t="shared" si="109"/>
        <v>0.194737362623778</v>
      </c>
      <c r="R55" s="33">
        <f t="shared" si="109"/>
        <v>0.201021012420125</v>
      </c>
      <c r="S55" s="33"/>
      <c r="T55" s="33"/>
      <c r="U55" s="33"/>
      <c r="V55" s="33"/>
      <c r="W55" s="33">
        <f>+W52/W10</f>
        <v>0.21332547961139</v>
      </c>
      <c r="X55" s="33">
        <f>+X52/X10</f>
        <v>0.202532548882792</v>
      </c>
      <c r="Y55" s="33">
        <f>+Y52/Y10</f>
        <v>0.208094928853314</v>
      </c>
      <c r="Z55" s="33"/>
      <c r="AA55" s="33"/>
      <c r="AB55" s="33"/>
      <c r="AC55" s="33"/>
      <c r="AD55" s="33">
        <f>+AD52/AD10</f>
        <v>0.219682316831831</v>
      </c>
      <c r="AE55" s="33">
        <f>+AE52/AE10</f>
        <v>0.201768696435294</v>
      </c>
      <c r="AF55" s="33">
        <f>+AF52/AF10</f>
        <v>0.210673635911409</v>
      </c>
      <c r="AG55" s="33"/>
      <c r="AH55" s="33"/>
      <c r="AI55" s="33"/>
      <c r="AJ55" s="33"/>
      <c r="AK55" s="33">
        <f>+AK52/AK10</f>
        <v>0.221604834081626</v>
      </c>
      <c r="AL55" s="33">
        <f>+AL52/AL10</f>
        <v>0.205708367359133</v>
      </c>
      <c r="AM55" s="33">
        <f>+AM52/AM10</f>
        <v>0.213589925552997</v>
      </c>
      <c r="AN55" s="33"/>
      <c r="AO55" s="33"/>
      <c r="AP55" s="33"/>
      <c r="AQ55" s="33"/>
      <c r="AR55" s="33">
        <f>+AR52/AR10</f>
        <v>0.207203762474668</v>
      </c>
      <c r="AS55" s="33">
        <f>+AS52/AS10</f>
        <v>0.221398305084746</v>
      </c>
      <c r="AT55" s="33">
        <f>+AT52/AT10</f>
        <v>0.214760593167358</v>
      </c>
      <c r="AU55" s="33"/>
      <c r="AV55" s="33"/>
      <c r="AW55" s="33"/>
      <c r="AX55" s="33"/>
      <c r="AY55" s="33">
        <f>+AY52/AY10</f>
        <v>0.225654253884067</v>
      </c>
      <c r="AZ55" s="33">
        <f>+AZ52/AZ10</f>
        <v>0.213598433579294</v>
      </c>
      <c r="BA55" s="33">
        <f>+BA52/BA10</f>
        <v>0.219272781043931</v>
      </c>
      <c r="BB55" s="33"/>
      <c r="BC55" s="33"/>
      <c r="BD55" s="33"/>
      <c r="BE55" s="33"/>
      <c r="BF55" s="33">
        <f>+BF52/BF10</f>
        <v>0.227040830216211</v>
      </c>
      <c r="BG55" s="33">
        <f>+BG52/BG10</f>
        <v>0.211722896895609</v>
      </c>
      <c r="BH55" s="33">
        <f>+BH52/BH10</f>
        <v>0.219073357256924</v>
      </c>
      <c r="BI55" s="33"/>
      <c r="BJ55" s="33"/>
      <c r="BK55" s="33"/>
      <c r="BL55" s="33"/>
      <c r="BM55" s="33">
        <f>+BM52/BM10</f>
        <v>0.229866677035691</v>
      </c>
      <c r="BN55" s="33">
        <f>+BN52/BN10</f>
        <v>0.213183880437683</v>
      </c>
      <c r="BO55" s="33">
        <f>+BO52/BO10</f>
        <v>0.2215183111314</v>
      </c>
      <c r="BP55" s="33"/>
      <c r="BQ55" s="33"/>
      <c r="BR55" s="33"/>
      <c r="BS55" s="33"/>
      <c r="BT55" s="33">
        <f t="shared" ref="BT55:CS55" si="110">+BT52/BT10</f>
        <v>0.231840620592384</v>
      </c>
      <c r="BU55" s="33">
        <f t="shared" si="110"/>
        <v>0.217002635015281</v>
      </c>
      <c r="BV55" s="33">
        <f t="shared" si="110"/>
        <v>0.224550898203593</v>
      </c>
      <c r="BW55" s="33"/>
      <c r="BX55" s="33"/>
      <c r="BY55" s="33"/>
      <c r="BZ55" s="33"/>
      <c r="CA55" s="33">
        <f t="shared" ref="CA55:CB55" si="111">+CA52/CA10</f>
        <v>0.234098979237677</v>
      </c>
      <c r="CB55" s="33">
        <f t="shared" si="111"/>
        <v>0.219056737304306</v>
      </c>
      <c r="CC55" s="33">
        <f t="shared" si="110"/>
        <v>0.226734185547281</v>
      </c>
      <c r="CD55" s="33"/>
      <c r="CE55" s="33"/>
      <c r="CF55" s="33"/>
      <c r="CG55" s="33"/>
      <c r="CH55" s="33">
        <f t="shared" ref="CH55:CI55" si="112">+CH52/CH10</f>
        <v>0.236399597906469</v>
      </c>
      <c r="CI55" s="33">
        <f t="shared" si="112"/>
        <v>0.222497844822329</v>
      </c>
      <c r="CJ55" s="33">
        <f t="shared" si="110"/>
        <v>0.229496853877097</v>
      </c>
      <c r="CK55" s="33">
        <f t="shared" si="110"/>
        <v>0.23253517045848</v>
      </c>
      <c r="CL55" s="33">
        <f t="shared" si="110"/>
        <v>0.23521853974338</v>
      </c>
      <c r="CM55" s="33">
        <f t="shared" si="110"/>
        <v>0.23791098252761</v>
      </c>
      <c r="CN55" s="33">
        <f t="shared" si="110"/>
        <v>0.240613292172968</v>
      </c>
      <c r="CO55" s="33">
        <f t="shared" si="110"/>
        <v>0.243325351154328</v>
      </c>
      <c r="CP55" s="33">
        <f t="shared" si="110"/>
        <v>0.246047037810899</v>
      </c>
      <c r="CQ55" s="33">
        <f t="shared" si="110"/>
        <v>0.248778226537709</v>
      </c>
      <c r="CR55" s="33">
        <f t="shared" si="110"/>
        <v>0.251518787980968</v>
      </c>
      <c r="CS55" s="33">
        <f t="shared" si="110"/>
        <v>0.254268589236768</v>
      </c>
    </row>
    <row r="56" spans="1:97">
      <c r="A56" s="529" t="s">
        <v>415</v>
      </c>
      <c r="B56" s="35" t="s">
        <v>590</v>
      </c>
      <c r="C56" s="35">
        <f t="shared" ref="C56:R56" si="113">(C55-(C61/C19))*10000</f>
        <v>20.8433986154391</v>
      </c>
      <c r="D56" s="35">
        <f t="shared" si="113"/>
        <v>44.0345122962357</v>
      </c>
      <c r="E56" s="35">
        <f t="shared" si="113"/>
        <v>43.7181784282745</v>
      </c>
      <c r="F56" s="35">
        <f t="shared" si="113"/>
        <v>-106.7371956666</v>
      </c>
      <c r="G56" s="35">
        <f t="shared" si="113"/>
        <v>-96.304998850664</v>
      </c>
      <c r="H56" s="35">
        <f t="shared" si="113"/>
        <v>79.8401268742183</v>
      </c>
      <c r="I56" s="35">
        <f t="shared" si="113"/>
        <v>55.8550061769764</v>
      </c>
      <c r="J56" s="35">
        <f t="shared" si="113"/>
        <v>15.859864529808</v>
      </c>
      <c r="K56" s="35">
        <f t="shared" si="113"/>
        <v>46.6617683570802</v>
      </c>
      <c r="L56" s="35">
        <f t="shared" si="113"/>
        <v>29.2041985502226</v>
      </c>
      <c r="M56" s="35">
        <f t="shared" si="113"/>
        <v>55.6554564761566</v>
      </c>
      <c r="N56" s="35">
        <f t="shared" si="113"/>
        <v>-73.1806123128204</v>
      </c>
      <c r="O56" s="35">
        <f t="shared" si="113"/>
        <v>-7.80742339643981</v>
      </c>
      <c r="P56" s="35">
        <f t="shared" si="113"/>
        <v>18.3920676127547</v>
      </c>
      <c r="Q56" s="35">
        <f t="shared" si="113"/>
        <v>20.162583283127</v>
      </c>
      <c r="R56" s="35">
        <f t="shared" si="113"/>
        <v>18.1998618622878</v>
      </c>
      <c r="S56" s="35"/>
      <c r="T56" s="35"/>
      <c r="U56" s="35"/>
      <c r="V56" s="35"/>
      <c r="W56" s="35">
        <f>(W55-(W61/W19))*10000</f>
        <v>-24.0881410609714</v>
      </c>
      <c r="X56" s="35">
        <f>(X55-(X61/X19))*10000</f>
        <v>41.2981806773419</v>
      </c>
      <c r="Y56" s="35">
        <f>(Y55-(Y61/Y19))*10000</f>
        <v>10.007491629925</v>
      </c>
      <c r="Z56" s="35"/>
      <c r="AA56" s="35"/>
      <c r="AB56" s="35"/>
      <c r="AC56" s="35"/>
      <c r="AD56" s="35">
        <f>(AD55-(AD61/AD19))*10000</f>
        <v>63.5842777725298</v>
      </c>
      <c r="AE56" s="35">
        <f>(AE55-(AE61/AE19))*10000</f>
        <v>-7.65458357477544</v>
      </c>
      <c r="AF56" s="35">
        <f>(AF55-(AF61/AF19))*10000</f>
        <v>25.7870705809499</v>
      </c>
      <c r="AG56" s="35"/>
      <c r="AH56" s="35"/>
      <c r="AI56" s="35"/>
      <c r="AJ56" s="35"/>
      <c r="AK56" s="35">
        <f>(AK55-(AK61/AK19))*10000</f>
        <v>19.2251724979475</v>
      </c>
      <c r="AL56" s="35">
        <f>(AL55-(AL61/AL19))*10000</f>
        <v>39.3967092383896</v>
      </c>
      <c r="AM56" s="35">
        <f>(AM55-(AM61/AM19))*10000</f>
        <v>29.1628964158722</v>
      </c>
      <c r="AN56" s="35"/>
      <c r="AO56" s="35"/>
      <c r="AP56" s="35"/>
      <c r="AQ56" s="35"/>
      <c r="AR56" s="35">
        <f>(AR55-(AR61/AR19))*10000</f>
        <v>-144.07823117608</v>
      </c>
      <c r="AS56" s="35">
        <f>(AS55-(AS61/AS19))*10000</f>
        <v>156.965769060722</v>
      </c>
      <c r="AT56" s="35">
        <f>(AT55-(AT61/AT19))*10000</f>
        <v>11.7352749151944</v>
      </c>
      <c r="AU56" s="35"/>
      <c r="AV56" s="35"/>
      <c r="AW56" s="35"/>
      <c r="AX56" s="35"/>
      <c r="AY56" s="35">
        <f>(AY55-(AY61/AY19))*10000</f>
        <v>184.504914093987</v>
      </c>
      <c r="AZ56" s="35">
        <f>(AZ55-(AZ61/AZ19))*10000</f>
        <v>-77.9393414309057</v>
      </c>
      <c r="BA56" s="35">
        <f>(BA55-(BA61/BA19))*10000</f>
        <v>45.0861544006392</v>
      </c>
      <c r="BB56" s="35"/>
      <c r="BC56" s="35"/>
      <c r="BD56" s="35"/>
      <c r="BE56" s="35"/>
      <c r="BF56" s="35">
        <f>(BF55-(BF61/BF19))*10000</f>
        <v>13.8657633214426</v>
      </c>
      <c r="BG56" s="35">
        <f>(BG55-(BG61/BG19))*10000</f>
        <v>-18.7030182417772</v>
      </c>
      <c r="BH56" s="35">
        <f>(BH55-(BH61/BH19))*10000</f>
        <v>-1.96579189265661</v>
      </c>
      <c r="BI56" s="35"/>
      <c r="BJ56" s="35"/>
      <c r="BK56" s="35"/>
      <c r="BL56" s="35"/>
      <c r="BM56" s="35">
        <f>(BM55-(BM61/BM19))*10000</f>
        <v>28.3129157427475</v>
      </c>
      <c r="BN56" s="35">
        <f>(BN55-(BN61/BN19))*10000</f>
        <v>14.6098354207463</v>
      </c>
      <c r="BO56" s="35">
        <f>(BO55-(BO61/BO19))*10000</f>
        <v>24.4495387447594</v>
      </c>
      <c r="BP56" s="35"/>
      <c r="BQ56" s="35"/>
      <c r="BR56" s="35"/>
      <c r="BS56" s="35"/>
      <c r="BT56" s="35">
        <f t="shared" ref="BT56:CS56" si="114">(BT55-(BT61/BT19))*10000</f>
        <v>19.7394355669311</v>
      </c>
      <c r="BU56" s="35">
        <f t="shared" si="114"/>
        <v>38.1875457759775</v>
      </c>
      <c r="BV56" s="35">
        <f t="shared" si="114"/>
        <v>30.3258707219262</v>
      </c>
      <c r="BW56" s="35"/>
      <c r="BX56" s="35"/>
      <c r="BY56" s="35"/>
      <c r="BZ56" s="35"/>
      <c r="CA56" s="35">
        <f t="shared" ref="CA56:CB56" si="115">(CA55-(CA61/CA19))*10000</f>
        <v>22.5731057438833</v>
      </c>
      <c r="CB56" s="35">
        <f t="shared" si="115"/>
        <v>20.5410228902475</v>
      </c>
      <c r="CC56" s="35">
        <f t="shared" si="114"/>
        <v>21.8328734368792</v>
      </c>
      <c r="CD56" s="35"/>
      <c r="CE56" s="35"/>
      <c r="CF56" s="35"/>
      <c r="CG56" s="35"/>
      <c r="CH56" s="35">
        <f t="shared" ref="CH56:CI56" si="116">(CH55-(CH61/CH19))*10000</f>
        <v>23.0061866879253</v>
      </c>
      <c r="CI56" s="35">
        <f t="shared" si="116"/>
        <v>34.4110751802262</v>
      </c>
      <c r="CJ56" s="35">
        <f t="shared" si="114"/>
        <v>27.6266832981628</v>
      </c>
      <c r="CK56" s="35">
        <f t="shared" si="114"/>
        <v>30.3831658138309</v>
      </c>
      <c r="CL56" s="35">
        <f t="shared" si="114"/>
        <v>26.8336928489954</v>
      </c>
      <c r="CM56" s="35">
        <f t="shared" si="114"/>
        <v>26.9244278423028</v>
      </c>
      <c r="CN56" s="35">
        <f t="shared" si="114"/>
        <v>27.0230964535834</v>
      </c>
      <c r="CO56" s="35">
        <f t="shared" si="114"/>
        <v>27.1205898136007</v>
      </c>
      <c r="CP56" s="35">
        <f t="shared" si="114"/>
        <v>27.2168665657097</v>
      </c>
      <c r="CQ56" s="35">
        <f t="shared" si="114"/>
        <v>27.311887268095</v>
      </c>
      <c r="CR56" s="35">
        <f t="shared" si="114"/>
        <v>27.4056144325879</v>
      </c>
      <c r="CS56" s="35">
        <f t="shared" si="114"/>
        <v>27.4980125580082</v>
      </c>
    </row>
    <row r="57" spans="1:97">
      <c r="A57" s="529" t="s">
        <v>412</v>
      </c>
      <c r="B57" s="33" t="s">
        <v>587</v>
      </c>
      <c r="C57" s="33">
        <f>+C52/C61-1</f>
        <v>0.0845288555591783</v>
      </c>
      <c r="D57" s="33">
        <f>+D52/D61-1</f>
        <v>0.119212266987372</v>
      </c>
      <c r="E57" s="33">
        <f>+E52/E61-1</f>
        <v>0.111223016752274</v>
      </c>
      <c r="F57" s="33">
        <f>+F52/F61-1</f>
        <v>-0.0249282368937906</v>
      </c>
      <c r="G57" s="33">
        <f>+G52/G61-1</f>
        <v>-0.0518096182449181</v>
      </c>
      <c r="H57" s="33">
        <f t="shared" ref="H57:R57" si="117">+H52/H61-1</f>
        <v>0.166666666666667</v>
      </c>
      <c r="I57" s="33">
        <f t="shared" si="117"/>
        <v>0.0752941176470587</v>
      </c>
      <c r="J57" s="33">
        <f t="shared" si="117"/>
        <v>0.113472960300094</v>
      </c>
      <c r="K57" s="33">
        <f t="shared" si="117"/>
        <v>0.0479610696488313</v>
      </c>
      <c r="L57" s="33">
        <f t="shared" si="117"/>
        <v>0.0323031455474354</v>
      </c>
      <c r="M57" s="33">
        <f t="shared" si="117"/>
        <v>0.17905102954342</v>
      </c>
      <c r="N57" s="33">
        <f t="shared" si="117"/>
        <v>0.0551520753554293</v>
      </c>
      <c r="O57" s="33">
        <f t="shared" si="117"/>
        <v>0.116580483366253</v>
      </c>
      <c r="P57" s="33">
        <f t="shared" si="117"/>
        <v>0.01491970692077</v>
      </c>
      <c r="Q57" s="33">
        <f t="shared" si="117"/>
        <v>0.0513932921742031</v>
      </c>
      <c r="R57" s="33">
        <f t="shared" si="117"/>
        <v>0.0322978156738816</v>
      </c>
      <c r="S57" s="33"/>
      <c r="T57" s="33"/>
      <c r="U57" s="33"/>
      <c r="V57" s="33"/>
      <c r="W57" s="33">
        <f>+W52/W61-1</f>
        <v>0.0613963496067664</v>
      </c>
      <c r="X57" s="33">
        <f>+X52/X61-1</f>
        <v>0.0364794676188931</v>
      </c>
      <c r="Y57" s="33">
        <f>+Y52/Y61-1</f>
        <v>0.0494961240310077</v>
      </c>
      <c r="Z57" s="33"/>
      <c r="AA57" s="33"/>
      <c r="AB57" s="33"/>
      <c r="AC57" s="33"/>
      <c r="AD57" s="33">
        <f>+AD52/AD61-1</f>
        <v>0.0281709831882839</v>
      </c>
      <c r="AE57" s="33">
        <f>+AE52/AE61-1</f>
        <v>0.0700779078416789</v>
      </c>
      <c r="AF57" s="33">
        <f>+AF52/AF61-1</f>
        <v>0.0479373638143075</v>
      </c>
      <c r="AG57" s="33"/>
      <c r="AH57" s="33"/>
      <c r="AI57" s="33"/>
      <c r="AJ57" s="33"/>
      <c r="AK57" s="33">
        <f>+AK52/AK61-1</f>
        <v>0.115783390556481</v>
      </c>
      <c r="AL57" s="33">
        <f>+AL52/AL61-1</f>
        <v>0.133574799692679</v>
      </c>
      <c r="AM57" s="33">
        <f>+AM52/AM61-1</f>
        <v>0.124352422907489</v>
      </c>
      <c r="AN57" s="33"/>
      <c r="AO57" s="33"/>
      <c r="AP57" s="33"/>
      <c r="AQ57" s="33"/>
      <c r="AR57" s="33">
        <f>+AR52/AR61-1</f>
        <v>-0.174536924201803</v>
      </c>
      <c r="AS57" s="33">
        <f>+AS52/AS61-1</f>
        <v>0.0658102830584515</v>
      </c>
      <c r="AT57" s="33">
        <f>+AT52/AT61-1</f>
        <v>-0.0578463178021219</v>
      </c>
      <c r="AU57" s="33"/>
      <c r="AV57" s="33"/>
      <c r="AW57" s="33"/>
      <c r="AX57" s="33"/>
      <c r="AY57" s="33">
        <f>+AY52/AY61-1</f>
        <v>0.265620963277358</v>
      </c>
      <c r="AZ57" s="33">
        <f>+AZ52/AZ61-1</f>
        <v>0.10547513778693</v>
      </c>
      <c r="BA57" s="33">
        <f>+BA52/BA61-1</f>
        <v>0.177653575527721</v>
      </c>
      <c r="BB57" s="33"/>
      <c r="BC57" s="33"/>
      <c r="BD57" s="33"/>
      <c r="BE57" s="33"/>
      <c r="BF57" s="33">
        <f>+BF52/BF61-1</f>
        <v>0.215997900384929</v>
      </c>
      <c r="BG57" s="33">
        <f>+BG52/BG61-1</f>
        <v>0.153841939460348</v>
      </c>
      <c r="BH57" s="33">
        <f>+BH52/BH61-1</f>
        <v>0.1839343475006</v>
      </c>
      <c r="BI57" s="33"/>
      <c r="BJ57" s="33"/>
      <c r="BK57" s="33"/>
      <c r="BL57" s="33"/>
      <c r="BM57" s="33">
        <f>+BM52/BM61-1</f>
        <v>0.134179097318816</v>
      </c>
      <c r="BN57" s="33">
        <f>+BN52/BN61-1</f>
        <v>0.0430426628047766</v>
      </c>
      <c r="BO57" s="33">
        <f>+BO52/BO61-1</f>
        <v>0.0883809160214271</v>
      </c>
      <c r="BP57" s="33"/>
      <c r="BQ57" s="33"/>
      <c r="BR57" s="33"/>
      <c r="BS57" s="33"/>
      <c r="BT57" s="33">
        <f t="shared" ref="BT57:CS57" si="118">+BT52/BT61-1</f>
        <v>0.0844099549616222</v>
      </c>
      <c r="BU57" s="33">
        <f t="shared" si="118"/>
        <v>0.0553329994992489</v>
      </c>
      <c r="BV57" s="33">
        <f t="shared" si="118"/>
        <v>0.0704067874642376</v>
      </c>
      <c r="BW57" s="33"/>
      <c r="BX57" s="33"/>
      <c r="BY57" s="33"/>
      <c r="BZ57" s="33"/>
      <c r="CA57" s="33">
        <f t="shared" ref="CA57:CB57" si="119">+CA52/CA61-1</f>
        <v>0.0258360144291703</v>
      </c>
      <c r="CB57" s="33">
        <f t="shared" si="119"/>
        <v>0.0185417153906562</v>
      </c>
      <c r="CC57" s="33">
        <f t="shared" si="118"/>
        <v>0.0223726229809296</v>
      </c>
      <c r="CD57" s="33"/>
      <c r="CE57" s="33"/>
      <c r="CF57" s="33"/>
      <c r="CG57" s="33"/>
      <c r="CH57" s="33">
        <f t="shared" ref="CH57:CI57" si="120">+CH52/CH61-1</f>
        <v>0.0414658479604231</v>
      </c>
      <c r="CI57" s="33">
        <f t="shared" si="120"/>
        <v>0.0769822329286622</v>
      </c>
      <c r="CJ57" s="33">
        <f t="shared" si="118"/>
        <v>0.0582661225648613</v>
      </c>
      <c r="CK57" s="33">
        <f t="shared" si="118"/>
        <v>0.0648291552023361</v>
      </c>
      <c r="CL57" s="33">
        <f t="shared" si="118"/>
        <v>0.0649761141265017</v>
      </c>
      <c r="CM57" s="33">
        <f t="shared" si="118"/>
        <v>0.0652836158969483</v>
      </c>
      <c r="CN57" s="33">
        <f t="shared" si="118"/>
        <v>0.0653537154672092</v>
      </c>
      <c r="CO57" s="33">
        <f t="shared" si="118"/>
        <v>0.0654240612540604</v>
      </c>
      <c r="CP57" s="33">
        <f t="shared" si="118"/>
        <v>0.0654945788683245</v>
      </c>
      <c r="CQ57" s="33">
        <f t="shared" si="118"/>
        <v>0.0655651970809656</v>
      </c>
      <c r="CR57" s="33">
        <f t="shared" si="118"/>
        <v>0.0656358477527468</v>
      </c>
      <c r="CS57" s="33">
        <f t="shared" si="118"/>
        <v>0.0657064657648705</v>
      </c>
    </row>
    <row r="58" spans="1:97">
      <c r="A58" s="538" t="s">
        <v>608</v>
      </c>
      <c r="B58" s="52" t="s">
        <v>587</v>
      </c>
      <c r="C58" s="52">
        <f>+C62/C61</f>
        <v>0.0684651693338962</v>
      </c>
      <c r="D58" s="52">
        <f>+D62/D61</f>
        <v>0.0984143687613364</v>
      </c>
      <c r="E58" s="52">
        <f>+E62/E61</f>
        <v>0.11626928237998</v>
      </c>
      <c r="F58" s="52">
        <f>+F62/F61</f>
        <v>-0.0239281967899952</v>
      </c>
      <c r="G58" s="52">
        <f>+G62/G61</f>
        <v>-0.0623132054818261</v>
      </c>
      <c r="H58" s="52">
        <f t="shared" ref="H58:R58" si="121">+H62/H61</f>
        <v>0.105884474017223</v>
      </c>
      <c r="I58" s="52">
        <f t="shared" si="121"/>
        <v>0.0818142162660384</v>
      </c>
      <c r="J58" s="52">
        <f t="shared" si="121"/>
        <v>0.0643066064331113</v>
      </c>
      <c r="K58" s="52">
        <f t="shared" si="121"/>
        <v>0.0751722789349178</v>
      </c>
      <c r="L58" s="52">
        <f t="shared" si="121"/>
        <v>0.0532923876533206</v>
      </c>
      <c r="M58" s="52">
        <f t="shared" si="121"/>
        <v>0.0733132912753494</v>
      </c>
      <c r="N58" s="52">
        <f t="shared" si="121"/>
        <v>-0.00125864557552812</v>
      </c>
      <c r="O58" s="52">
        <f t="shared" si="121"/>
        <v>0.0357137033281005</v>
      </c>
      <c r="P58" s="52">
        <f t="shared" si="121"/>
        <v>0.0521042662189845</v>
      </c>
      <c r="Q58" s="52">
        <f t="shared" si="121"/>
        <v>0.0594912251060358</v>
      </c>
      <c r="R58" s="52">
        <f t="shared" si="121"/>
        <v>0.0556238372729943</v>
      </c>
      <c r="S58" s="52"/>
      <c r="T58" s="52"/>
      <c r="U58" s="52"/>
      <c r="V58" s="52"/>
      <c r="W58" s="52">
        <f>+W62/W61</f>
        <v>0.0293339472754592</v>
      </c>
      <c r="X58" s="52">
        <f>+X62/X61</f>
        <v>0.0763855244622962</v>
      </c>
      <c r="Y58" s="52">
        <f>+Y62/Y61</f>
        <v>0.0518056346435292</v>
      </c>
      <c r="Z58" s="52"/>
      <c r="AA58" s="52"/>
      <c r="AB58" s="52"/>
      <c r="AC58" s="52"/>
      <c r="AD58" s="52">
        <f>+AD62/AD61</f>
        <v>0.0945068698058773</v>
      </c>
      <c r="AE58" s="52">
        <f>+AE62/AE61</f>
        <v>0.0710441420781544</v>
      </c>
      <c r="AF58" s="52">
        <f>+AF62/AF61</f>
        <v>0.0834401258100649</v>
      </c>
      <c r="AG58" s="52"/>
      <c r="AH58" s="52"/>
      <c r="AI58" s="52"/>
      <c r="AJ58" s="52"/>
      <c r="AK58" s="52">
        <f>+AK62/AK61</f>
        <v>0.0828300819683927</v>
      </c>
      <c r="AL58" s="52">
        <f>+AL62/AL61</f>
        <v>0.1078956724033</v>
      </c>
      <c r="AM58" s="52">
        <f>+AM62/AM61</f>
        <v>0.0949026420275523</v>
      </c>
      <c r="AN58" s="52"/>
      <c r="AO58" s="52"/>
      <c r="AP58" s="52"/>
      <c r="AQ58" s="52"/>
      <c r="AR58" s="52">
        <f>+AR62/AR61</f>
        <v>-0.173635199591335</v>
      </c>
      <c r="AS58" s="52">
        <f>+AS62/AS61</f>
        <v>0.109860431500927</v>
      </c>
      <c r="AT58" s="52">
        <f>+AT62/AT61</f>
        <v>-0.0359771818482733</v>
      </c>
      <c r="AU58" s="52"/>
      <c r="AV58" s="52"/>
      <c r="AW58" s="52"/>
      <c r="AX58" s="52"/>
      <c r="AY58" s="52">
        <f>+AY62/AY61</f>
        <v>0.309492221005032</v>
      </c>
      <c r="AZ58" s="52">
        <f>+AZ62/AZ61</f>
        <v>0.0827349154666943</v>
      </c>
      <c r="BA58" s="52">
        <f>+BA62/BA61</f>
        <v>0.184935444328102</v>
      </c>
      <c r="BB58" s="52"/>
      <c r="BC58" s="52"/>
      <c r="BD58" s="52"/>
      <c r="BE58" s="52"/>
      <c r="BF58" s="52">
        <f>+BF62/BF61</f>
        <v>0.14096625581361</v>
      </c>
      <c r="BG58" s="52">
        <f>+BG62/BG61</f>
        <v>0.0753811492891827</v>
      </c>
      <c r="BH58" s="52">
        <f>+BH62/BH61</f>
        <v>0.107148660242128</v>
      </c>
      <c r="BI58" s="52"/>
      <c r="BJ58" s="52"/>
      <c r="BK58" s="52"/>
      <c r="BL58" s="52"/>
      <c r="BM58" s="52">
        <f>+BM62/BM61</f>
        <v>0.146204803282697</v>
      </c>
      <c r="BN58" s="52">
        <f>+BN62/BN61</f>
        <v>0.0974809477335246</v>
      </c>
      <c r="BO58" s="52">
        <f>+BO62/BO61</f>
        <v>0.121719930883997</v>
      </c>
      <c r="BP58" s="52"/>
      <c r="BQ58" s="52"/>
      <c r="BR58" s="52"/>
      <c r="BS58" s="52"/>
      <c r="BT58" s="52">
        <f t="shared" ref="BT58:CS58" si="122">+BT62/BT61</f>
        <v>0.0831169006354302</v>
      </c>
      <c r="BU58" s="52">
        <f t="shared" si="122"/>
        <v>0.0472073315637375</v>
      </c>
      <c r="BV58" s="52">
        <f t="shared" si="122"/>
        <v>0.0658232155685558</v>
      </c>
      <c r="BW58" s="52"/>
      <c r="BX58" s="52"/>
      <c r="BY58" s="52"/>
      <c r="BZ58" s="52"/>
      <c r="CA58" s="52">
        <f t="shared" ref="CA58:CB58" si="123">+CA62/CA61</f>
        <v>0.0396527352016365</v>
      </c>
      <c r="CB58" s="52">
        <f t="shared" si="123"/>
        <v>0.0641411276463253</v>
      </c>
      <c r="CC58" s="52">
        <f t="shared" si="122"/>
        <v>0.0512800195405817</v>
      </c>
      <c r="CD58" s="52"/>
      <c r="CE58" s="52"/>
      <c r="CF58" s="52"/>
      <c r="CG58" s="52"/>
      <c r="CH58" s="52">
        <f t="shared" ref="CH58:CI58" si="124">+CH62/CH61</f>
        <v>0.065903944014938</v>
      </c>
      <c r="CI58" s="52">
        <f t="shared" si="124"/>
        <v>0.0585931819003163</v>
      </c>
      <c r="CJ58" s="52">
        <f t="shared" si="122"/>
        <v>0.0624457426466624</v>
      </c>
      <c r="CK58" s="52">
        <f t="shared" si="122"/>
        <v>0.0685300154227356</v>
      </c>
      <c r="CL58" s="52">
        <f t="shared" si="122"/>
        <v>0.0686761314789365</v>
      </c>
      <c r="CM58" s="52">
        <f t="shared" si="122"/>
        <v>0.0687418773171801</v>
      </c>
      <c r="CN58" s="52">
        <f t="shared" si="122"/>
        <v>0.0688082922023918</v>
      </c>
      <c r="CO58" s="52">
        <f t="shared" si="122"/>
        <v>0.0688750034145829</v>
      </c>
      <c r="CP58" s="52">
        <f t="shared" si="122"/>
        <v>0.0689419369498902</v>
      </c>
      <c r="CQ58" s="52">
        <f t="shared" si="122"/>
        <v>0.0690090219321936</v>
      </c>
      <c r="CR58" s="52">
        <f t="shared" si="122"/>
        <v>0.069076190542489</v>
      </c>
      <c r="CS58" s="52">
        <f t="shared" si="122"/>
        <v>0.0691433779493339</v>
      </c>
    </row>
    <row r="59" spans="1:97">
      <c r="A59" s="529" t="s">
        <v>598</v>
      </c>
      <c r="B59" s="33" t="s">
        <v>587</v>
      </c>
      <c r="C59" s="33">
        <f>+C63/C61</f>
        <v>0.0159821733462472</v>
      </c>
      <c r="D59" s="33">
        <f>+D63/D61</f>
        <v>-0.000849726548468076</v>
      </c>
      <c r="E59" s="33">
        <f>+E63/E61</f>
        <v>-0.0335563512200859</v>
      </c>
      <c r="F59" s="33">
        <f>+F63/F61</f>
        <v>-0.0377185957768578</v>
      </c>
      <c r="G59" s="33">
        <f>+G63/G61</f>
        <v>-0.00565779104767316</v>
      </c>
      <c r="H59" s="33">
        <f t="shared" ref="H59:R59" si="125">+H63/H61</f>
        <v>0.0561057220612085</v>
      </c>
      <c r="I59" s="33">
        <f t="shared" si="125"/>
        <v>-0.0145433479186994</v>
      </c>
      <c r="J59" s="33">
        <f t="shared" si="125"/>
        <v>0.0411098518350976</v>
      </c>
      <c r="K59" s="33">
        <f t="shared" si="125"/>
        <v>-0.0384880031470696</v>
      </c>
      <c r="L59" s="33">
        <f t="shared" si="125"/>
        <v>-0.0233937187261974</v>
      </c>
      <c r="M59" s="33">
        <f t="shared" si="125"/>
        <v>0.0936768609180256</v>
      </c>
      <c r="N59" s="33">
        <f t="shared" si="125"/>
        <v>0.0512431783454566</v>
      </c>
      <c r="O59" s="33">
        <f t="shared" si="125"/>
        <v>0.0722815606591163</v>
      </c>
      <c r="P59" s="33">
        <f t="shared" si="125"/>
        <v>-0.0394503806413678</v>
      </c>
      <c r="Q59" s="33">
        <f t="shared" si="125"/>
        <v>-0.00106617588194115</v>
      </c>
      <c r="R59" s="33">
        <f t="shared" si="125"/>
        <v>-0.0211619431303274</v>
      </c>
      <c r="S59" s="33"/>
      <c r="T59" s="33"/>
      <c r="U59" s="33"/>
      <c r="V59" s="33"/>
      <c r="W59" s="33">
        <f>+W63/W61</f>
        <v>0.0320624023313074</v>
      </c>
      <c r="X59" s="33">
        <f>+X63/X61</f>
        <v>-0.0603884622970633</v>
      </c>
      <c r="Y59" s="33">
        <f>+Y63/Y61</f>
        <v>-0.0120918439458548</v>
      </c>
      <c r="Z59" s="33"/>
      <c r="AA59" s="33"/>
      <c r="AB59" s="33"/>
      <c r="AC59" s="33"/>
      <c r="AD59" s="33">
        <f>+AD63/AD61</f>
        <v>-0.0663358866175931</v>
      </c>
      <c r="AE59" s="33">
        <f>+AE63/AE61</f>
        <v>-0.0111813773285165</v>
      </c>
      <c r="AF59" s="33">
        <f>+AF63/AF61</f>
        <v>-0.0403209730235671</v>
      </c>
      <c r="AG59" s="33"/>
      <c r="AH59" s="33"/>
      <c r="AI59" s="33"/>
      <c r="AJ59" s="33"/>
      <c r="AK59" s="33">
        <f>+AK63/AK61</f>
        <v>0.0329873025371652</v>
      </c>
      <c r="AL59" s="33">
        <f>+AL63/AL61</f>
        <v>0.0126041483262215</v>
      </c>
      <c r="AM59" s="33">
        <f>+AM63/AM61</f>
        <v>0.0231699852852229</v>
      </c>
      <c r="AN59" s="33"/>
      <c r="AO59" s="33"/>
      <c r="AP59" s="33"/>
      <c r="AQ59" s="33"/>
      <c r="AR59" s="33">
        <f>+AR63/AR61</f>
        <v>-0.00464075702577404</v>
      </c>
      <c r="AS59" s="33">
        <f>+AS63/AS61</f>
        <v>-0.0505521334019693</v>
      </c>
      <c r="AT59" s="33">
        <f>+AT63/AT61</f>
        <v>-0.0269341131507079</v>
      </c>
      <c r="AU59" s="33"/>
      <c r="AV59" s="33"/>
      <c r="AW59" s="33"/>
      <c r="AX59" s="33"/>
      <c r="AY59" s="33">
        <f>+AY63/AY61</f>
        <v>-0.055159930142141</v>
      </c>
      <c r="AZ59" s="33">
        <f>+AZ63/AZ61</f>
        <v>0.0206991079159207</v>
      </c>
      <c r="BA59" s="33">
        <f>+BA63/BA61</f>
        <v>-0.0134908988406237</v>
      </c>
      <c r="BB59" s="33"/>
      <c r="BC59" s="33"/>
      <c r="BD59" s="33"/>
      <c r="BE59" s="33"/>
      <c r="BF59" s="33">
        <f>+BF63/BF61</f>
        <v>0.0715335746710934</v>
      </c>
      <c r="BG59" s="33">
        <f>+BG63/BG61</f>
        <v>0.0740547473396691</v>
      </c>
      <c r="BH59" s="33">
        <f>+BH63/BH61</f>
        <v>0.0728335649004302</v>
      </c>
      <c r="BI59" s="33"/>
      <c r="BJ59" s="33"/>
      <c r="BK59" s="33"/>
      <c r="BL59" s="33"/>
      <c r="BM59" s="33">
        <f>+BM63/BM61</f>
        <v>-0.016016397308073</v>
      </c>
      <c r="BN59" s="33">
        <f>+BN63/BN61</f>
        <v>-0.0843098061824693</v>
      </c>
      <c r="BO59" s="33">
        <f>+BO63/BO61</f>
        <v>-0.0503354261105933</v>
      </c>
      <c r="BP59" s="33"/>
      <c r="BQ59" s="33"/>
      <c r="BR59" s="33"/>
      <c r="BS59" s="33"/>
      <c r="BT59" s="33">
        <f t="shared" ref="BT59:CS59" si="126">+BT63/BT61</f>
        <v>-0.0241706154360369</v>
      </c>
      <c r="BU59" s="33">
        <f t="shared" si="126"/>
        <v>0.00098189746508908</v>
      </c>
      <c r="BV59" s="33">
        <f t="shared" si="126"/>
        <v>-0.0120574197615319</v>
      </c>
      <c r="BW59" s="33"/>
      <c r="BX59" s="33"/>
      <c r="BY59" s="33"/>
      <c r="BZ59" s="33"/>
      <c r="CA59" s="33">
        <f t="shared" ref="CA59:CB59" si="127">+CA63/CA61</f>
        <v>-0.0180906872957409</v>
      </c>
      <c r="CB59" s="33">
        <f t="shared" si="127"/>
        <v>-0.0571860374667839</v>
      </c>
      <c r="CC59" s="33">
        <f t="shared" si="126"/>
        <v>-0.0366534718393191</v>
      </c>
      <c r="CD59" s="33"/>
      <c r="CE59" s="33"/>
      <c r="CF59" s="33"/>
      <c r="CG59" s="33"/>
      <c r="CH59" s="33">
        <f t="shared" ref="CH59:CI59" si="128">+CH63/CH61</f>
        <v>-0.0308294056038145</v>
      </c>
      <c r="CI59" s="33">
        <f t="shared" si="128"/>
        <v>0.0120335114400386</v>
      </c>
      <c r="CJ59" s="33">
        <f t="shared" si="126"/>
        <v>-0.0105540094077221</v>
      </c>
      <c r="CK59" s="33">
        <f t="shared" si="126"/>
        <v>-0.00370086022039948</v>
      </c>
      <c r="CL59" s="33">
        <f t="shared" si="126"/>
        <v>-0.00370001735243463</v>
      </c>
      <c r="CM59" s="33">
        <f t="shared" si="126"/>
        <v>-0.00345826142023196</v>
      </c>
      <c r="CN59" s="33">
        <f t="shared" si="126"/>
        <v>-0.00345457673518249</v>
      </c>
      <c r="CO59" s="33">
        <f t="shared" si="126"/>
        <v>-0.00345094216052252</v>
      </c>
      <c r="CP59" s="33">
        <f t="shared" si="126"/>
        <v>-0.00344735808156565</v>
      </c>
      <c r="CQ59" s="33">
        <f t="shared" si="126"/>
        <v>-0.00344382485122809</v>
      </c>
      <c r="CR59" s="33">
        <f t="shared" si="126"/>
        <v>-0.00344034278974223</v>
      </c>
      <c r="CS59" s="33">
        <f t="shared" si="126"/>
        <v>-0.00343691218446351</v>
      </c>
    </row>
    <row r="60" spans="1:97">
      <c r="A60" s="529" t="s">
        <v>599</v>
      </c>
      <c r="B60" s="33" t="s">
        <v>587</v>
      </c>
      <c r="C60" s="33">
        <f>+C64/C61</f>
        <v>0</v>
      </c>
      <c r="D60" s="33">
        <f>+D64/D61</f>
        <v>0</v>
      </c>
      <c r="E60" s="33">
        <f>+E64/E61</f>
        <v>0.0283422271306352</v>
      </c>
      <c r="F60" s="33">
        <f>+F64/F61</f>
        <v>0.0367789877625019</v>
      </c>
      <c r="G60" s="33">
        <f>+G64/G61</f>
        <v>0.0161613782845811</v>
      </c>
      <c r="H60" s="33">
        <f t="shared" ref="H60:R60" si="129">+H64/H61</f>
        <v>0.00467647058823529</v>
      </c>
      <c r="I60" s="33">
        <f t="shared" si="129"/>
        <v>0.00802324929971989</v>
      </c>
      <c r="J60" s="33">
        <f t="shared" si="129"/>
        <v>0.00803045222465354</v>
      </c>
      <c r="K60" s="33">
        <f t="shared" si="129"/>
        <v>0.0112767938609831</v>
      </c>
      <c r="L60" s="33">
        <f t="shared" si="129"/>
        <v>0.00240447662031203</v>
      </c>
      <c r="M60" s="33">
        <f t="shared" si="129"/>
        <v>0.0121056401074306</v>
      </c>
      <c r="N60" s="33">
        <f t="shared" si="129"/>
        <v>0.00516754258550112</v>
      </c>
      <c r="O60" s="33">
        <f t="shared" si="129"/>
        <v>0.00860741250360638</v>
      </c>
      <c r="P60" s="33">
        <f t="shared" si="129"/>
        <v>0.00226582134315326</v>
      </c>
      <c r="Q60" s="33">
        <f t="shared" si="129"/>
        <v>-0.00703175704989154</v>
      </c>
      <c r="R60" s="33">
        <f t="shared" si="129"/>
        <v>-0.0021640784687854</v>
      </c>
      <c r="S60" s="33"/>
      <c r="T60" s="33"/>
      <c r="U60" s="33"/>
      <c r="V60" s="33"/>
      <c r="W60" s="33">
        <f>+W64/W61</f>
        <v>0</v>
      </c>
      <c r="X60" s="33">
        <f>+X64/X61</f>
        <v>0.0204824054536601</v>
      </c>
      <c r="Y60" s="33">
        <f>+Y64/Y61</f>
        <v>0.00978233333333333</v>
      </c>
      <c r="Z60" s="33"/>
      <c r="AA60" s="33"/>
      <c r="AB60" s="33"/>
      <c r="AC60" s="33"/>
      <c r="AD60" s="33">
        <f>+AD64/AD61</f>
        <v>0</v>
      </c>
      <c r="AE60" s="33">
        <f>+AE64/AE61</f>
        <v>0.0102151430920409</v>
      </c>
      <c r="AF60" s="33">
        <f>+AF64/AF61</f>
        <v>0.00481821102780958</v>
      </c>
      <c r="AG60" s="33"/>
      <c r="AH60" s="33"/>
      <c r="AI60" s="33"/>
      <c r="AJ60" s="33"/>
      <c r="AK60" s="33">
        <f>+AK64/AK61</f>
        <v>0</v>
      </c>
      <c r="AL60" s="33">
        <f>+AL64/AL61</f>
        <v>0.013038393151136</v>
      </c>
      <c r="AM60" s="33">
        <f>+AM64/AM61</f>
        <v>0.00627979559471366</v>
      </c>
      <c r="AN60" s="33"/>
      <c r="AO60" s="33"/>
      <c r="AP60" s="33"/>
      <c r="AQ60" s="33"/>
      <c r="AR60" s="33">
        <f>+AR64/AR61</f>
        <v>0.00373903241530587</v>
      </c>
      <c r="AS60" s="33">
        <f>+AS64/AS61</f>
        <v>0.00650198495949392</v>
      </c>
      <c r="AT60" s="33">
        <f>+AT64/AT61</f>
        <v>0.00508064945852336</v>
      </c>
      <c r="AU60" s="33"/>
      <c r="AV60" s="33"/>
      <c r="AW60" s="33"/>
      <c r="AX60" s="33"/>
      <c r="AY60" s="33">
        <f>+AY64/AY61</f>
        <v>0.0112886724144661</v>
      </c>
      <c r="AZ60" s="33">
        <f>+AZ64/AZ61</f>
        <v>0.00204111440431491</v>
      </c>
      <c r="BA60" s="33">
        <f>+BA64/BA61</f>
        <v>0.0062090300402423</v>
      </c>
      <c r="BB60" s="33"/>
      <c r="BC60" s="33"/>
      <c r="BD60" s="33"/>
      <c r="BE60" s="33"/>
      <c r="BF60" s="33">
        <f>+BF64/BF61</f>
        <v>0.00346890857980083</v>
      </c>
      <c r="BG60" s="33">
        <f>+BG64/BG61</f>
        <v>0.00440604283149614</v>
      </c>
      <c r="BH60" s="33">
        <f>+BH64/BH61</f>
        <v>0.00395212235804196</v>
      </c>
      <c r="BI60" s="33"/>
      <c r="BJ60" s="33"/>
      <c r="BK60" s="33"/>
      <c r="BL60" s="33"/>
      <c r="BM60" s="33">
        <f>+BM64/BM61</f>
        <v>0.0039906913441918</v>
      </c>
      <c r="BN60" s="33">
        <f>+BN64/BN61</f>
        <v>0.0298715212537213</v>
      </c>
      <c r="BO60" s="33">
        <f>+BO64/BO61</f>
        <v>0.0169964112480238</v>
      </c>
      <c r="BP60" s="33"/>
      <c r="BQ60" s="33"/>
      <c r="BR60" s="33"/>
      <c r="BS60" s="33"/>
      <c r="BT60" s="33">
        <f t="shared" ref="BT60:CS60" si="130">+BT64/BT61</f>
        <v>0.0254636697622289</v>
      </c>
      <c r="BU60" s="33">
        <f t="shared" si="130"/>
        <v>0.00714377047042232</v>
      </c>
      <c r="BV60" s="33">
        <f t="shared" si="130"/>
        <v>0.0166409916572136</v>
      </c>
      <c r="BW60" s="33"/>
      <c r="BX60" s="33"/>
      <c r="BY60" s="33"/>
      <c r="BZ60" s="33"/>
      <c r="CA60" s="33">
        <f t="shared" ref="CA60:CB60" si="131">+CA64/CA61</f>
        <v>0.00427396652327473</v>
      </c>
      <c r="CB60" s="33">
        <f t="shared" si="131"/>
        <v>0.0115866252111148</v>
      </c>
      <c r="CC60" s="33">
        <f t="shared" si="130"/>
        <v>0.00774607527966698</v>
      </c>
      <c r="CD60" s="33"/>
      <c r="CE60" s="33"/>
      <c r="CF60" s="33"/>
      <c r="CG60" s="33"/>
      <c r="CH60" s="33">
        <f t="shared" ref="CH60:CI60" si="132">+CH64/CH61</f>
        <v>0.00639130954929936</v>
      </c>
      <c r="CI60" s="33">
        <f t="shared" si="132"/>
        <v>0.00635553958830732</v>
      </c>
      <c r="CJ60" s="33">
        <f t="shared" si="130"/>
        <v>0.00637438932592095</v>
      </c>
      <c r="CK60" s="33">
        <f t="shared" si="130"/>
        <v>0</v>
      </c>
      <c r="CL60" s="33">
        <f t="shared" si="130"/>
        <v>0</v>
      </c>
      <c r="CM60" s="33">
        <f t="shared" si="130"/>
        <v>0</v>
      </c>
      <c r="CN60" s="33">
        <f t="shared" si="130"/>
        <v>0</v>
      </c>
      <c r="CO60" s="33">
        <f t="shared" si="130"/>
        <v>0</v>
      </c>
      <c r="CP60" s="33">
        <f t="shared" si="130"/>
        <v>0</v>
      </c>
      <c r="CQ60" s="33">
        <f t="shared" si="130"/>
        <v>0</v>
      </c>
      <c r="CR60" s="33">
        <f t="shared" si="130"/>
        <v>0</v>
      </c>
      <c r="CS60" s="33">
        <f t="shared" si="130"/>
        <v>0</v>
      </c>
    </row>
    <row r="61" spans="1:97">
      <c r="A61" s="57" t="s">
        <v>456</v>
      </c>
      <c r="B61" s="39" t="s">
        <v>594</v>
      </c>
      <c r="C61" s="39">
        <f t="shared" ref="C61:K64" si="133">+C258+C371+C484+C597+C624+C651</f>
        <v>2453.6</v>
      </c>
      <c r="D61" s="39">
        <f t="shared" si="133"/>
        <v>2660.8</v>
      </c>
      <c r="E61" s="39">
        <f t="shared" si="133"/>
        <v>2978.7</v>
      </c>
      <c r="F61" s="39">
        <f t="shared" si="133"/>
        <v>3309.5</v>
      </c>
      <c r="G61" s="39">
        <f t="shared" si="133"/>
        <v>3227.2</v>
      </c>
      <c r="H61" s="39">
        <f t="shared" si="133"/>
        <v>3060</v>
      </c>
      <c r="I61" s="39">
        <f t="shared" si="133"/>
        <v>3570</v>
      </c>
      <c r="J61" s="39">
        <f t="shared" si="133"/>
        <v>3838.8</v>
      </c>
      <c r="K61" s="39">
        <f t="shared" si="133"/>
        <v>4274.3</v>
      </c>
      <c r="L61" s="39">
        <f t="shared" ref="L61:R64" si="134">+L258+L371+L484+L597+L624</f>
        <v>4364.9</v>
      </c>
      <c r="M61" s="39">
        <f t="shared" si="134"/>
        <v>2234</v>
      </c>
      <c r="N61" s="39">
        <f t="shared" si="134"/>
        <v>2271.9</v>
      </c>
      <c r="O61" s="39">
        <f t="shared" si="134"/>
        <v>4505.9</v>
      </c>
      <c r="P61" s="39">
        <f t="shared" si="134"/>
        <v>2634.1</v>
      </c>
      <c r="Q61" s="39">
        <f t="shared" si="134"/>
        <v>2397.2</v>
      </c>
      <c r="R61" s="39">
        <f t="shared" si="134"/>
        <v>5031.3</v>
      </c>
      <c r="S61" s="39"/>
      <c r="T61" s="39"/>
      <c r="U61" s="39"/>
      <c r="V61" s="39"/>
      <c r="W61" s="39">
        <f t="shared" ref="W61:Y64" si="135">+W258+W371+W484+W597</f>
        <v>2695.6</v>
      </c>
      <c r="X61" s="39">
        <f t="shared" si="135"/>
        <v>2464.4</v>
      </c>
      <c r="Y61" s="39">
        <f t="shared" si="135"/>
        <v>5160</v>
      </c>
      <c r="Z61" s="39"/>
      <c r="AA61" s="39"/>
      <c r="AB61" s="39"/>
      <c r="AC61" s="39"/>
      <c r="AD61" s="39">
        <f t="shared" ref="AD61:AF64" si="136">+AD258+AD371+AD484+AD597</f>
        <v>2861.1</v>
      </c>
      <c r="AE61" s="39">
        <f t="shared" si="136"/>
        <v>2554.3</v>
      </c>
      <c r="AF61" s="39">
        <f t="shared" si="136"/>
        <v>5415.4</v>
      </c>
      <c r="AG61" s="39"/>
      <c r="AH61" s="39"/>
      <c r="AI61" s="39"/>
      <c r="AJ61" s="39"/>
      <c r="AK61" s="39">
        <f t="shared" ref="AK61:AM64" si="137">+AK258+AK371+AK484+AK597</f>
        <v>2941.7</v>
      </c>
      <c r="AL61" s="39">
        <f t="shared" si="137"/>
        <v>2733.3</v>
      </c>
      <c r="AM61" s="39">
        <f t="shared" si="137"/>
        <v>5675</v>
      </c>
      <c r="AN61" s="39"/>
      <c r="AO61" s="39"/>
      <c r="AP61" s="39"/>
      <c r="AQ61" s="39"/>
      <c r="AR61" s="39">
        <f t="shared" ref="AR61:AT64" si="138">+AR258+AR371+AR484+AR597</f>
        <v>3282.4</v>
      </c>
      <c r="AS61" s="39">
        <f t="shared" si="138"/>
        <v>3098.3</v>
      </c>
      <c r="AT61" s="39">
        <f t="shared" si="138"/>
        <v>6380.7</v>
      </c>
      <c r="AU61" s="39"/>
      <c r="AV61" s="39"/>
      <c r="AW61" s="39"/>
      <c r="AX61" s="39"/>
      <c r="AY61" s="39">
        <f t="shared" ref="AY61:BA64" si="139">+AY258+AY371+AY484+AY597</f>
        <v>2709.5</v>
      </c>
      <c r="AZ61" s="39">
        <f t="shared" si="139"/>
        <v>3302.2</v>
      </c>
      <c r="BA61" s="39">
        <f t="shared" si="139"/>
        <v>6011.7</v>
      </c>
      <c r="BB61" s="39"/>
      <c r="BC61" s="39"/>
      <c r="BD61" s="39"/>
      <c r="BE61" s="39"/>
      <c r="BF61" s="39">
        <f t="shared" ref="BF61:BH64" si="140">+BF258+BF371+BF484+BF597</f>
        <v>3429.2</v>
      </c>
      <c r="BG61" s="39">
        <f t="shared" si="140"/>
        <v>3650.5</v>
      </c>
      <c r="BH61" s="39">
        <f t="shared" si="140"/>
        <v>7079.7</v>
      </c>
      <c r="BI61" s="39"/>
      <c r="BJ61" s="39"/>
      <c r="BK61" s="39"/>
      <c r="BL61" s="39"/>
      <c r="BM61" s="39">
        <f t="shared" ref="BM61:BO64" si="141">+BM258+BM371+BM484+BM597</f>
        <v>4169.8</v>
      </c>
      <c r="BN61" s="39">
        <f t="shared" si="141"/>
        <v>4212.1</v>
      </c>
      <c r="BO61" s="39">
        <f t="shared" si="141"/>
        <v>8381.9</v>
      </c>
      <c r="BP61" s="39"/>
      <c r="BQ61" s="39"/>
      <c r="BR61" s="39"/>
      <c r="BS61" s="39"/>
      <c r="BT61" s="39">
        <f>+BT258+BT371+BT484+BT597</f>
        <v>4729.3</v>
      </c>
      <c r="BU61" s="39">
        <f t="shared" ref="BU61:CS64" si="142">+BU258+BU371+BU484+BU597</f>
        <v>4393.4</v>
      </c>
      <c r="BV61" s="39">
        <f t="shared" si="142"/>
        <v>9122.7</v>
      </c>
      <c r="BW61" s="39"/>
      <c r="BX61" s="39"/>
      <c r="BY61" s="39"/>
      <c r="BZ61" s="39"/>
      <c r="CA61" s="39">
        <f>+CA258+CA371+CA484+CA597</f>
        <v>5128.5</v>
      </c>
      <c r="CB61" s="39">
        <f t="shared" ref="CB61:CB64" si="143">+CB258+CB371+CB484+CB597</f>
        <v>4636.5</v>
      </c>
      <c r="CC61" s="39">
        <f t="shared" si="142"/>
        <v>9765</v>
      </c>
      <c r="CD61" s="39"/>
      <c r="CE61" s="39"/>
      <c r="CF61" s="39"/>
      <c r="CG61" s="39"/>
      <c r="CH61" s="39">
        <f>+CH258+CH371+CH484+CH597</f>
        <v>5261</v>
      </c>
      <c r="CI61" s="39">
        <f t="shared" ref="CI61:CI64" si="144">+CI258+CI371+CI484+CI597</f>
        <v>4722.46866340878</v>
      </c>
      <c r="CJ61" s="39">
        <f t="shared" si="142"/>
        <v>9983.46866340878</v>
      </c>
      <c r="CK61" s="39">
        <f t="shared" si="142"/>
        <v>10565.1666721734</v>
      </c>
      <c r="CL61" s="39">
        <f t="shared" si="142"/>
        <v>11250.0975021023</v>
      </c>
      <c r="CM61" s="39">
        <f t="shared" si="142"/>
        <v>11981.0851213332</v>
      </c>
      <c r="CN61" s="39">
        <f t="shared" si="142"/>
        <v>12763.2536804229</v>
      </c>
      <c r="CO61" s="39">
        <f t="shared" si="142"/>
        <v>13597.3797298891</v>
      </c>
      <c r="CP61" s="39">
        <f t="shared" si="142"/>
        <v>14486.9755342321</v>
      </c>
      <c r="CQ61" s="39">
        <f t="shared" si="142"/>
        <v>15435.7938959223</v>
      </c>
      <c r="CR61" s="39">
        <f t="shared" si="142"/>
        <v>16447.8447648096</v>
      </c>
      <c r="CS61" s="39">
        <f t="shared" si="142"/>
        <v>17527.4129996535</v>
      </c>
    </row>
    <row r="62" spans="1:97">
      <c r="A62" s="57" t="s">
        <v>457</v>
      </c>
      <c r="B62" s="39" t="s">
        <v>594</v>
      </c>
      <c r="C62" s="39">
        <f t="shared" si="133"/>
        <v>167.986139477648</v>
      </c>
      <c r="D62" s="39">
        <f t="shared" si="133"/>
        <v>261.860952400164</v>
      </c>
      <c r="E62" s="39">
        <f t="shared" si="133"/>
        <v>346.331311425247</v>
      </c>
      <c r="F62" s="39">
        <f t="shared" si="133"/>
        <v>-79.1903672764891</v>
      </c>
      <c r="G62" s="39">
        <f t="shared" si="133"/>
        <v>-201.097176730949</v>
      </c>
      <c r="H62" s="39">
        <f t="shared" si="133"/>
        <v>324.006490492702</v>
      </c>
      <c r="I62" s="39">
        <f t="shared" si="133"/>
        <v>292.076752069757</v>
      </c>
      <c r="J62" s="39">
        <f t="shared" si="133"/>
        <v>246.860200775428</v>
      </c>
      <c r="K62" s="39">
        <f t="shared" si="133"/>
        <v>321.308871851519</v>
      </c>
      <c r="L62" s="39">
        <f t="shared" si="134"/>
        <v>232.615942867979</v>
      </c>
      <c r="M62" s="39">
        <f t="shared" si="134"/>
        <v>163.781892709131</v>
      </c>
      <c r="N62" s="39">
        <f t="shared" si="134"/>
        <v>-2.85951688304233</v>
      </c>
      <c r="O62" s="39">
        <f t="shared" si="134"/>
        <v>160.922375826088</v>
      </c>
      <c r="P62" s="39">
        <f t="shared" si="134"/>
        <v>137.247847647427</v>
      </c>
      <c r="Q62" s="39">
        <f t="shared" si="134"/>
        <v>142.612364824189</v>
      </c>
      <c r="R62" s="39">
        <f t="shared" si="134"/>
        <v>279.860212471616</v>
      </c>
      <c r="S62" s="39"/>
      <c r="T62" s="39"/>
      <c r="U62" s="39"/>
      <c r="V62" s="39"/>
      <c r="W62" s="39">
        <f t="shared" si="135"/>
        <v>79.0725882757279</v>
      </c>
      <c r="X62" s="39">
        <f t="shared" si="135"/>
        <v>188.244486484883</v>
      </c>
      <c r="Y62" s="39">
        <f t="shared" si="135"/>
        <v>267.317074760611</v>
      </c>
      <c r="Z62" s="39"/>
      <c r="AA62" s="39"/>
      <c r="AB62" s="39"/>
      <c r="AC62" s="39"/>
      <c r="AD62" s="39">
        <f t="shared" si="136"/>
        <v>270.393605201596</v>
      </c>
      <c r="AE62" s="39">
        <f t="shared" si="136"/>
        <v>181.46805211023</v>
      </c>
      <c r="AF62" s="39">
        <f t="shared" si="136"/>
        <v>451.861657311825</v>
      </c>
      <c r="AG62" s="39"/>
      <c r="AH62" s="39"/>
      <c r="AI62" s="39"/>
      <c r="AJ62" s="39"/>
      <c r="AK62" s="39">
        <f t="shared" si="137"/>
        <v>243.661252126421</v>
      </c>
      <c r="AL62" s="39">
        <f t="shared" si="137"/>
        <v>294.911241379939</v>
      </c>
      <c r="AM62" s="39">
        <f t="shared" si="137"/>
        <v>538.57249350636</v>
      </c>
      <c r="AN62" s="39"/>
      <c r="AO62" s="39"/>
      <c r="AP62" s="39"/>
      <c r="AQ62" s="39"/>
      <c r="AR62" s="39">
        <f t="shared" si="138"/>
        <v>-569.940179138599</v>
      </c>
      <c r="AS62" s="39">
        <f t="shared" si="138"/>
        <v>340.380574919322</v>
      </c>
      <c r="AT62" s="39">
        <f t="shared" si="138"/>
        <v>-229.559604219278</v>
      </c>
      <c r="AU62" s="39"/>
      <c r="AV62" s="39"/>
      <c r="AW62" s="39"/>
      <c r="AX62" s="39"/>
      <c r="AY62" s="39">
        <f t="shared" si="139"/>
        <v>838.569172813135</v>
      </c>
      <c r="AZ62" s="39">
        <f t="shared" si="139"/>
        <v>273.207237854118</v>
      </c>
      <c r="BA62" s="39">
        <f t="shared" si="139"/>
        <v>1111.77641066725</v>
      </c>
      <c r="BB62" s="39"/>
      <c r="BC62" s="39"/>
      <c r="BD62" s="39"/>
      <c r="BE62" s="39"/>
      <c r="BF62" s="39">
        <f t="shared" si="140"/>
        <v>483.401484436033</v>
      </c>
      <c r="BG62" s="39">
        <f t="shared" si="140"/>
        <v>275.178885480162</v>
      </c>
      <c r="BH62" s="39">
        <f t="shared" si="140"/>
        <v>758.580369916195</v>
      </c>
      <c r="BI62" s="39"/>
      <c r="BJ62" s="39"/>
      <c r="BK62" s="39"/>
      <c r="BL62" s="39"/>
      <c r="BM62" s="39">
        <f t="shared" si="141"/>
        <v>609.644788728192</v>
      </c>
      <c r="BN62" s="39">
        <f t="shared" si="141"/>
        <v>410.599499948379</v>
      </c>
      <c r="BO62" s="39">
        <f t="shared" si="141"/>
        <v>1020.24428867657</v>
      </c>
      <c r="BP62" s="39"/>
      <c r="BQ62" s="39"/>
      <c r="BR62" s="39"/>
      <c r="BS62" s="39"/>
      <c r="BT62" s="39">
        <f>+BT259+BT372+BT485+BT598</f>
        <v>393.08475817514</v>
      </c>
      <c r="BU62" s="39">
        <f t="shared" si="142"/>
        <v>207.400690492124</v>
      </c>
      <c r="BV62" s="39">
        <f t="shared" si="142"/>
        <v>600.485448667264</v>
      </c>
      <c r="BW62" s="39"/>
      <c r="BX62" s="39"/>
      <c r="BY62" s="39"/>
      <c r="BZ62" s="39"/>
      <c r="CA62" s="39">
        <f>+CA259+CA372+CA485+CA598</f>
        <v>203.359052481593</v>
      </c>
      <c r="CB62" s="39">
        <f t="shared" si="143"/>
        <v>297.390338332187</v>
      </c>
      <c r="CC62" s="39">
        <f t="shared" si="142"/>
        <v>500.74939081378</v>
      </c>
      <c r="CD62" s="39"/>
      <c r="CE62" s="39"/>
      <c r="CF62" s="39"/>
      <c r="CG62" s="39"/>
      <c r="CH62" s="39">
        <f>+CH259+CH372+CH485+CH598</f>
        <v>346.720649462589</v>
      </c>
      <c r="CI62" s="39">
        <f t="shared" si="144"/>
        <v>276.704465413654</v>
      </c>
      <c r="CJ62" s="39">
        <f t="shared" si="142"/>
        <v>623.425114876243</v>
      </c>
      <c r="CK62" s="39">
        <f t="shared" si="142"/>
        <v>724.031034987816</v>
      </c>
      <c r="CL62" s="39">
        <f t="shared" si="142"/>
        <v>772.613175205231</v>
      </c>
      <c r="CM62" s="39">
        <f t="shared" si="142"/>
        <v>823.602283537376</v>
      </c>
      <c r="CN62" s="39">
        <f t="shared" si="142"/>
        <v>878.217688695793</v>
      </c>
      <c r="CO62" s="39">
        <f t="shared" si="142"/>
        <v>936.51957532549</v>
      </c>
      <c r="CP62" s="39">
        <f>+CP259+CP372+CP485+CP598</f>
        <v>998.760153875628</v>
      </c>
      <c r="CQ62" s="39">
        <f t="shared" si="142"/>
        <v>1065.20903950452</v>
      </c>
      <c r="CR62" s="39">
        <f t="shared" si="142"/>
        <v>1136.15445898727</v>
      </c>
      <c r="CS62" s="39">
        <f t="shared" si="142"/>
        <v>1211.90454150911</v>
      </c>
    </row>
    <row r="63" spans="1:97">
      <c r="A63" s="57" t="s">
        <v>600</v>
      </c>
      <c r="B63" s="39" t="s">
        <v>594</v>
      </c>
      <c r="C63" s="39">
        <f t="shared" si="133"/>
        <v>39.2138605223522</v>
      </c>
      <c r="D63" s="39">
        <f t="shared" si="133"/>
        <v>-2.26095240016386</v>
      </c>
      <c r="E63" s="39">
        <f t="shared" si="133"/>
        <v>-99.95430337927</v>
      </c>
      <c r="F63" s="39">
        <f t="shared" si="133"/>
        <v>-124.829692723511</v>
      </c>
      <c r="G63" s="39">
        <f t="shared" si="133"/>
        <v>-18.2588232690508</v>
      </c>
      <c r="H63" s="39">
        <f t="shared" si="133"/>
        <v>171.683509507298</v>
      </c>
      <c r="I63" s="39">
        <f t="shared" si="133"/>
        <v>-51.9197520697569</v>
      </c>
      <c r="J63" s="39">
        <f t="shared" si="133"/>
        <v>157.812499224573</v>
      </c>
      <c r="K63" s="39">
        <f t="shared" si="133"/>
        <v>-164.50927185152</v>
      </c>
      <c r="L63" s="39">
        <f t="shared" si="134"/>
        <v>-102.111242867979</v>
      </c>
      <c r="M63" s="39">
        <f t="shared" si="134"/>
        <v>209.274107290869</v>
      </c>
      <c r="N63" s="39">
        <f t="shared" si="134"/>
        <v>116.419376883043</v>
      </c>
      <c r="O63" s="39">
        <f t="shared" si="134"/>
        <v>325.693484173912</v>
      </c>
      <c r="P63" s="39">
        <f t="shared" si="134"/>
        <v>-103.916247647427</v>
      </c>
      <c r="Q63" s="39">
        <f t="shared" si="134"/>
        <v>-2.55583682418932</v>
      </c>
      <c r="R63" s="39">
        <f t="shared" si="134"/>
        <v>-106.472084471616</v>
      </c>
      <c r="S63" s="39"/>
      <c r="T63" s="39"/>
      <c r="U63" s="39"/>
      <c r="V63" s="39"/>
      <c r="W63" s="39">
        <f t="shared" si="135"/>
        <v>86.4274117242721</v>
      </c>
      <c r="X63" s="39">
        <f t="shared" si="135"/>
        <v>-148.821326484883</v>
      </c>
      <c r="Y63" s="39">
        <f t="shared" si="135"/>
        <v>-62.3939147606106</v>
      </c>
      <c r="Z63" s="39"/>
      <c r="AA63" s="39"/>
      <c r="AB63" s="39"/>
      <c r="AC63" s="39"/>
      <c r="AD63" s="39">
        <f t="shared" si="136"/>
        <v>-189.793605201596</v>
      </c>
      <c r="AE63" s="39">
        <f t="shared" si="136"/>
        <v>-28.5605921102298</v>
      </c>
      <c r="AF63" s="39">
        <f t="shared" si="136"/>
        <v>-218.354197311825</v>
      </c>
      <c r="AG63" s="39"/>
      <c r="AH63" s="39"/>
      <c r="AI63" s="39"/>
      <c r="AJ63" s="39"/>
      <c r="AK63" s="39">
        <f t="shared" si="137"/>
        <v>97.0387478735789</v>
      </c>
      <c r="AL63" s="39">
        <f t="shared" si="137"/>
        <v>34.4509186200611</v>
      </c>
      <c r="AM63" s="39">
        <f t="shared" si="137"/>
        <v>131.48966649364</v>
      </c>
      <c r="AN63" s="39"/>
      <c r="AO63" s="39"/>
      <c r="AP63" s="39"/>
      <c r="AQ63" s="39"/>
      <c r="AR63" s="39">
        <f t="shared" si="138"/>
        <v>-15.2328208614007</v>
      </c>
      <c r="AS63" s="39">
        <f t="shared" si="138"/>
        <v>-156.625674919321</v>
      </c>
      <c r="AT63" s="39">
        <f t="shared" si="138"/>
        <v>-171.858495780722</v>
      </c>
      <c r="AU63" s="39"/>
      <c r="AV63" s="39"/>
      <c r="AW63" s="39"/>
      <c r="AX63" s="39"/>
      <c r="AY63" s="39">
        <f t="shared" si="139"/>
        <v>-149.455830720131</v>
      </c>
      <c r="AZ63" s="39">
        <f t="shared" si="139"/>
        <v>68.3525941599533</v>
      </c>
      <c r="BA63" s="39">
        <f t="shared" si="139"/>
        <v>-81.1032365601777</v>
      </c>
      <c r="BB63" s="39"/>
      <c r="BC63" s="39"/>
      <c r="BD63" s="39"/>
      <c r="BE63" s="39"/>
      <c r="BF63" s="39">
        <f t="shared" si="140"/>
        <v>245.302934262114</v>
      </c>
      <c r="BG63" s="39">
        <f t="shared" si="140"/>
        <v>270.336855163462</v>
      </c>
      <c r="BH63" s="39">
        <f t="shared" si="140"/>
        <v>515.639789425576</v>
      </c>
      <c r="BI63" s="39"/>
      <c r="BJ63" s="39"/>
      <c r="BK63" s="39"/>
      <c r="BL63" s="39"/>
      <c r="BM63" s="39">
        <f t="shared" si="141"/>
        <v>-66.7851734952027</v>
      </c>
      <c r="BN63" s="39">
        <f t="shared" si="141"/>
        <v>-355.121334621179</v>
      </c>
      <c r="BO63" s="39">
        <f t="shared" si="141"/>
        <v>-421.906508116382</v>
      </c>
      <c r="BP63" s="39"/>
      <c r="BQ63" s="39"/>
      <c r="BR63" s="39"/>
      <c r="BS63" s="39"/>
      <c r="BT63" s="39">
        <f t="shared" ref="BT63:CN64" si="145">+BT260+BT373+BT486+BT599</f>
        <v>-114.310091581649</v>
      </c>
      <c r="BU63" s="39">
        <f t="shared" si="145"/>
        <v>4.31386832312236</v>
      </c>
      <c r="BV63" s="39">
        <f>+BV260+BV373+BV486+BV599</f>
        <v>-109.996223258527</v>
      </c>
      <c r="BW63" s="39"/>
      <c r="BX63" s="39"/>
      <c r="BY63" s="39"/>
      <c r="BZ63" s="39"/>
      <c r="CA63" s="39">
        <f t="shared" ref="CA63:CA64" si="146">+CA260+CA373+CA486+CA599</f>
        <v>-92.7780897962074</v>
      </c>
      <c r="CB63" s="39">
        <f t="shared" si="143"/>
        <v>-265.143062714744</v>
      </c>
      <c r="CC63" s="39">
        <f t="shared" si="145"/>
        <v>-357.921152510951</v>
      </c>
      <c r="CD63" s="39"/>
      <c r="CE63" s="39"/>
      <c r="CF63" s="39"/>
      <c r="CG63" s="39"/>
      <c r="CH63" s="39">
        <f t="shared" ref="CH63:CH64" si="147">+CH260+CH373+CH486+CH599</f>
        <v>-162.193502881668</v>
      </c>
      <c r="CI63" s="39">
        <f t="shared" si="144"/>
        <v>56.8278806863531</v>
      </c>
      <c r="CJ63" s="39">
        <f t="shared" si="145"/>
        <v>-105.365622195315</v>
      </c>
      <c r="CK63" s="39">
        <f t="shared" si="145"/>
        <v>-39.1002050589369</v>
      </c>
      <c r="CL63" s="39">
        <f t="shared" si="145"/>
        <v>-41.6255559743599</v>
      </c>
      <c r="CM63" s="39">
        <f t="shared" si="145"/>
        <v>-41.4337244476216</v>
      </c>
      <c r="CN63" s="39">
        <f t="shared" si="145"/>
        <v>-44.0916392296213</v>
      </c>
      <c r="CO63" s="39">
        <f t="shared" si="142"/>
        <v>-46.9237709825085</v>
      </c>
      <c r="CP63" s="39">
        <f t="shared" si="142"/>
        <v>-49.9417921853787</v>
      </c>
      <c r="CQ63" s="39">
        <f t="shared" si="142"/>
        <v>-53.1581706172122</v>
      </c>
      <c r="CR63" s="39">
        <f t="shared" si="142"/>
        <v>-56.5862241434123</v>
      </c>
      <c r="CS63" s="39">
        <f t="shared" si="142"/>
        <v>-60.2401793006331</v>
      </c>
    </row>
    <row r="64" spans="1:97">
      <c r="A64" s="57" t="s">
        <v>601</v>
      </c>
      <c r="B64" s="39" t="s">
        <v>594</v>
      </c>
      <c r="C64" s="39">
        <f t="shared" si="133"/>
        <v>0</v>
      </c>
      <c r="D64" s="39">
        <f t="shared" si="133"/>
        <v>0</v>
      </c>
      <c r="E64" s="39">
        <f t="shared" si="133"/>
        <v>84.422991954023</v>
      </c>
      <c r="F64" s="39">
        <f t="shared" si="133"/>
        <v>121.72006</v>
      </c>
      <c r="G64" s="39">
        <f t="shared" si="133"/>
        <v>52.156</v>
      </c>
      <c r="H64" s="39">
        <f t="shared" si="133"/>
        <v>14.31</v>
      </c>
      <c r="I64" s="39">
        <f t="shared" si="133"/>
        <v>28.643</v>
      </c>
      <c r="J64" s="39">
        <f t="shared" si="133"/>
        <v>30.8273</v>
      </c>
      <c r="K64" s="39">
        <f t="shared" si="133"/>
        <v>48.2004</v>
      </c>
      <c r="L64" s="39">
        <f t="shared" si="134"/>
        <v>10.4953</v>
      </c>
      <c r="M64" s="39">
        <f t="shared" si="134"/>
        <v>27.044</v>
      </c>
      <c r="N64" s="39">
        <f t="shared" si="134"/>
        <v>11.74014</v>
      </c>
      <c r="O64" s="39">
        <f t="shared" si="134"/>
        <v>38.78414</v>
      </c>
      <c r="P64" s="39">
        <f t="shared" si="134"/>
        <v>5.9684</v>
      </c>
      <c r="Q64" s="39">
        <f t="shared" si="134"/>
        <v>-16.856528</v>
      </c>
      <c r="R64" s="39">
        <f t="shared" si="134"/>
        <v>-10.888128</v>
      </c>
      <c r="S64" s="39"/>
      <c r="T64" s="39"/>
      <c r="U64" s="39"/>
      <c r="V64" s="39"/>
      <c r="W64" s="39">
        <f t="shared" si="135"/>
        <v>0</v>
      </c>
      <c r="X64" s="39">
        <f t="shared" si="135"/>
        <v>50.47684</v>
      </c>
      <c r="Y64" s="39">
        <f t="shared" si="135"/>
        <v>50.47684</v>
      </c>
      <c r="Z64" s="39"/>
      <c r="AA64" s="39"/>
      <c r="AB64" s="39"/>
      <c r="AC64" s="39"/>
      <c r="AD64" s="39">
        <f t="shared" si="136"/>
        <v>0</v>
      </c>
      <c r="AE64" s="39">
        <f t="shared" si="136"/>
        <v>26.09254</v>
      </c>
      <c r="AF64" s="39">
        <f t="shared" si="136"/>
        <v>26.09254</v>
      </c>
      <c r="AG64" s="39"/>
      <c r="AH64" s="39"/>
      <c r="AI64" s="39"/>
      <c r="AJ64" s="39"/>
      <c r="AK64" s="39">
        <f t="shared" si="137"/>
        <v>0</v>
      </c>
      <c r="AL64" s="39">
        <f t="shared" si="137"/>
        <v>35.63784</v>
      </c>
      <c r="AM64" s="39">
        <f t="shared" si="137"/>
        <v>35.63784</v>
      </c>
      <c r="AN64" s="39"/>
      <c r="AO64" s="39"/>
      <c r="AP64" s="39"/>
      <c r="AQ64" s="39"/>
      <c r="AR64" s="39">
        <f t="shared" si="138"/>
        <v>12.273</v>
      </c>
      <c r="AS64" s="39">
        <f t="shared" si="138"/>
        <v>20.1451</v>
      </c>
      <c r="AT64" s="39">
        <f t="shared" si="138"/>
        <v>32.4181</v>
      </c>
      <c r="AU64" s="39"/>
      <c r="AV64" s="39"/>
      <c r="AW64" s="39"/>
      <c r="AX64" s="39"/>
      <c r="AY64" s="39">
        <f t="shared" si="139"/>
        <v>30.586657906996</v>
      </c>
      <c r="AZ64" s="39">
        <f t="shared" si="139"/>
        <v>6.74016798592868</v>
      </c>
      <c r="BA64" s="39">
        <f t="shared" si="139"/>
        <v>37.3268258929246</v>
      </c>
      <c r="BB64" s="39"/>
      <c r="BC64" s="39"/>
      <c r="BD64" s="39"/>
      <c r="BE64" s="39"/>
      <c r="BF64" s="39">
        <f t="shared" si="140"/>
        <v>11.895581301853</v>
      </c>
      <c r="BG64" s="39">
        <f t="shared" si="140"/>
        <v>16.0842593563767</v>
      </c>
      <c r="BH64" s="39">
        <f t="shared" si="140"/>
        <v>27.9798406582297</v>
      </c>
      <c r="BI64" s="39"/>
      <c r="BJ64" s="39"/>
      <c r="BK64" s="39"/>
      <c r="BL64" s="39"/>
      <c r="BM64" s="39">
        <f t="shared" si="141"/>
        <v>16.640384767011</v>
      </c>
      <c r="BN64" s="39">
        <f t="shared" si="141"/>
        <v>125.8218346728</v>
      </c>
      <c r="BO64" s="39">
        <f t="shared" si="141"/>
        <v>142.462219439811</v>
      </c>
      <c r="BP64" s="39"/>
      <c r="BQ64" s="39"/>
      <c r="BR64" s="39"/>
      <c r="BS64" s="39"/>
      <c r="BT64" s="39">
        <f t="shared" si="145"/>
        <v>120.425333406509</v>
      </c>
      <c r="BU64" s="39">
        <f t="shared" si="145"/>
        <v>31.3854411847534</v>
      </c>
      <c r="BV64" s="39">
        <f t="shared" si="145"/>
        <v>151.810774591262</v>
      </c>
      <c r="BW64" s="39"/>
      <c r="BX64" s="39"/>
      <c r="BY64" s="39"/>
      <c r="BZ64" s="39"/>
      <c r="CA64" s="39">
        <f t="shared" si="146"/>
        <v>21.9190373146144</v>
      </c>
      <c r="CB64" s="39">
        <f t="shared" si="143"/>
        <v>53.7213877913336</v>
      </c>
      <c r="CC64" s="39">
        <f t="shared" si="145"/>
        <v>75.640425105948</v>
      </c>
      <c r="CD64" s="39"/>
      <c r="CE64" s="39"/>
      <c r="CF64" s="39"/>
      <c r="CG64" s="39"/>
      <c r="CH64" s="39">
        <f t="shared" si="147"/>
        <v>33.6246795388639</v>
      </c>
      <c r="CI64" s="39">
        <f t="shared" si="144"/>
        <v>30.0138365448352</v>
      </c>
      <c r="CJ64" s="39">
        <f t="shared" si="145"/>
        <v>63.6385160836992</v>
      </c>
      <c r="CK64" s="39">
        <f t="shared" si="145"/>
        <v>0</v>
      </c>
      <c r="CL64" s="39">
        <f t="shared" si="145"/>
        <v>0</v>
      </c>
      <c r="CM64" s="39">
        <f t="shared" si="145"/>
        <v>0</v>
      </c>
      <c r="CN64" s="39">
        <f t="shared" si="145"/>
        <v>0</v>
      </c>
      <c r="CO64" s="39">
        <f t="shared" si="142"/>
        <v>0</v>
      </c>
      <c r="CP64" s="39">
        <f t="shared" si="142"/>
        <v>0</v>
      </c>
      <c r="CQ64" s="39">
        <f t="shared" si="142"/>
        <v>0</v>
      </c>
      <c r="CR64" s="39">
        <f t="shared" si="142"/>
        <v>0</v>
      </c>
      <c r="CS64" s="39">
        <f t="shared" si="142"/>
        <v>0</v>
      </c>
    </row>
    <row r="65" spans="1:97">
      <c r="A65" s="18" t="s">
        <v>602</v>
      </c>
      <c r="B65" s="58" t="s">
        <v>594</v>
      </c>
      <c r="C65" s="58">
        <f>+C250</f>
        <v>406</v>
      </c>
      <c r="D65" s="58">
        <f>+D250</f>
        <v>443</v>
      </c>
      <c r="E65" s="58">
        <f>+E250</f>
        <v>501.7</v>
      </c>
      <c r="F65" s="58">
        <f>+F250</f>
        <v>519</v>
      </c>
      <c r="G65" s="58">
        <f>+G250</f>
        <v>477</v>
      </c>
      <c r="H65" s="58">
        <f t="shared" ref="H65:R65" si="148">+H250</f>
        <v>552</v>
      </c>
      <c r="I65" s="58">
        <f t="shared" si="148"/>
        <v>578.6</v>
      </c>
      <c r="J65" s="58">
        <f t="shared" si="148"/>
        <v>615.2</v>
      </c>
      <c r="K65" s="58">
        <f t="shared" si="148"/>
        <v>609.5</v>
      </c>
      <c r="L65" s="58">
        <f t="shared" si="148"/>
        <v>608.8</v>
      </c>
      <c r="M65" s="58">
        <f t="shared" si="148"/>
        <v>332</v>
      </c>
      <c r="N65" s="58">
        <f t="shared" si="148"/>
        <v>346.5</v>
      </c>
      <c r="O65" s="58">
        <f t="shared" si="148"/>
        <v>678.5</v>
      </c>
      <c r="P65" s="58">
        <f t="shared" si="148"/>
        <v>338.2</v>
      </c>
      <c r="Q65" s="58">
        <f t="shared" si="148"/>
        <v>350.4</v>
      </c>
      <c r="R65" s="58">
        <f t="shared" si="148"/>
        <v>688.6</v>
      </c>
      <c r="S65" s="58"/>
      <c r="T65" s="58"/>
      <c r="U65" s="58"/>
      <c r="V65" s="58"/>
      <c r="W65" s="58">
        <f>+W250</f>
        <v>319.9</v>
      </c>
      <c r="X65" s="58">
        <f>+X250</f>
        <v>349.5</v>
      </c>
      <c r="Y65" s="58">
        <f>+Y250</f>
        <v>669.4</v>
      </c>
      <c r="Z65" s="58"/>
      <c r="AA65" s="58"/>
      <c r="AB65" s="58"/>
      <c r="AC65" s="58"/>
      <c r="AD65" s="58">
        <f>+AD250</f>
        <v>313.4</v>
      </c>
      <c r="AE65" s="58">
        <f>+AE250</f>
        <v>338.1</v>
      </c>
      <c r="AF65" s="58">
        <f>+AF250</f>
        <v>651.5</v>
      </c>
      <c r="AG65" s="58"/>
      <c r="AH65" s="58"/>
      <c r="AI65" s="58"/>
      <c r="AJ65" s="58"/>
      <c r="AK65" s="58">
        <f>+AK250</f>
        <v>327.9</v>
      </c>
      <c r="AL65" s="58">
        <f>+AL250</f>
        <v>363.7</v>
      </c>
      <c r="AM65" s="58">
        <f>+AM250</f>
        <v>691.6</v>
      </c>
      <c r="AN65" s="58"/>
      <c r="AO65" s="58"/>
      <c r="AP65" s="58"/>
      <c r="AQ65" s="58"/>
      <c r="AR65" s="58">
        <f>+AR250</f>
        <v>140</v>
      </c>
      <c r="AS65" s="58">
        <f>+AS250</f>
        <v>441.7</v>
      </c>
      <c r="AT65" s="58">
        <f>+AT250</f>
        <v>581.7</v>
      </c>
      <c r="AU65" s="58"/>
      <c r="AV65" s="58"/>
      <c r="AW65" s="58"/>
      <c r="AX65" s="58"/>
      <c r="AY65" s="58">
        <f>+AY250</f>
        <v>363.9</v>
      </c>
      <c r="AZ65" s="58">
        <f>+AZ250</f>
        <v>443</v>
      </c>
      <c r="BA65" s="58">
        <f>+BA250</f>
        <v>806.9</v>
      </c>
      <c r="BB65" s="58"/>
      <c r="BC65" s="58"/>
      <c r="BD65" s="58"/>
      <c r="BE65" s="58"/>
      <c r="BF65" s="58">
        <f>+BF250</f>
        <v>458.7</v>
      </c>
      <c r="BG65" s="58">
        <f>+BG250</f>
        <v>494.9</v>
      </c>
      <c r="BH65" s="58">
        <f>+BH250</f>
        <v>953.6</v>
      </c>
      <c r="BI65" s="58"/>
      <c r="BJ65" s="58"/>
      <c r="BK65" s="58"/>
      <c r="BL65" s="58"/>
      <c r="BM65" s="58">
        <f>+BM250</f>
        <v>490.1</v>
      </c>
      <c r="BN65" s="58">
        <f>+BN250</f>
        <v>515.2</v>
      </c>
      <c r="BO65" s="58">
        <f>+BO250</f>
        <v>1005.3</v>
      </c>
      <c r="BP65" s="58"/>
      <c r="BQ65" s="58"/>
      <c r="BR65" s="58"/>
      <c r="BS65" s="58"/>
      <c r="BT65" s="58">
        <f t="shared" ref="BT65:CS65" si="149">+BT250</f>
        <v>536.7</v>
      </c>
      <c r="BU65" s="58">
        <f t="shared" si="149"/>
        <v>549.5</v>
      </c>
      <c r="BV65" s="58">
        <f t="shared" si="149"/>
        <v>1086.2</v>
      </c>
      <c r="BW65" s="58"/>
      <c r="BX65" s="58"/>
      <c r="BY65" s="58"/>
      <c r="BZ65" s="58"/>
      <c r="CA65" s="58">
        <f t="shared" ref="CA65:CB65" si="150">+CA250</f>
        <v>571.5</v>
      </c>
      <c r="CB65" s="58">
        <f t="shared" si="150"/>
        <v>621.278390082734</v>
      </c>
      <c r="CC65" s="58">
        <f t="shared" si="149"/>
        <v>1192.77839008273</v>
      </c>
      <c r="CD65" s="58"/>
      <c r="CE65" s="58"/>
      <c r="CF65" s="58"/>
      <c r="CG65" s="58"/>
      <c r="CH65" s="58">
        <f t="shared" ref="CH65:CI65" si="151">+CH250</f>
        <v>624.147591654628</v>
      </c>
      <c r="CI65" s="58">
        <f t="shared" si="151"/>
        <v>699.419463975485</v>
      </c>
      <c r="CJ65" s="58">
        <f t="shared" si="149"/>
        <v>1323.56705563011</v>
      </c>
      <c r="CK65" s="58">
        <f t="shared" si="149"/>
        <v>1423.83593221703</v>
      </c>
      <c r="CL65" s="58">
        <f t="shared" si="149"/>
        <v>1531.26193054058</v>
      </c>
      <c r="CM65" s="58">
        <f t="shared" si="149"/>
        <v>1646.33673484291</v>
      </c>
      <c r="CN65" s="58">
        <f t="shared" si="149"/>
        <v>1769.58491725917</v>
      </c>
      <c r="CO65" s="58">
        <f t="shared" si="149"/>
        <v>1901.56609472244</v>
      </c>
      <c r="CP65" s="58">
        <f t="shared" si="149"/>
        <v>2042.87722520181</v>
      </c>
      <c r="CQ65" s="58">
        <f t="shared" si="149"/>
        <v>2194.15505216697</v>
      </c>
      <c r="CR65" s="58">
        <f t="shared" si="149"/>
        <v>2356.07870673511</v>
      </c>
      <c r="CS65" s="58">
        <f t="shared" si="149"/>
        <v>2529.37247755296</v>
      </c>
    </row>
    <row r="66" spans="1:97">
      <c r="A66" s="18" t="s">
        <v>603</v>
      </c>
      <c r="B66" s="58" t="s">
        <v>594</v>
      </c>
      <c r="C66" s="58">
        <f>+C363</f>
        <v>1291</v>
      </c>
      <c r="D66" s="58">
        <f>+D363</f>
        <v>1421</v>
      </c>
      <c r="E66" s="58">
        <f>+E363</f>
        <v>1582.4</v>
      </c>
      <c r="F66" s="58">
        <f>+F363</f>
        <v>1566</v>
      </c>
      <c r="G66" s="58">
        <f>+G363</f>
        <v>1577</v>
      </c>
      <c r="H66" s="58">
        <f t="shared" ref="H66:R66" si="152">+H363</f>
        <v>1765</v>
      </c>
      <c r="I66" s="58">
        <f t="shared" si="152"/>
        <v>1859</v>
      </c>
      <c r="J66" s="58">
        <f t="shared" si="152"/>
        <v>2050.8</v>
      </c>
      <c r="K66" s="58">
        <f t="shared" si="152"/>
        <v>2166.7</v>
      </c>
      <c r="L66" s="58">
        <f t="shared" si="152"/>
        <v>2186.2</v>
      </c>
      <c r="M66" s="58">
        <f t="shared" si="152"/>
        <v>1313.1</v>
      </c>
      <c r="N66" s="58">
        <f t="shared" si="152"/>
        <v>1072.7</v>
      </c>
      <c r="O66" s="58">
        <f t="shared" si="152"/>
        <v>2385.8</v>
      </c>
      <c r="P66" s="58">
        <f t="shared" si="152"/>
        <v>1306.8</v>
      </c>
      <c r="Q66" s="58">
        <f t="shared" si="152"/>
        <v>1110.3</v>
      </c>
      <c r="R66" s="58">
        <f t="shared" si="152"/>
        <v>2417.1</v>
      </c>
      <c r="S66" s="58"/>
      <c r="T66" s="58"/>
      <c r="U66" s="58"/>
      <c r="V66" s="58"/>
      <c r="W66" s="58">
        <f>+W363</f>
        <v>1267.5</v>
      </c>
      <c r="X66" s="58">
        <f>+X363</f>
        <v>1151.5</v>
      </c>
      <c r="Y66" s="58">
        <f>+Y363</f>
        <v>2419</v>
      </c>
      <c r="Z66" s="58"/>
      <c r="AA66" s="58"/>
      <c r="AB66" s="58"/>
      <c r="AC66" s="58"/>
      <c r="AD66" s="58">
        <f>+AD363</f>
        <v>1275.4</v>
      </c>
      <c r="AE66" s="58">
        <f>+AE363</f>
        <v>1152.7</v>
      </c>
      <c r="AF66" s="58">
        <f>+AF363</f>
        <v>2428.1</v>
      </c>
      <c r="AG66" s="58"/>
      <c r="AH66" s="58"/>
      <c r="AI66" s="58"/>
      <c r="AJ66" s="58"/>
      <c r="AK66" s="58">
        <f>+AK363</f>
        <v>1351.1</v>
      </c>
      <c r="AL66" s="58">
        <f>+AL363</f>
        <v>1223.5</v>
      </c>
      <c r="AM66" s="58">
        <f>+AM363</f>
        <v>2574.6</v>
      </c>
      <c r="AN66" s="58"/>
      <c r="AO66" s="58"/>
      <c r="AP66" s="58"/>
      <c r="AQ66" s="58"/>
      <c r="AR66" s="58">
        <f>+AR363</f>
        <v>1243.7</v>
      </c>
      <c r="AS66" s="58">
        <f>+AS363</f>
        <v>1144.4</v>
      </c>
      <c r="AT66" s="58">
        <f>+AT363</f>
        <v>2388.1</v>
      </c>
      <c r="AU66" s="58"/>
      <c r="AV66" s="58"/>
      <c r="AW66" s="58"/>
      <c r="AX66" s="58"/>
      <c r="AY66" s="58">
        <f>+AY363</f>
        <v>1193.4</v>
      </c>
      <c r="AZ66" s="58">
        <f>+AZ363</f>
        <v>1272.6</v>
      </c>
      <c r="BA66" s="58">
        <f>+BA363</f>
        <v>2466</v>
      </c>
      <c r="BB66" s="58"/>
      <c r="BC66" s="58"/>
      <c r="BD66" s="58"/>
      <c r="BE66" s="58"/>
      <c r="BF66" s="58">
        <f>+BF363</f>
        <v>1359.8</v>
      </c>
      <c r="BG66" s="58">
        <f>+BG363</f>
        <v>1415.1</v>
      </c>
      <c r="BH66" s="58">
        <f>+BH363</f>
        <v>2774.9</v>
      </c>
      <c r="BI66" s="58"/>
      <c r="BJ66" s="58"/>
      <c r="BK66" s="58"/>
      <c r="BL66" s="58"/>
      <c r="BM66" s="58">
        <f>+BM363</f>
        <v>1617.4</v>
      </c>
      <c r="BN66" s="58">
        <f>+BN363</f>
        <v>1497.3</v>
      </c>
      <c r="BO66" s="58">
        <f>+BO363</f>
        <v>3114.7</v>
      </c>
      <c r="BP66" s="58"/>
      <c r="BQ66" s="58"/>
      <c r="BR66" s="58"/>
      <c r="BS66" s="58"/>
      <c r="BT66" s="58">
        <f t="shared" ref="BT66:CS66" si="153">+BT363</f>
        <v>1833.2</v>
      </c>
      <c r="BU66" s="58">
        <f t="shared" si="153"/>
        <v>1543.2</v>
      </c>
      <c r="BV66" s="58">
        <f t="shared" si="153"/>
        <v>3376.4</v>
      </c>
      <c r="BW66" s="58"/>
      <c r="BX66" s="58"/>
      <c r="BY66" s="58"/>
      <c r="BZ66" s="58"/>
      <c r="CA66" s="58">
        <f t="shared" ref="CA66:CB66" si="154">+CA363</f>
        <v>1893.5</v>
      </c>
      <c r="CB66" s="58">
        <f t="shared" si="154"/>
        <v>1539.45048162581</v>
      </c>
      <c r="CC66" s="58">
        <f t="shared" si="153"/>
        <v>3432.95048162581</v>
      </c>
      <c r="CD66" s="58"/>
      <c r="CE66" s="58"/>
      <c r="CF66" s="58"/>
      <c r="CG66" s="58"/>
      <c r="CH66" s="58">
        <f t="shared" ref="CH66:CI66" si="155">+CH363</f>
        <v>1945.50290388662</v>
      </c>
      <c r="CI66" s="58">
        <f t="shared" si="155"/>
        <v>1632.26275631015</v>
      </c>
      <c r="CJ66" s="58">
        <f t="shared" si="153"/>
        <v>3577.76566019677</v>
      </c>
      <c r="CK66" s="58">
        <f t="shared" si="153"/>
        <v>3758.50309908146</v>
      </c>
      <c r="CL66" s="58">
        <f t="shared" si="153"/>
        <v>3929.95633138315</v>
      </c>
      <c r="CM66" s="58">
        <f t="shared" si="153"/>
        <v>4108.89807621553</v>
      </c>
      <c r="CN66" s="58">
        <f t="shared" si="153"/>
        <v>4295.64584412503</v>
      </c>
      <c r="CO66" s="58">
        <f t="shared" si="153"/>
        <v>4490.53032095071</v>
      </c>
      <c r="CP66" s="58">
        <f t="shared" si="153"/>
        <v>4693.89590566498</v>
      </c>
      <c r="CQ66" s="58">
        <f t="shared" si="153"/>
        <v>4906.10126988962</v>
      </c>
      <c r="CR66" s="58">
        <f t="shared" si="153"/>
        <v>5127.51993995155</v>
      </c>
      <c r="CS66" s="58">
        <f t="shared" si="153"/>
        <v>5358.54090237708</v>
      </c>
    </row>
    <row r="67" spans="1:97">
      <c r="A67" s="18" t="s">
        <v>604</v>
      </c>
      <c r="B67" s="58" t="s">
        <v>594</v>
      </c>
      <c r="C67" s="58">
        <f>+C476</f>
        <v>723</v>
      </c>
      <c r="D67" s="58">
        <f>+D476</f>
        <v>776</v>
      </c>
      <c r="E67" s="58">
        <f>+E476</f>
        <v>843.8</v>
      </c>
      <c r="F67" s="58">
        <f>+F476</f>
        <v>767</v>
      </c>
      <c r="G67" s="58">
        <f>+G476</f>
        <v>617</v>
      </c>
      <c r="H67" s="58">
        <f t="shared" ref="H67:R67" si="156">+H476</f>
        <v>791</v>
      </c>
      <c r="I67" s="58">
        <f t="shared" si="156"/>
        <v>926.3</v>
      </c>
      <c r="J67" s="58">
        <f t="shared" si="156"/>
        <v>1077</v>
      </c>
      <c r="K67" s="58">
        <f t="shared" si="156"/>
        <v>1174.2</v>
      </c>
      <c r="L67" s="58">
        <f t="shared" si="156"/>
        <v>1269.2</v>
      </c>
      <c r="M67" s="58">
        <f t="shared" si="156"/>
        <v>716</v>
      </c>
      <c r="N67" s="58">
        <f t="shared" si="156"/>
        <v>781.5</v>
      </c>
      <c r="O67" s="58">
        <f t="shared" si="156"/>
        <v>1497.5</v>
      </c>
      <c r="P67" s="58">
        <f t="shared" si="156"/>
        <v>767.3</v>
      </c>
      <c r="Q67" s="58">
        <f t="shared" si="156"/>
        <v>855.5</v>
      </c>
      <c r="R67" s="58">
        <f t="shared" si="156"/>
        <v>1622.8</v>
      </c>
      <c r="S67" s="58"/>
      <c r="T67" s="58"/>
      <c r="U67" s="58"/>
      <c r="V67" s="58"/>
      <c r="W67" s="58">
        <f>+W476</f>
        <v>970.2</v>
      </c>
      <c r="X67" s="58">
        <f>+X476</f>
        <v>885.6</v>
      </c>
      <c r="Y67" s="58">
        <f>+Y476</f>
        <v>1855.8</v>
      </c>
      <c r="Z67" s="58"/>
      <c r="AA67" s="58"/>
      <c r="AB67" s="58"/>
      <c r="AC67" s="58"/>
      <c r="AD67" s="58">
        <f>+AD476</f>
        <v>1026.7</v>
      </c>
      <c r="AE67" s="58">
        <f>+AE476</f>
        <v>1045.7</v>
      </c>
      <c r="AF67" s="58">
        <f>+AF476</f>
        <v>2072.4</v>
      </c>
      <c r="AG67" s="58"/>
      <c r="AH67" s="58"/>
      <c r="AI67" s="58"/>
      <c r="AJ67" s="58"/>
      <c r="AK67" s="58">
        <f>+AK476</f>
        <v>1227.3</v>
      </c>
      <c r="AL67" s="58">
        <f>+AL476</f>
        <v>1266.4</v>
      </c>
      <c r="AM67" s="58">
        <f>+AM476</f>
        <v>2493.7</v>
      </c>
      <c r="AN67" s="58"/>
      <c r="AO67" s="58"/>
      <c r="AP67" s="58"/>
      <c r="AQ67" s="58"/>
      <c r="AR67" s="58">
        <f>+AR476</f>
        <v>892</v>
      </c>
      <c r="AS67" s="58">
        <f>+AS476</f>
        <v>1383.9</v>
      </c>
      <c r="AT67" s="58">
        <f>+AT476</f>
        <v>2275.9</v>
      </c>
      <c r="AU67" s="58"/>
      <c r="AV67" s="58"/>
      <c r="AW67" s="58"/>
      <c r="AX67" s="58"/>
      <c r="AY67" s="58">
        <f>+AY476</f>
        <v>1301.9</v>
      </c>
      <c r="AZ67" s="58">
        <f>+AZ476</f>
        <v>1514.4</v>
      </c>
      <c r="BA67" s="58">
        <f>+BA476</f>
        <v>2816.3</v>
      </c>
      <c r="BB67" s="58"/>
      <c r="BC67" s="58"/>
      <c r="BD67" s="58"/>
      <c r="BE67" s="58"/>
      <c r="BF67" s="58">
        <f>+BF476</f>
        <v>1647.8</v>
      </c>
      <c r="BG67" s="58">
        <f>+BG476</f>
        <v>1702.6</v>
      </c>
      <c r="BH67" s="58">
        <f>+BH476</f>
        <v>3350.4</v>
      </c>
      <c r="BI67" s="58"/>
      <c r="BJ67" s="58"/>
      <c r="BK67" s="58"/>
      <c r="BL67" s="58"/>
      <c r="BM67" s="58">
        <f>+BM476</f>
        <v>1687.9</v>
      </c>
      <c r="BN67" s="58">
        <f>+BN476</f>
        <v>1643.9</v>
      </c>
      <c r="BO67" s="58">
        <f>+BO476</f>
        <v>3331.8</v>
      </c>
      <c r="BP67" s="58"/>
      <c r="BQ67" s="58"/>
      <c r="BR67" s="58"/>
      <c r="BS67" s="58"/>
      <c r="BT67" s="58">
        <f t="shared" ref="BT67:CS67" si="157">+BT476</f>
        <v>1661.2</v>
      </c>
      <c r="BU67" s="58">
        <f t="shared" si="157"/>
        <v>1808.5</v>
      </c>
      <c r="BV67" s="58">
        <f t="shared" si="157"/>
        <v>3469.7</v>
      </c>
      <c r="BW67" s="58"/>
      <c r="BX67" s="58"/>
      <c r="BY67" s="58"/>
      <c r="BZ67" s="58"/>
      <c r="CA67" s="58">
        <f t="shared" ref="CA67:CB67" si="158">+CA476</f>
        <v>1708.9</v>
      </c>
      <c r="CB67" s="58">
        <f t="shared" si="158"/>
        <v>1798.00941248055</v>
      </c>
      <c r="CC67" s="58">
        <f t="shared" si="157"/>
        <v>3506.90941248055</v>
      </c>
      <c r="CD67" s="58"/>
      <c r="CE67" s="58"/>
      <c r="CF67" s="58"/>
      <c r="CG67" s="58"/>
      <c r="CH67" s="58">
        <f t="shared" ref="CH67:CI67" si="159">+CH476</f>
        <v>1762.5794002615</v>
      </c>
      <c r="CI67" s="58">
        <f t="shared" si="159"/>
        <v>1926.70736068866</v>
      </c>
      <c r="CJ67" s="58">
        <f t="shared" si="157"/>
        <v>3689.28676095016</v>
      </c>
      <c r="CK67" s="58">
        <f t="shared" si="157"/>
        <v>3966.20717090189</v>
      </c>
      <c r="CL67" s="58">
        <f t="shared" si="157"/>
        <v>4283.27006336068</v>
      </c>
      <c r="CM67" s="58">
        <f t="shared" si="157"/>
        <v>4627.83232043341</v>
      </c>
      <c r="CN67" s="58">
        <f t="shared" si="157"/>
        <v>4999.29441276966</v>
      </c>
      <c r="CO67" s="58">
        <f t="shared" si="157"/>
        <v>5399.71126137323</v>
      </c>
      <c r="CP67" s="58">
        <f t="shared" si="157"/>
        <v>5831.29219952059</v>
      </c>
      <c r="CQ67" s="58">
        <f t="shared" si="157"/>
        <v>6296.41242659177</v>
      </c>
      <c r="CR67" s="58">
        <f t="shared" si="157"/>
        <v>6797.62530270256</v>
      </c>
      <c r="CS67" s="58">
        <f t="shared" si="157"/>
        <v>7337.67554533252</v>
      </c>
    </row>
    <row r="68" spans="1:97">
      <c r="A68" s="18" t="s">
        <v>609</v>
      </c>
      <c r="B68" s="58" t="s">
        <v>594</v>
      </c>
      <c r="C68" s="58">
        <f>+C589</f>
        <v>187</v>
      </c>
      <c r="D68" s="58">
        <f>+D589</f>
        <v>221</v>
      </c>
      <c r="E68" s="58">
        <f>+E589</f>
        <v>255.8</v>
      </c>
      <c r="F68" s="58">
        <f>+F589</f>
        <v>259</v>
      </c>
      <c r="G68" s="58">
        <f>+G589</f>
        <v>250</v>
      </c>
      <c r="H68" s="58">
        <f t="shared" ref="H68:R68" si="160">+H589</f>
        <v>278</v>
      </c>
      <c r="I68" s="58">
        <f t="shared" si="160"/>
        <v>286.7</v>
      </c>
      <c r="J68" s="58">
        <f t="shared" si="160"/>
        <v>311.2</v>
      </c>
      <c r="K68" s="58">
        <f t="shared" si="160"/>
        <v>340.2</v>
      </c>
      <c r="L68" s="58">
        <f t="shared" si="160"/>
        <v>376.4</v>
      </c>
      <c r="M68" s="58">
        <f t="shared" si="160"/>
        <v>280</v>
      </c>
      <c r="N68" s="58">
        <f t="shared" si="160"/>
        <v>134.7</v>
      </c>
      <c r="O68" s="58">
        <f t="shared" si="160"/>
        <v>414.7</v>
      </c>
      <c r="P68" s="58">
        <f t="shared" si="160"/>
        <v>283.3</v>
      </c>
      <c r="Q68" s="58">
        <f t="shared" si="160"/>
        <v>148.2</v>
      </c>
      <c r="R68" s="58">
        <f t="shared" si="160"/>
        <v>431.5</v>
      </c>
      <c r="S68" s="58"/>
      <c r="T68" s="58"/>
      <c r="U68" s="58"/>
      <c r="V68" s="58"/>
      <c r="W68" s="58">
        <f>+W589</f>
        <v>303.5</v>
      </c>
      <c r="X68" s="58">
        <f>+X589</f>
        <v>167.7</v>
      </c>
      <c r="Y68" s="58">
        <f>+Y589</f>
        <v>471.2</v>
      </c>
      <c r="Z68" s="58"/>
      <c r="AA68" s="58"/>
      <c r="AB68" s="58"/>
      <c r="AC68" s="58"/>
      <c r="AD68" s="58">
        <f>+AD589</f>
        <v>326.2</v>
      </c>
      <c r="AE68" s="58">
        <f>+AE589</f>
        <v>196.8</v>
      </c>
      <c r="AF68" s="58">
        <f>+AF589</f>
        <v>523</v>
      </c>
      <c r="AG68" s="58"/>
      <c r="AH68" s="58"/>
      <c r="AI68" s="58"/>
      <c r="AJ68" s="58"/>
      <c r="AK68" s="58">
        <f>+AK589</f>
        <v>376.1</v>
      </c>
      <c r="AL68" s="58">
        <f>+AL589</f>
        <v>244.7</v>
      </c>
      <c r="AM68" s="58">
        <f>+AM589</f>
        <v>620.8</v>
      </c>
      <c r="AN68" s="58"/>
      <c r="AO68" s="58"/>
      <c r="AP68" s="58"/>
      <c r="AQ68" s="58"/>
      <c r="AR68" s="58">
        <f>+AR589</f>
        <v>433.8</v>
      </c>
      <c r="AS68" s="58">
        <f>+AS589</f>
        <v>332.2</v>
      </c>
      <c r="AT68" s="58">
        <f>+AT589</f>
        <v>766</v>
      </c>
      <c r="AU68" s="58"/>
      <c r="AV68" s="58"/>
      <c r="AW68" s="58"/>
      <c r="AX68" s="58"/>
      <c r="AY68" s="58">
        <f>+AY589</f>
        <v>570</v>
      </c>
      <c r="AZ68" s="58">
        <f>+AZ589</f>
        <v>420.5</v>
      </c>
      <c r="BA68" s="58">
        <f>+BA589</f>
        <v>990.5</v>
      </c>
      <c r="BB68" s="58"/>
      <c r="BC68" s="58"/>
      <c r="BD68" s="58"/>
      <c r="BE68" s="58"/>
      <c r="BF68" s="58">
        <f>+BF589</f>
        <v>703.5</v>
      </c>
      <c r="BG68" s="58">
        <f>+BG589</f>
        <v>599.5</v>
      </c>
      <c r="BH68" s="58">
        <f>+BH589</f>
        <v>1303</v>
      </c>
      <c r="BI68" s="58"/>
      <c r="BJ68" s="58"/>
      <c r="BK68" s="58"/>
      <c r="BL68" s="58"/>
      <c r="BM68" s="58">
        <f>+BM589</f>
        <v>933.9</v>
      </c>
      <c r="BN68" s="58">
        <f>+BN589</f>
        <v>737</v>
      </c>
      <c r="BO68" s="58">
        <f>+BO589</f>
        <v>1670.9</v>
      </c>
      <c r="BP68" s="58"/>
      <c r="BQ68" s="58"/>
      <c r="BR68" s="58"/>
      <c r="BS68" s="58"/>
      <c r="BT68" s="58">
        <f t="shared" ref="BT68:CS68" si="161">+BT589</f>
        <v>1097.4</v>
      </c>
      <c r="BU68" s="58">
        <f t="shared" si="161"/>
        <v>735.3</v>
      </c>
      <c r="BV68" s="58">
        <f t="shared" si="161"/>
        <v>1832.7</v>
      </c>
      <c r="BW68" s="58"/>
      <c r="BX68" s="58"/>
      <c r="BY68" s="58"/>
      <c r="BZ68" s="58"/>
      <c r="CA68" s="58">
        <f t="shared" ref="CA68:CB68" si="162">+CA589</f>
        <v>1087.1</v>
      </c>
      <c r="CB68" s="58">
        <f t="shared" si="162"/>
        <v>763.73037921968</v>
      </c>
      <c r="CC68" s="58">
        <f t="shared" si="161"/>
        <v>1850.83037921968</v>
      </c>
      <c r="CD68" s="58"/>
      <c r="CE68" s="58"/>
      <c r="CF68" s="58"/>
      <c r="CG68" s="58"/>
      <c r="CH68" s="58">
        <f t="shared" ref="CH68:CI68" si="163">+CH589</f>
        <v>1146.92193031703</v>
      </c>
      <c r="CI68" s="58">
        <f t="shared" si="163"/>
        <v>827.625265079331</v>
      </c>
      <c r="CJ68" s="58">
        <f t="shared" si="161"/>
        <v>1974.54719539636</v>
      </c>
      <c r="CK68" s="58">
        <f t="shared" si="161"/>
        <v>2101.55129990191</v>
      </c>
      <c r="CL68" s="58">
        <f t="shared" si="161"/>
        <v>2236.59679604875</v>
      </c>
      <c r="CM68" s="58">
        <f t="shared" si="161"/>
        <v>2380.18654893106</v>
      </c>
      <c r="CN68" s="58">
        <f t="shared" si="161"/>
        <v>2532.85455573522</v>
      </c>
      <c r="CO68" s="58">
        <f t="shared" si="161"/>
        <v>2695.16785718569</v>
      </c>
      <c r="CP68" s="58">
        <f t="shared" si="161"/>
        <v>2867.72856553494</v>
      </c>
      <c r="CQ68" s="58">
        <f t="shared" si="161"/>
        <v>3051.17601616126</v>
      </c>
      <c r="CR68" s="58">
        <f t="shared" si="161"/>
        <v>3246.18905026426</v>
      </c>
      <c r="CS68" s="58">
        <f t="shared" si="161"/>
        <v>3453.48843659939</v>
      </c>
    </row>
    <row r="69" hidden="1" spans="1:97">
      <c r="A69" s="60" t="s">
        <v>406</v>
      </c>
      <c r="B69" s="61" t="s">
        <v>594</v>
      </c>
      <c r="C69" s="61">
        <f>+C616</f>
        <v>0</v>
      </c>
      <c r="D69" s="61">
        <f>+D616</f>
        <v>58.3</v>
      </c>
      <c r="E69" s="61">
        <f>+E616</f>
        <v>63.8</v>
      </c>
      <c r="F69" s="61">
        <f>+F616</f>
        <v>36.2</v>
      </c>
      <c r="G69" s="61">
        <f>+G616</f>
        <v>54</v>
      </c>
      <c r="H69" s="61">
        <f t="shared" ref="H69:R69" si="164">+H616</f>
        <v>65</v>
      </c>
      <c r="I69" s="61">
        <f t="shared" si="164"/>
        <v>68.1</v>
      </c>
      <c r="J69" s="61">
        <f t="shared" si="164"/>
        <v>77.5</v>
      </c>
      <c r="K69" s="61">
        <f t="shared" si="164"/>
        <v>71.9</v>
      </c>
      <c r="L69" s="61">
        <f t="shared" si="164"/>
        <v>65.3</v>
      </c>
      <c r="M69" s="61">
        <f t="shared" si="164"/>
        <v>-7</v>
      </c>
      <c r="N69" s="61">
        <f t="shared" si="164"/>
        <v>61.8</v>
      </c>
      <c r="O69" s="61">
        <f t="shared" si="164"/>
        <v>54.8</v>
      </c>
      <c r="P69" s="61">
        <f t="shared" si="164"/>
        <v>-22.2</v>
      </c>
      <c r="Q69" s="61">
        <f t="shared" si="164"/>
        <v>56</v>
      </c>
      <c r="R69" s="61">
        <f t="shared" si="164"/>
        <v>33.8</v>
      </c>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c r="BZ69" s="39"/>
      <c r="CA69" s="39"/>
      <c r="CB69" s="39"/>
      <c r="CC69" s="39"/>
      <c r="CD69" s="39"/>
      <c r="CE69" s="39"/>
      <c r="CF69" s="39"/>
      <c r="CG69" s="39"/>
      <c r="CH69" s="39"/>
      <c r="CI69" s="39"/>
      <c r="CJ69" s="39"/>
      <c r="CK69" s="39"/>
      <c r="CL69" s="39"/>
      <c r="CM69" s="39"/>
      <c r="CN69" s="39"/>
      <c r="CO69" s="39"/>
      <c r="CP69" s="39"/>
      <c r="CQ69" s="39"/>
      <c r="CR69" s="39"/>
      <c r="CS69" s="39"/>
    </row>
    <row r="70" hidden="1" spans="1:97">
      <c r="A70" s="60" t="s">
        <v>610</v>
      </c>
      <c r="B70" s="61" t="s">
        <v>594</v>
      </c>
      <c r="C70" s="61">
        <f t="shared" ref="C70:K70" si="165">+C643</f>
        <v>53.8</v>
      </c>
      <c r="D70" s="61">
        <f t="shared" si="165"/>
        <v>59.4</v>
      </c>
      <c r="E70" s="61">
        <f t="shared" si="165"/>
        <v>62</v>
      </c>
      <c r="F70" s="61">
        <f t="shared" si="165"/>
        <v>80</v>
      </c>
      <c r="G70" s="61">
        <f t="shared" si="165"/>
        <v>85</v>
      </c>
      <c r="H70" s="61">
        <f t="shared" si="165"/>
        <v>119</v>
      </c>
      <c r="I70" s="61">
        <f t="shared" si="165"/>
        <v>120.1</v>
      </c>
      <c r="J70" s="61">
        <f t="shared" si="165"/>
        <v>142.6</v>
      </c>
      <c r="K70" s="61">
        <f t="shared" si="165"/>
        <v>116.8</v>
      </c>
      <c r="L70" s="61"/>
      <c r="M70" s="39"/>
      <c r="N70" s="39"/>
      <c r="O70" s="61"/>
      <c r="P70" s="39"/>
      <c r="Q70" s="39"/>
      <c r="R70" s="61"/>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row>
    <row r="71" spans="1:97">
      <c r="A71" t="s">
        <v>420</v>
      </c>
      <c r="B71" s="39" t="s">
        <v>594</v>
      </c>
      <c r="C71" s="39">
        <f>C658</f>
        <v>-396.4</v>
      </c>
      <c r="D71" s="39">
        <f>D658</f>
        <v>-437</v>
      </c>
      <c r="E71" s="39">
        <f>E658</f>
        <v>-479</v>
      </c>
      <c r="F71" s="39">
        <f>F658</f>
        <v>-501.9</v>
      </c>
      <c r="G71" s="39">
        <f>G658</f>
        <v>-482</v>
      </c>
      <c r="H71" s="39">
        <f t="shared" ref="H71:R71" si="166">H658</f>
        <v>-513</v>
      </c>
      <c r="I71" s="39">
        <f t="shared" si="166"/>
        <v>-546.2</v>
      </c>
      <c r="J71" s="39">
        <f t="shared" si="166"/>
        <v>-577.2</v>
      </c>
      <c r="K71" s="39">
        <f t="shared" si="166"/>
        <v>-604.5</v>
      </c>
      <c r="L71" s="39">
        <f t="shared" si="166"/>
        <v>-615.2</v>
      </c>
      <c r="M71" s="39">
        <v>-311.1</v>
      </c>
      <c r="N71" s="39">
        <f>+O71-M71</f>
        <v>-332.5</v>
      </c>
      <c r="O71" s="39">
        <f t="shared" si="166"/>
        <v>-643.6</v>
      </c>
      <c r="P71" s="39">
        <v>-309.8</v>
      </c>
      <c r="Q71" s="39">
        <f>+R71-P71</f>
        <v>-344.1</v>
      </c>
      <c r="R71" s="39">
        <f t="shared" si="166"/>
        <v>-653.9</v>
      </c>
      <c r="S71" s="39"/>
      <c r="T71" s="39"/>
      <c r="U71" s="39"/>
      <c r="V71" s="39"/>
      <c r="W71" s="39">
        <v>-330.7</v>
      </c>
      <c r="X71" s="39">
        <f>+Y71-W71</f>
        <v>-408.4</v>
      </c>
      <c r="Y71" s="39">
        <f>Y658</f>
        <v>-739.1</v>
      </c>
      <c r="Z71" s="39"/>
      <c r="AA71" s="39"/>
      <c r="AB71" s="39"/>
      <c r="AC71" s="39"/>
      <c r="AD71" s="39">
        <v>-365.7</v>
      </c>
      <c r="AE71" s="39">
        <f>+AF71-AD71</f>
        <v>-387.4</v>
      </c>
      <c r="AF71" s="39">
        <f>AF658</f>
        <v>-753.1</v>
      </c>
      <c r="AG71" s="39"/>
      <c r="AH71" s="39"/>
      <c r="AI71" s="39"/>
      <c r="AJ71" s="39"/>
      <c r="AK71" s="39">
        <v>-393.9</v>
      </c>
      <c r="AL71" s="39">
        <f>+AM71-AK71</f>
        <v>-439.3</v>
      </c>
      <c r="AM71" s="39">
        <f>AM658</f>
        <v>-833.2</v>
      </c>
      <c r="AN71" s="39"/>
      <c r="AO71" s="39"/>
      <c r="AP71" s="39"/>
      <c r="AQ71" s="39"/>
      <c r="AR71" s="39">
        <f>AR658</f>
        <v>-352.3</v>
      </c>
      <c r="AS71" s="39">
        <f>+AT71-AR71</f>
        <v>-450.3</v>
      </c>
      <c r="AT71" s="39">
        <f>AT658</f>
        <v>-802.6</v>
      </c>
      <c r="AU71" s="39"/>
      <c r="AV71" s="39"/>
      <c r="AW71" s="39"/>
      <c r="AX71" s="39"/>
      <c r="AY71" s="39">
        <f>AY658</f>
        <v>-441</v>
      </c>
      <c r="AZ71" s="39">
        <f>+BA71-AY71</f>
        <v>-478.4</v>
      </c>
      <c r="BA71" s="39">
        <f>BA658</f>
        <v>-919.4</v>
      </c>
      <c r="BB71" s="39"/>
      <c r="BC71" s="39"/>
      <c r="BD71" s="39"/>
      <c r="BE71" s="39"/>
      <c r="BF71" s="39">
        <f>BF658</f>
        <v>-424.4</v>
      </c>
      <c r="BG71" s="39">
        <f>+BH71-BF71</f>
        <v>-500.7</v>
      </c>
      <c r="BH71" s="39">
        <f>BH658</f>
        <v>-925.1</v>
      </c>
      <c r="BI71" s="39"/>
      <c r="BJ71" s="39"/>
      <c r="BK71" s="39"/>
      <c r="BL71" s="39"/>
      <c r="BM71" s="39">
        <f>BM658</f>
        <v>-470.5</v>
      </c>
      <c r="BN71" s="39">
        <f>+BO71-BM71</f>
        <v>-508.9</v>
      </c>
      <c r="BO71" s="39">
        <f>BO658</f>
        <v>-979.4</v>
      </c>
      <c r="BP71" s="39"/>
      <c r="BQ71" s="39"/>
      <c r="BR71" s="39"/>
      <c r="BS71" s="39"/>
      <c r="BT71" s="39">
        <f>BT658</f>
        <v>-529.4</v>
      </c>
      <c r="BU71" s="39">
        <f>+BV71-BT71</f>
        <v>-548.1</v>
      </c>
      <c r="BV71" s="39">
        <f t="shared" ref="BV71:CS71" si="167">BV658</f>
        <v>-1077.5</v>
      </c>
      <c r="BW71" s="39"/>
      <c r="BX71" s="39"/>
      <c r="BY71" s="39"/>
      <c r="BZ71" s="39"/>
      <c r="CA71" s="39">
        <f>CA658</f>
        <v>-520.9</v>
      </c>
      <c r="CB71" s="39">
        <f>+CC71-CA71</f>
        <v>-535.858368145797</v>
      </c>
      <c r="CC71" s="39">
        <f t="shared" si="167"/>
        <v>-1056.7583681458</v>
      </c>
      <c r="CD71" s="39"/>
      <c r="CE71" s="39"/>
      <c r="CF71" s="39"/>
      <c r="CG71" s="39"/>
      <c r="CH71" s="39">
        <f>CH658</f>
        <v>-556.260014786076</v>
      </c>
      <c r="CI71" s="39">
        <f>+CJ71-CH71</f>
        <v>-548.609162496648</v>
      </c>
      <c r="CJ71" s="39">
        <f t="shared" si="167"/>
        <v>-1104.86917728272</v>
      </c>
      <c r="CK71" s="39">
        <f t="shared" si="167"/>
        <v>-1161.12474305759</v>
      </c>
      <c r="CL71" s="39">
        <f t="shared" si="167"/>
        <v>-1222.46334504799</v>
      </c>
      <c r="CM71" s="39">
        <f t="shared" si="167"/>
        <v>-1287.53235800958</v>
      </c>
      <c r="CN71" s="39">
        <f t="shared" si="167"/>
        <v>-1356.27217669565</v>
      </c>
      <c r="CO71" s="39">
        <f t="shared" si="167"/>
        <v>-1428.89925431999</v>
      </c>
      <c r="CP71" s="39">
        <f t="shared" si="167"/>
        <v>-1505.64321683423</v>
      </c>
      <c r="CQ71" s="39">
        <f t="shared" si="167"/>
        <v>-1586.74768225987</v>
      </c>
      <c r="CR71" s="39">
        <f t="shared" si="167"/>
        <v>-1672.47113175305</v>
      </c>
      <c r="CS71" s="39">
        <f t="shared" si="167"/>
        <v>-1763.08783570291</v>
      </c>
    </row>
    <row r="72" spans="1:97">
      <c r="A72" s="18" t="s">
        <v>421</v>
      </c>
      <c r="B72" s="58" t="s">
        <v>594</v>
      </c>
      <c r="C72" s="73">
        <f>+C52+C71</f>
        <v>2264.6</v>
      </c>
      <c r="D72" s="73">
        <f>+D52+D71</f>
        <v>2541</v>
      </c>
      <c r="E72" s="73">
        <f>+E52+E71</f>
        <v>2831</v>
      </c>
      <c r="F72" s="73">
        <f>+F52+F71</f>
        <v>2725.1</v>
      </c>
      <c r="G72" s="73">
        <f>+G52+G71</f>
        <v>2578</v>
      </c>
      <c r="H72" s="73">
        <f t="shared" ref="H72:R72" si="168">+H52+H71</f>
        <v>3057</v>
      </c>
      <c r="I72" s="73">
        <f t="shared" si="168"/>
        <v>3292.6</v>
      </c>
      <c r="J72" s="73">
        <f t="shared" si="168"/>
        <v>3697.2</v>
      </c>
      <c r="K72" s="73">
        <f t="shared" si="168"/>
        <v>3874.8</v>
      </c>
      <c r="L72" s="73">
        <f t="shared" si="168"/>
        <v>3890.7</v>
      </c>
      <c r="M72" s="73">
        <f t="shared" si="168"/>
        <v>2322.9</v>
      </c>
      <c r="N72" s="73">
        <f t="shared" si="168"/>
        <v>2064.7</v>
      </c>
      <c r="O72" s="73">
        <f t="shared" si="168"/>
        <v>4387.6</v>
      </c>
      <c r="P72" s="73">
        <f t="shared" si="168"/>
        <v>2363.6</v>
      </c>
      <c r="Q72" s="73">
        <f t="shared" si="168"/>
        <v>2176.3</v>
      </c>
      <c r="R72" s="73">
        <f t="shared" si="168"/>
        <v>4539.9</v>
      </c>
      <c r="S72" s="73"/>
      <c r="T72" s="73"/>
      <c r="U72" s="73"/>
      <c r="V72" s="73"/>
      <c r="W72" s="73">
        <f>+W52+W71</f>
        <v>2530.4</v>
      </c>
      <c r="X72" s="73">
        <f>+X52+X71</f>
        <v>2145.9</v>
      </c>
      <c r="Y72" s="73">
        <f>+Y52+Y71</f>
        <v>4676.3</v>
      </c>
      <c r="Z72" s="73"/>
      <c r="AA72" s="73"/>
      <c r="AB72" s="73"/>
      <c r="AC72" s="73"/>
      <c r="AD72" s="73">
        <f>+AD52+AD71</f>
        <v>2576</v>
      </c>
      <c r="AE72" s="73">
        <f>+AE52+AE71</f>
        <v>2345.9</v>
      </c>
      <c r="AF72" s="73">
        <f>+AF52+AF71</f>
        <v>4921.9</v>
      </c>
      <c r="AG72" s="73"/>
      <c r="AH72" s="73"/>
      <c r="AI72" s="73"/>
      <c r="AJ72" s="73"/>
      <c r="AK72" s="73">
        <f>+AK52+AK71</f>
        <v>2888.4</v>
      </c>
      <c r="AL72" s="73">
        <f>+AL52+AL71</f>
        <v>2659.1</v>
      </c>
      <c r="AM72" s="73">
        <f>+AM52+AM71</f>
        <v>5547.5</v>
      </c>
      <c r="AN72" s="73"/>
      <c r="AO72" s="73"/>
      <c r="AP72" s="73"/>
      <c r="AQ72" s="73"/>
      <c r="AR72" s="73">
        <f>+AR52+AR71</f>
        <v>2357.2</v>
      </c>
      <c r="AS72" s="73">
        <f>AT72-AR72</f>
        <v>2851.8</v>
      </c>
      <c r="AT72" s="73">
        <f>+AT52+AT71</f>
        <v>5209</v>
      </c>
      <c r="AU72" s="73"/>
      <c r="AV72" s="73"/>
      <c r="AW72" s="73"/>
      <c r="AX72" s="73"/>
      <c r="AY72" s="73">
        <f>+AY52+AY71</f>
        <v>2988.2</v>
      </c>
      <c r="AZ72" s="73">
        <f>+AZ52+AZ71</f>
        <v>3172.1</v>
      </c>
      <c r="BA72" s="73">
        <f>+BA52+BA71</f>
        <v>6160.3</v>
      </c>
      <c r="BB72" s="73"/>
      <c r="BC72" s="73"/>
      <c r="BD72" s="73"/>
      <c r="BE72" s="73"/>
      <c r="BF72" s="73">
        <f>+BF52+BF71</f>
        <v>3745.5</v>
      </c>
      <c r="BG72" s="73">
        <f>+BG52+BG71</f>
        <v>3711.4</v>
      </c>
      <c r="BH72" s="73">
        <f>+BH52+BH71</f>
        <v>7456.8</v>
      </c>
      <c r="BI72" s="73"/>
      <c r="BJ72" s="73"/>
      <c r="BK72" s="73"/>
      <c r="BL72" s="73"/>
      <c r="BM72" s="73">
        <f>+BM52+BM71</f>
        <v>4258.8</v>
      </c>
      <c r="BN72" s="73">
        <f>+BN52+BN71</f>
        <v>3884.5</v>
      </c>
      <c r="BO72" s="73">
        <f>+BO52+BO71</f>
        <v>8143.3</v>
      </c>
      <c r="BP72" s="73"/>
      <c r="BQ72" s="73"/>
      <c r="BR72" s="73"/>
      <c r="BS72" s="73"/>
      <c r="BT72" s="73">
        <f>+BT52+BT71</f>
        <v>4599.1</v>
      </c>
      <c r="BU72" s="73">
        <f t="shared" ref="BU72:CO72" si="169">+BU52+BU71</f>
        <v>4088.4</v>
      </c>
      <c r="BV72" s="73">
        <f t="shared" si="169"/>
        <v>8687.5</v>
      </c>
      <c r="BW72" s="73"/>
      <c r="BX72" s="73"/>
      <c r="BY72" s="73"/>
      <c r="BZ72" s="73"/>
      <c r="CA72" s="73">
        <f>+CA52+CA71</f>
        <v>4740.1</v>
      </c>
      <c r="CB72" s="73">
        <f t="shared" ref="CB72" si="170">+CB52+CB71</f>
        <v>4186.61029526298</v>
      </c>
      <c r="CC72" s="73">
        <f t="shared" si="169"/>
        <v>8926.71029526298</v>
      </c>
      <c r="CD72" s="73"/>
      <c r="CE72" s="73"/>
      <c r="CF72" s="73"/>
      <c r="CG72" s="73"/>
      <c r="CH72" s="73">
        <f>+CH52+CH71</f>
        <v>4922.89181133371</v>
      </c>
      <c r="CI72" s="73">
        <f t="shared" ref="CI72" si="171">+CI52+CI71</f>
        <v>4537.40568355697</v>
      </c>
      <c r="CJ72" s="73">
        <f t="shared" si="169"/>
        <v>9460.29749489068</v>
      </c>
      <c r="CK72" s="73">
        <f t="shared" si="169"/>
        <v>10088.9727590447</v>
      </c>
      <c r="CL72" s="73">
        <f t="shared" si="169"/>
        <v>10758.6217762852</v>
      </c>
      <c r="CM72" s="73">
        <f t="shared" si="169"/>
        <v>11475.7213224133</v>
      </c>
      <c r="CN72" s="73">
        <f t="shared" si="169"/>
        <v>12241.1075531934</v>
      </c>
      <c r="CO72" s="73">
        <f t="shared" si="169"/>
        <v>13058.0762799121</v>
      </c>
      <c r="CP72" s="73">
        <f t="shared" ref="CP72:CS72" si="172">+CP52+CP71</f>
        <v>13930.1506790881</v>
      </c>
      <c r="CQ72" s="73">
        <f t="shared" si="172"/>
        <v>14861.0970825497</v>
      </c>
      <c r="CR72" s="73">
        <f t="shared" si="172"/>
        <v>15854.9418679004</v>
      </c>
      <c r="CS72" s="73">
        <f t="shared" si="172"/>
        <v>16915.989526159</v>
      </c>
    </row>
    <row r="73" spans="1:97">
      <c r="A73" s="529" t="s">
        <v>412</v>
      </c>
      <c r="B73" s="33" t="s">
        <v>587</v>
      </c>
      <c r="C73" s="33" t="s">
        <v>242</v>
      </c>
      <c r="D73" s="33">
        <f t="shared" ref="D73:L73" si="173">+D72/C72-1</f>
        <v>0.122052459595514</v>
      </c>
      <c r="E73" s="33">
        <f t="shared" si="173"/>
        <v>0.114128295946478</v>
      </c>
      <c r="F73" s="33">
        <f t="shared" si="173"/>
        <v>-0.0374072765807135</v>
      </c>
      <c r="G73" s="33">
        <f t="shared" si="173"/>
        <v>-0.0539796704708084</v>
      </c>
      <c r="H73" s="33">
        <f t="shared" si="173"/>
        <v>0.185802948021722</v>
      </c>
      <c r="I73" s="33">
        <f t="shared" si="173"/>
        <v>0.0770690219169119</v>
      </c>
      <c r="J73" s="33">
        <f t="shared" si="173"/>
        <v>0.122881613314706</v>
      </c>
      <c r="K73" s="33">
        <f t="shared" si="173"/>
        <v>0.04803635183382</v>
      </c>
      <c r="L73" s="33">
        <f t="shared" si="173"/>
        <v>0.00410343759677922</v>
      </c>
      <c r="M73" s="33">
        <f>+M72/2385.7-1</f>
        <v>-0.0263235109192269</v>
      </c>
      <c r="N73" s="33">
        <f>+N72/2385.7-1</f>
        <v>-0.134551703902419</v>
      </c>
      <c r="O73" s="33">
        <f>+O72/L72-1</f>
        <v>0.12771480710412</v>
      </c>
      <c r="P73" s="33">
        <f>+P72/2385.7-1</f>
        <v>-0.00926352852412282</v>
      </c>
      <c r="Q73" s="33">
        <f>+Q72/2385.7-1</f>
        <v>-0.0877729806765308</v>
      </c>
      <c r="R73" s="33">
        <f>+R72/O72-1</f>
        <v>0.0347114595678732</v>
      </c>
      <c r="S73" s="33"/>
      <c r="T73" s="33"/>
      <c r="U73" s="33"/>
      <c r="V73" s="33"/>
      <c r="W73" s="33">
        <f>+W72/2385.7-1</f>
        <v>0.0606530578027416</v>
      </c>
      <c r="X73" s="33">
        <f>+X72/2385.7-1</f>
        <v>-0.100515571949533</v>
      </c>
      <c r="Y73" s="33">
        <f>+Y72/R72-1</f>
        <v>0.0300447146412914</v>
      </c>
      <c r="Z73" s="33"/>
      <c r="AA73" s="33"/>
      <c r="AB73" s="33"/>
      <c r="AC73" s="33"/>
      <c r="AD73" s="33">
        <f>+AD72/W72-1</f>
        <v>0.0180208662662029</v>
      </c>
      <c r="AE73" s="33">
        <f>+AE72/X72-1</f>
        <v>0.0932009879304723</v>
      </c>
      <c r="AF73" s="33">
        <f>+AF72/Y72-1</f>
        <v>0.0525201548232579</v>
      </c>
      <c r="AG73" s="33"/>
      <c r="AH73" s="33"/>
      <c r="AI73" s="33"/>
      <c r="AJ73" s="33"/>
      <c r="AK73" s="33">
        <f>+AK72/AD72-1</f>
        <v>0.121273291925466</v>
      </c>
      <c r="AL73" s="33">
        <f>+AL72/AE72-1</f>
        <v>0.133509527260326</v>
      </c>
      <c r="AM73" s="33">
        <f>+AM72/AF72-1</f>
        <v>0.127105386131372</v>
      </c>
      <c r="AN73" s="33"/>
      <c r="AO73" s="33"/>
      <c r="AP73" s="33"/>
      <c r="AQ73" s="33"/>
      <c r="AR73" s="33">
        <f>+AR72/AK72-1</f>
        <v>-0.183908045977011</v>
      </c>
      <c r="AS73" s="33">
        <f>+AS72/AL72-1</f>
        <v>0.0724681283140913</v>
      </c>
      <c r="AT73" s="33">
        <f>+AT72/AM72-1</f>
        <v>-0.0610184767913474</v>
      </c>
      <c r="AU73" s="33"/>
      <c r="AV73" s="33"/>
      <c r="AW73" s="33"/>
      <c r="AX73" s="33"/>
      <c r="AY73" s="33">
        <f>+AY72/AR72-1</f>
        <v>0.267690480230782</v>
      </c>
      <c r="AZ73" s="33">
        <f>+AZ72/AS72-1</f>
        <v>0.112315029104425</v>
      </c>
      <c r="BA73" s="33">
        <f>+BA72/AT72-1</f>
        <v>0.182626223843348</v>
      </c>
      <c r="BB73" s="33"/>
      <c r="BC73" s="33"/>
      <c r="BD73" s="33"/>
      <c r="BE73" s="33"/>
      <c r="BF73" s="33">
        <f>+BF72/AY72-1</f>
        <v>0.25343015862392</v>
      </c>
      <c r="BG73" s="33">
        <f>+BG72/AZ72-1</f>
        <v>0.170013555688661</v>
      </c>
      <c r="BH73" s="33">
        <f>+BH72/BA72-1</f>
        <v>0.210460529519666</v>
      </c>
      <c r="BI73" s="33"/>
      <c r="BJ73" s="33"/>
      <c r="BK73" s="33"/>
      <c r="BL73" s="33"/>
      <c r="BM73" s="33">
        <f>+BM72/BF72-1</f>
        <v>0.137044453344013</v>
      </c>
      <c r="BN73" s="33">
        <f>+BN72/BG72-1</f>
        <v>0.0466400819097914</v>
      </c>
      <c r="BO73" s="33">
        <f>+BO72/BH72-1</f>
        <v>0.0920636197832847</v>
      </c>
      <c r="BP73" s="33"/>
      <c r="BQ73" s="33"/>
      <c r="BR73" s="33"/>
      <c r="BS73" s="33"/>
      <c r="BT73" s="33">
        <f>+BT72/BM72-1</f>
        <v>0.0799051375974453</v>
      </c>
      <c r="BU73" s="33">
        <f>+BU72/BN72-1</f>
        <v>0.0524906680396446</v>
      </c>
      <c r="BV73" s="33">
        <f>+BV72/BO72-1</f>
        <v>0.0668279444451267</v>
      </c>
      <c r="BW73" s="33"/>
      <c r="BX73" s="33"/>
      <c r="BY73" s="33"/>
      <c r="BZ73" s="33"/>
      <c r="CA73" s="33">
        <f>+CA72/BT72-1</f>
        <v>0.0306581722510926</v>
      </c>
      <c r="CB73" s="33">
        <f>+CB72/BU72-1</f>
        <v>0.0240216943701645</v>
      </c>
      <c r="CC73" s="33">
        <f>+CC72/BV72-1</f>
        <v>0.0275349980158828</v>
      </c>
      <c r="CD73" s="33"/>
      <c r="CE73" s="33"/>
      <c r="CF73" s="33"/>
      <c r="CG73" s="33"/>
      <c r="CH73" s="33">
        <f>+CH72/CA72-1</f>
        <v>0.0385628597147125</v>
      </c>
      <c r="CI73" s="33">
        <f>+CI72/CB72-1</f>
        <v>0.08378983558391</v>
      </c>
      <c r="CJ73" s="33">
        <f>+CJ72/CC72-1</f>
        <v>0.0597742261122614</v>
      </c>
      <c r="CK73" s="33">
        <f>+CK72/CJ72-1</f>
        <v>0.0664540691763182</v>
      </c>
      <c r="CL73" s="33">
        <f t="shared" ref="CL73:CS73" si="174">+CL72/CK72-1</f>
        <v>0.0663743508118932</v>
      </c>
      <c r="CM73" s="33">
        <f t="shared" si="174"/>
        <v>0.0666534767221618</v>
      </c>
      <c r="CN73" s="33">
        <f t="shared" si="174"/>
        <v>0.0666961325808093</v>
      </c>
      <c r="CO73" s="33">
        <f t="shared" si="174"/>
        <v>0.0667397719665908</v>
      </c>
      <c r="CP73" s="33">
        <f t="shared" si="174"/>
        <v>0.0667842935270311</v>
      </c>
      <c r="CQ73" s="33">
        <f t="shared" si="174"/>
        <v>0.0668296004047684</v>
      </c>
      <c r="CR73" s="33">
        <f t="shared" si="174"/>
        <v>0.066875600087269</v>
      </c>
      <c r="CS73" s="33">
        <f t="shared" si="174"/>
        <v>0.0669222042628104</v>
      </c>
    </row>
    <row r="74" s="18" customFormat="1" spans="1:97">
      <c r="A74" s="542" t="s">
        <v>414</v>
      </c>
      <c r="B74" s="79" t="s">
        <v>587</v>
      </c>
      <c r="C74" s="79">
        <f t="shared" ref="C74:AM74" si="175">C72/C10</f>
        <v>0.15582681933282</v>
      </c>
      <c r="D74" s="79">
        <f t="shared" si="175"/>
        <v>0.160921471430217</v>
      </c>
      <c r="E74" s="79">
        <f t="shared" si="175"/>
        <v>0.165913266769189</v>
      </c>
      <c r="F74" s="79">
        <f t="shared" si="175"/>
        <v>0.155354251704558</v>
      </c>
      <c r="G74" s="79">
        <f t="shared" si="175"/>
        <v>0.147532908350397</v>
      </c>
      <c r="H74" s="79">
        <f t="shared" si="175"/>
        <v>0.156803003723879</v>
      </c>
      <c r="I74" s="79">
        <f t="shared" si="175"/>
        <v>0.16185340483997</v>
      </c>
      <c r="J74" s="79">
        <f t="shared" si="175"/>
        <v>0.164592858383008</v>
      </c>
      <c r="K74" s="79">
        <f t="shared" si="175"/>
        <v>0.168641139246016</v>
      </c>
      <c r="L74" s="79">
        <f t="shared" si="175"/>
        <v>0.172674418604651</v>
      </c>
      <c r="M74" s="79">
        <f t="shared" si="175"/>
        <v>0.181208996091708</v>
      </c>
      <c r="N74" s="79">
        <f t="shared" si="175"/>
        <v>0.165992684005306</v>
      </c>
      <c r="O74" s="79">
        <f t="shared" si="175"/>
        <v>0.17371542597417</v>
      </c>
      <c r="P74" s="79">
        <f t="shared" si="175"/>
        <v>0.183302390003831</v>
      </c>
      <c r="Q74" s="79">
        <f t="shared" si="175"/>
        <v>0.16815065952949</v>
      </c>
      <c r="R74" s="79">
        <f t="shared" si="175"/>
        <v>0.175712444508091</v>
      </c>
      <c r="S74" s="79"/>
      <c r="T74" s="79"/>
      <c r="U74" s="79"/>
      <c r="V74" s="79"/>
      <c r="W74" s="79">
        <f t="shared" si="175"/>
        <v>0.188668272206026</v>
      </c>
      <c r="X74" s="79">
        <f t="shared" si="175"/>
        <v>0.170150176818535</v>
      </c>
      <c r="Y74" s="79">
        <f t="shared" si="175"/>
        <v>0.179693894411632</v>
      </c>
      <c r="Z74" s="79"/>
      <c r="AA74" s="79"/>
      <c r="AB74" s="79"/>
      <c r="AC74" s="79"/>
      <c r="AD74" s="79">
        <f t="shared" si="175"/>
        <v>0.192372318101369</v>
      </c>
      <c r="AE74" s="79">
        <f t="shared" si="175"/>
        <v>0.173171325857958</v>
      </c>
      <c r="AF74" s="79">
        <f t="shared" si="175"/>
        <v>0.182716223540505</v>
      </c>
      <c r="AG74" s="79"/>
      <c r="AH74" s="79"/>
      <c r="AI74" s="79"/>
      <c r="AJ74" s="79"/>
      <c r="AK74" s="79">
        <f t="shared" si="175"/>
        <v>0.195010633629275</v>
      </c>
      <c r="AL74" s="79">
        <f t="shared" si="175"/>
        <v>0.176542447600268</v>
      </c>
      <c r="AM74" s="79">
        <f t="shared" si="175"/>
        <v>0.185699078785282</v>
      </c>
      <c r="AN74" s="79"/>
      <c r="AO74" s="79"/>
      <c r="AP74" s="79"/>
      <c r="AQ74" s="79"/>
      <c r="AR74" s="79">
        <f>AR72/AR10</f>
        <v>0.180262302603908</v>
      </c>
      <c r="AS74" s="79">
        <f>AS72/AS10</f>
        <v>0.191200922548809</v>
      </c>
      <c r="AT74" s="79">
        <f>AT72/AT10</f>
        <v>0.18608821774715</v>
      </c>
      <c r="AU74" s="79"/>
      <c r="AV74" s="79"/>
      <c r="AW74" s="79"/>
      <c r="AX74" s="79"/>
      <c r="AY74" s="79">
        <f>AY72/AY10</f>
        <v>0.196634795712227</v>
      </c>
      <c r="AZ74" s="79">
        <f>AZ72/AZ10</f>
        <v>0.185606243297323</v>
      </c>
      <c r="BA74" s="79">
        <f>BA72/BA10</f>
        <v>0.190797083642658</v>
      </c>
      <c r="BB74" s="79"/>
      <c r="BC74" s="79"/>
      <c r="BD74" s="79"/>
      <c r="BE74" s="79"/>
      <c r="BF74" s="79">
        <f>BF72/BF10</f>
        <v>0.203933290864246</v>
      </c>
      <c r="BG74" s="79">
        <f>BG72/BG10</f>
        <v>0.186555010455203</v>
      </c>
      <c r="BH74" s="79">
        <f>BH72/BH10</f>
        <v>0.194894500100625</v>
      </c>
      <c r="BI74" s="79"/>
      <c r="BJ74" s="79"/>
      <c r="BK74" s="79"/>
      <c r="BL74" s="79"/>
      <c r="BM74" s="79">
        <f>BM72/BM10</f>
        <v>0.20699811899427</v>
      </c>
      <c r="BN74" s="79">
        <f>BN72/BN10</f>
        <v>0.188490186088265</v>
      </c>
      <c r="BO74" s="79">
        <f>BO72/BO10</f>
        <v>0.197736422663941</v>
      </c>
      <c r="BP74" s="79"/>
      <c r="BQ74" s="79"/>
      <c r="BR74" s="79"/>
      <c r="BS74" s="79"/>
      <c r="BT74" s="79">
        <f t="shared" ref="BT74:CS74" si="176">BT72/BT10</f>
        <v>0.207908393909804</v>
      </c>
      <c r="BU74" s="79">
        <f t="shared" si="176"/>
        <v>0.191349848591928</v>
      </c>
      <c r="BV74" s="79">
        <f t="shared" si="176"/>
        <v>0.199773264530846</v>
      </c>
      <c r="BW74" s="79"/>
      <c r="BX74" s="79"/>
      <c r="BY74" s="79"/>
      <c r="BZ74" s="79"/>
      <c r="CA74" s="79">
        <f t="shared" ref="CA74:CB74" si="177">CA72/CA10</f>
        <v>0.210920465973106</v>
      </c>
      <c r="CB74" s="79">
        <f t="shared" si="177"/>
        <v>0.194200376330912</v>
      </c>
      <c r="CC74" s="79">
        <f t="shared" si="176"/>
        <v>0.202734185547281</v>
      </c>
      <c r="CD74" s="79"/>
      <c r="CE74" s="79"/>
      <c r="CF74" s="79"/>
      <c r="CG74" s="79"/>
      <c r="CH74" s="79">
        <f t="shared" ref="CH74:CI74" si="178">CH72/CH10</f>
        <v>0.212399597906469</v>
      </c>
      <c r="CI74" s="79">
        <f t="shared" si="178"/>
        <v>0.198497844822329</v>
      </c>
      <c r="CJ74" s="79">
        <f t="shared" si="176"/>
        <v>0.205496853877097</v>
      </c>
      <c r="CK74" s="79">
        <f t="shared" si="176"/>
        <v>0.20853517045848</v>
      </c>
      <c r="CL74" s="79">
        <f t="shared" si="176"/>
        <v>0.21121853974338</v>
      </c>
      <c r="CM74" s="79">
        <f t="shared" si="176"/>
        <v>0.21391098252761</v>
      </c>
      <c r="CN74" s="79">
        <f t="shared" si="176"/>
        <v>0.216613292172968</v>
      </c>
      <c r="CO74" s="79">
        <f t="shared" si="176"/>
        <v>0.219325351154328</v>
      </c>
      <c r="CP74" s="79">
        <f t="shared" si="176"/>
        <v>0.222047037810899</v>
      </c>
      <c r="CQ74" s="79">
        <f t="shared" si="176"/>
        <v>0.224778226537709</v>
      </c>
      <c r="CR74" s="79">
        <f t="shared" si="176"/>
        <v>0.227518787980968</v>
      </c>
      <c r="CS74" s="79">
        <f t="shared" si="176"/>
        <v>0.230268589236769</v>
      </c>
    </row>
    <row r="75" s="19" customFormat="1" spans="1:97">
      <c r="A75" s="538" t="s">
        <v>415</v>
      </c>
      <c r="B75" s="538" t="s">
        <v>590</v>
      </c>
      <c r="C75" s="80"/>
      <c r="D75" s="80"/>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1">
        <f>(AY74-AR74)*10000</f>
        <v>163.724931083193</v>
      </c>
      <c r="AZ75" s="81">
        <f>(AZ74-AS74)*10000</f>
        <v>-55.9467925148599</v>
      </c>
      <c r="BA75" s="81">
        <f>(BA74-AT74)*10000</f>
        <v>47.0886589550804</v>
      </c>
      <c r="BB75" s="80"/>
      <c r="BC75" s="80"/>
      <c r="BD75" s="80"/>
      <c r="BE75" s="80"/>
      <c r="BF75" s="81">
        <f>(BF74-AY74)*10000</f>
        <v>72.9849515201886</v>
      </c>
      <c r="BG75" s="81">
        <f>(BG74-AZ74)*10000</f>
        <v>9.48767157880198</v>
      </c>
      <c r="BH75" s="81">
        <f>(BH74-BA74)*10000</f>
        <v>40.9741645796732</v>
      </c>
      <c r="BI75" s="81"/>
      <c r="BJ75" s="81"/>
      <c r="BK75" s="81"/>
      <c r="BL75" s="81"/>
      <c r="BM75" s="81">
        <f>(BM74-BF74)*10000</f>
        <v>30.6482813002359</v>
      </c>
      <c r="BN75" s="81">
        <f>(BN74-BG74)*10000</f>
        <v>19.3517563306106</v>
      </c>
      <c r="BO75" s="81">
        <f>(BO74-BH74)*10000</f>
        <v>28.4192256331514</v>
      </c>
      <c r="BP75" s="81"/>
      <c r="BQ75" s="81"/>
      <c r="BR75" s="81"/>
      <c r="BS75" s="81"/>
      <c r="BT75" s="81">
        <f>(BT74-BM74)*10000</f>
        <v>9.10274915534859</v>
      </c>
      <c r="BU75" s="81">
        <f>(BU74-BN74)*10000</f>
        <v>28.5966250366379</v>
      </c>
      <c r="BV75" s="81">
        <f>(BV74-BO74)*10000</f>
        <v>20.3684186690553</v>
      </c>
      <c r="BW75" s="81"/>
      <c r="BX75" s="81"/>
      <c r="BY75" s="81"/>
      <c r="BZ75" s="81"/>
      <c r="CA75" s="81">
        <f>(CA74-BT74)*10000</f>
        <v>30.1207206330165</v>
      </c>
      <c r="CB75" s="81">
        <f>(CB74-BU74)*10000</f>
        <v>28.5052773898409</v>
      </c>
      <c r="CC75" s="81">
        <f>(CC74-BV74)*10000</f>
        <v>29.6092101643464</v>
      </c>
      <c r="CD75" s="81"/>
      <c r="CE75" s="81"/>
      <c r="CF75" s="81"/>
      <c r="CG75" s="81"/>
      <c r="CH75" s="81">
        <f>(CH74-CA74)*10000</f>
        <v>14.7913193336305</v>
      </c>
      <c r="CI75" s="81">
        <f>(CI74-CB74)*10000</f>
        <v>42.9746849141613</v>
      </c>
      <c r="CJ75" s="81">
        <f>(CJ74-CC74)*10000</f>
        <v>27.6266832981628</v>
      </c>
      <c r="CK75" s="81">
        <f t="shared" ref="CK75:CS75" si="179">(CK74-CJ74)*10000</f>
        <v>30.3831658138307</v>
      </c>
      <c r="CL75" s="81">
        <f t="shared" si="179"/>
        <v>26.8336928489954</v>
      </c>
      <c r="CM75" s="81">
        <f t="shared" si="179"/>
        <v>26.9244278423031</v>
      </c>
      <c r="CN75" s="81">
        <f t="shared" si="179"/>
        <v>27.0230964535828</v>
      </c>
      <c r="CO75" s="81">
        <f t="shared" si="179"/>
        <v>27.1205898136009</v>
      </c>
      <c r="CP75" s="81">
        <f t="shared" si="179"/>
        <v>27.2168665657097</v>
      </c>
      <c r="CQ75" s="81">
        <f t="shared" si="179"/>
        <v>27.311887268095</v>
      </c>
      <c r="CR75" s="81">
        <f t="shared" si="179"/>
        <v>27.4056144325879</v>
      </c>
      <c r="CS75" s="81">
        <f t="shared" si="179"/>
        <v>27.4980125580093</v>
      </c>
    </row>
    <row r="76" spans="1:97">
      <c r="A76" s="529" t="s">
        <v>611</v>
      </c>
      <c r="B76" s="35" t="s">
        <v>587</v>
      </c>
      <c r="C76" s="42">
        <f t="shared" ref="C76:L76" si="180">C62/C20</f>
        <v>0.249809414603112</v>
      </c>
      <c r="D76" s="42">
        <f t="shared" si="180"/>
        <v>0.310426347331706</v>
      </c>
      <c r="E76" s="42">
        <f t="shared" si="180"/>
        <v>0.268260267822806</v>
      </c>
      <c r="F76" s="42">
        <f t="shared" si="180"/>
        <v>-0.143789251840195</v>
      </c>
      <c r="G76" s="42">
        <f t="shared" si="180"/>
        <v>1.27761622265618</v>
      </c>
      <c r="H76" s="42">
        <f t="shared" si="180"/>
        <v>0.32997833948724</v>
      </c>
      <c r="I76" s="42">
        <f t="shared" si="180"/>
        <v>0.294165474018022</v>
      </c>
      <c r="J76" s="42">
        <f t="shared" si="180"/>
        <v>0.222215121611891</v>
      </c>
      <c r="K76" s="42">
        <f t="shared" si="180"/>
        <v>0.285074657111608</v>
      </c>
      <c r="L76" s="42">
        <f t="shared" si="180"/>
        <v>0.283504833716164</v>
      </c>
      <c r="O76" s="42">
        <f>O62/O20</f>
        <v>0.184542315926102</v>
      </c>
      <c r="R76" s="42">
        <f>R62/R20</f>
        <v>0.235069643063839</v>
      </c>
      <c r="Y76" s="42">
        <f>Y62/Y20</f>
        <v>0.225811414758975</v>
      </c>
      <c r="AF76" s="42">
        <f>AF62/AF20</f>
        <v>0.245875592886788</v>
      </c>
      <c r="AM76" s="42">
        <f>AM62/AM20</f>
        <v>0.250867703058623</v>
      </c>
      <c r="AT76" s="42">
        <f>AT62/AT20</f>
        <v>0.189943473779943</v>
      </c>
      <c r="AY76" s="35"/>
      <c r="AZ76" s="35"/>
      <c r="BA76" s="42">
        <f>BA62/BA20</f>
        <v>0.246586220068488</v>
      </c>
      <c r="BF76" s="42">
        <f>BF62/BF20</f>
        <v>0.236591721437368</v>
      </c>
      <c r="BG76" s="35"/>
      <c r="BH76" s="42">
        <f>BH62/BH20</f>
        <v>0.215737287727101</v>
      </c>
      <c r="BI76" s="76"/>
      <c r="BJ76" s="76"/>
      <c r="BK76" s="76"/>
      <c r="BL76" s="76"/>
      <c r="BM76" s="42">
        <f>BM62/BM20</f>
        <v>0.249706092097666</v>
      </c>
      <c r="BN76" s="35"/>
      <c r="BO76" s="42">
        <f>BO62/BO20</f>
        <v>0.241707168077714</v>
      </c>
      <c r="BP76" s="76"/>
      <c r="BQ76" s="76"/>
      <c r="BR76" s="76"/>
      <c r="BS76" s="76"/>
      <c r="BT76" s="42">
        <f>BT62/BT20</f>
        <v>0.258805415969852</v>
      </c>
      <c r="BU76" s="35"/>
      <c r="BV76" s="42">
        <f t="shared" ref="BV76:CS76" si="181">BV62/BV20</f>
        <v>0.284153137833069</v>
      </c>
      <c r="BW76" s="42"/>
      <c r="BX76" s="42"/>
      <c r="BY76" s="76"/>
      <c r="BZ76" s="42"/>
      <c r="CA76" s="42">
        <f>CA62/CA20</f>
        <v>0.309260493187915</v>
      </c>
      <c r="CB76" s="35"/>
      <c r="CC76" s="42">
        <f t="shared" si="181"/>
        <v>0.277941889184437</v>
      </c>
      <c r="CD76" s="42"/>
      <c r="CE76" s="42"/>
      <c r="CF76" s="76"/>
      <c r="CG76" s="42"/>
      <c r="CH76" s="42">
        <f>CH62/CH20</f>
        <v>0.27721784007841</v>
      </c>
      <c r="CI76" s="35"/>
      <c r="CJ76" s="42">
        <f t="shared" si="181"/>
        <v>0.284998862142306</v>
      </c>
      <c r="CK76" s="42">
        <f t="shared" si="181"/>
        <v>0.287930651512491</v>
      </c>
      <c r="CL76" s="42">
        <f t="shared" si="181"/>
        <v>0.282483700416411</v>
      </c>
      <c r="CM76" s="42">
        <f t="shared" si="181"/>
        <v>0.285229650433364</v>
      </c>
      <c r="CN76" s="42">
        <f t="shared" si="181"/>
        <v>0.287968714233877</v>
      </c>
      <c r="CO76" s="42">
        <f t="shared" si="181"/>
        <v>0.290715917265456</v>
      </c>
      <c r="CP76" s="42">
        <f t="shared" si="181"/>
        <v>0.293471113424334</v>
      </c>
      <c r="CQ76" s="42">
        <f t="shared" si="181"/>
        <v>0.296234155397334</v>
      </c>
      <c r="CR76" s="42">
        <f t="shared" si="181"/>
        <v>0.299004894843994</v>
      </c>
      <c r="CS76" s="42">
        <f t="shared" si="181"/>
        <v>0.301783182575348</v>
      </c>
    </row>
    <row r="77" spans="1:97">
      <c r="A77" s="32"/>
      <c r="B77" s="35"/>
    </row>
    <row r="78" spans="1:97">
      <c r="A78" t="s">
        <v>422</v>
      </c>
      <c r="B78" s="39" t="s">
        <v>594</v>
      </c>
      <c r="C78" s="39">
        <v>9</v>
      </c>
      <c r="D78" s="39">
        <v>-61</v>
      </c>
      <c r="E78" s="39">
        <v>622</v>
      </c>
      <c r="F78" s="39">
        <v>-156</v>
      </c>
      <c r="G78" s="39">
        <v>-278</v>
      </c>
      <c r="H78" s="39">
        <v>-153.2</v>
      </c>
      <c r="I78" s="39">
        <v>-96.3</v>
      </c>
      <c r="J78" s="39">
        <v>-123.8</v>
      </c>
      <c r="K78" s="39">
        <v>-135.2</v>
      </c>
      <c r="L78" s="39">
        <v>-307.2</v>
      </c>
      <c r="M78" s="39">
        <v>-47.9</v>
      </c>
      <c r="N78" s="39">
        <f>+O78-M78</f>
        <v>-145.5</v>
      </c>
      <c r="O78" s="39">
        <v>-193.4</v>
      </c>
      <c r="P78" s="39">
        <v>-522.5</v>
      </c>
      <c r="Q78" s="39">
        <f>+R78-P78</f>
        <v>-21.3</v>
      </c>
      <c r="R78" s="39">
        <v>-543.8</v>
      </c>
      <c r="S78" s="39"/>
      <c r="T78" s="39"/>
      <c r="U78" s="39"/>
      <c r="V78" s="39"/>
      <c r="W78" s="39">
        <v>-96.2</v>
      </c>
      <c r="X78" s="39">
        <f>+Y78-W78</f>
        <v>-180.1</v>
      </c>
      <c r="Y78" s="39">
        <v>-276.3</v>
      </c>
      <c r="Z78" s="39"/>
      <c r="AA78" s="39"/>
      <c r="AB78" s="39"/>
      <c r="AC78" s="39"/>
      <c r="AD78" s="39">
        <v>-40.4</v>
      </c>
      <c r="AE78" s="39">
        <f>+AF78-AD78</f>
        <v>-54.3</v>
      </c>
      <c r="AF78" s="39">
        <v>-94.7</v>
      </c>
      <c r="AG78" s="39"/>
      <c r="AH78" s="39"/>
      <c r="AI78" s="39"/>
      <c r="AJ78" s="39"/>
      <c r="AK78" s="39">
        <v>-170.4</v>
      </c>
      <c r="AL78" s="39">
        <f>+AM78-AK78</f>
        <v>-266.1</v>
      </c>
      <c r="AM78" s="39">
        <v>-436.5</v>
      </c>
      <c r="AN78" s="39"/>
      <c r="AO78" s="39"/>
      <c r="AP78" s="39"/>
      <c r="AQ78" s="39"/>
      <c r="AR78" s="39">
        <v>-407.1</v>
      </c>
      <c r="AS78" s="39">
        <f>+AT78-AR78</f>
        <v>-301.9</v>
      </c>
      <c r="AT78" s="39">
        <v>-709</v>
      </c>
      <c r="AU78" s="39"/>
      <c r="AV78" s="39"/>
      <c r="AW78" s="39"/>
      <c r="AX78" s="39"/>
      <c r="AY78" s="39">
        <v>-315.3</v>
      </c>
      <c r="AZ78" s="39">
        <f>+BA78-AY78</f>
        <v>-116.7</v>
      </c>
      <c r="BA78" s="39">
        <v>-432</v>
      </c>
      <c r="BB78" s="39"/>
      <c r="BC78" s="39"/>
      <c r="BD78" s="39"/>
      <c r="BE78" s="39"/>
      <c r="BF78" s="82">
        <v>-34.5</v>
      </c>
      <c r="BG78" s="39">
        <f>+BH78-BF78</f>
        <v>-207</v>
      </c>
      <c r="BH78" s="39">
        <v>-241.5</v>
      </c>
      <c r="BI78" s="39"/>
      <c r="BJ78" s="39"/>
      <c r="BK78" s="39"/>
      <c r="BL78" s="39"/>
      <c r="BM78" s="39">
        <v>-321.7</v>
      </c>
      <c r="BN78" s="39">
        <f>+BO78-BM78</f>
        <v>-128.2</v>
      </c>
      <c r="BO78" s="39">
        <v>-449.9</v>
      </c>
      <c r="BP78" s="39"/>
      <c r="BQ78" s="39"/>
      <c r="BR78" s="39"/>
      <c r="BS78" s="39"/>
      <c r="BT78" s="39">
        <v>-103.4</v>
      </c>
      <c r="BU78" s="39">
        <f>+BV78-BT78</f>
        <v>-334.3</v>
      </c>
      <c r="BV78" s="39">
        <v>-437.7</v>
      </c>
      <c r="BW78" s="39"/>
      <c r="BX78" s="39"/>
      <c r="BY78" s="39"/>
      <c r="BZ78" s="39"/>
      <c r="CA78" s="39">
        <v>-268.9</v>
      </c>
      <c r="CB78" s="39">
        <f>+CC78-CA78</f>
        <v>-168.8</v>
      </c>
      <c r="CC78" s="39">
        <f>+BV78</f>
        <v>-437.7</v>
      </c>
      <c r="CD78" s="39"/>
      <c r="CE78" s="39"/>
      <c r="CF78" s="39"/>
      <c r="CG78" s="39"/>
      <c r="CH78" s="39">
        <f>CA78</f>
        <v>-268.9</v>
      </c>
      <c r="CI78" s="39">
        <f>+CJ78-CH78</f>
        <v>-168.8</v>
      </c>
      <c r="CJ78" s="39">
        <f>+CC78</f>
        <v>-437.7</v>
      </c>
      <c r="CK78" s="39">
        <f t="shared" ref="CK78:CS78" si="182">+CJ78</f>
        <v>-437.7</v>
      </c>
      <c r="CL78" s="39">
        <f t="shared" si="182"/>
        <v>-437.7</v>
      </c>
      <c r="CM78" s="39">
        <f t="shared" si="182"/>
        <v>-437.7</v>
      </c>
      <c r="CN78" s="39">
        <f t="shared" si="182"/>
        <v>-437.7</v>
      </c>
      <c r="CO78" s="39">
        <f t="shared" si="182"/>
        <v>-437.7</v>
      </c>
      <c r="CP78" s="39">
        <f t="shared" si="182"/>
        <v>-437.7</v>
      </c>
      <c r="CQ78" s="39">
        <f t="shared" si="182"/>
        <v>-437.7</v>
      </c>
      <c r="CR78" s="39">
        <f t="shared" si="182"/>
        <v>-437.7</v>
      </c>
      <c r="CS78" s="39">
        <f t="shared" si="182"/>
        <v>-437.7</v>
      </c>
    </row>
    <row r="79" spans="1:97">
      <c r="A79" s="18" t="s">
        <v>612</v>
      </c>
      <c r="B79" s="58" t="s">
        <v>594</v>
      </c>
      <c r="C79" s="58">
        <f>+C72+C78</f>
        <v>2273.6</v>
      </c>
      <c r="D79" s="58">
        <f>+D72+D78</f>
        <v>2480</v>
      </c>
      <c r="E79" s="58">
        <f>+E72+E78</f>
        <v>3453</v>
      </c>
      <c r="F79" s="58">
        <f>+F72+F78</f>
        <v>2569.1</v>
      </c>
      <c r="G79" s="58">
        <f>+G72+G78</f>
        <v>2300</v>
      </c>
      <c r="H79" s="58">
        <f t="shared" ref="H79:R79" si="183">+H72+H78</f>
        <v>2903.8</v>
      </c>
      <c r="I79" s="58">
        <f t="shared" si="183"/>
        <v>3196.3</v>
      </c>
      <c r="J79" s="58">
        <f t="shared" si="183"/>
        <v>3573.4</v>
      </c>
      <c r="K79" s="58">
        <f t="shared" si="183"/>
        <v>3739.6</v>
      </c>
      <c r="L79" s="58">
        <f t="shared" si="183"/>
        <v>3583.5</v>
      </c>
      <c r="M79" s="83">
        <f t="shared" si="183"/>
        <v>2275</v>
      </c>
      <c r="N79" s="58">
        <f t="shared" si="183"/>
        <v>1919.2</v>
      </c>
      <c r="O79" s="58">
        <f t="shared" si="183"/>
        <v>4194.2</v>
      </c>
      <c r="P79" s="83">
        <f t="shared" si="183"/>
        <v>1841.1</v>
      </c>
      <c r="Q79" s="58">
        <f t="shared" si="183"/>
        <v>2155</v>
      </c>
      <c r="R79" s="58">
        <f t="shared" si="183"/>
        <v>3996.1</v>
      </c>
      <c r="S79" s="58"/>
      <c r="T79" s="58"/>
      <c r="U79" s="58"/>
      <c r="V79" s="58"/>
      <c r="W79" s="58">
        <f>+W72+W78</f>
        <v>2434.2</v>
      </c>
      <c r="X79" s="58">
        <f>+X72+X78</f>
        <v>1965.8</v>
      </c>
      <c r="Y79" s="58">
        <f>+Y72+Y78</f>
        <v>4400</v>
      </c>
      <c r="Z79" s="58"/>
      <c r="AA79" s="58"/>
      <c r="AB79" s="58"/>
      <c r="AC79" s="58"/>
      <c r="AD79" s="58">
        <f>+AD72+AD78</f>
        <v>2535.6</v>
      </c>
      <c r="AE79" s="58">
        <f>+AE72+AE78</f>
        <v>2291.6</v>
      </c>
      <c r="AF79" s="58">
        <f>+AF72+AF78</f>
        <v>4827.2</v>
      </c>
      <c r="AG79" s="58"/>
      <c r="AH79" s="58"/>
      <c r="AI79" s="58"/>
      <c r="AJ79" s="58"/>
      <c r="AK79" s="58">
        <f>+AK72+AK78</f>
        <v>2718</v>
      </c>
      <c r="AL79" s="58">
        <f>+AL72+AL78</f>
        <v>2393</v>
      </c>
      <c r="AM79" s="58">
        <f>+AM72+AM78</f>
        <v>5111</v>
      </c>
      <c r="AN79" s="58"/>
      <c r="AO79" s="58"/>
      <c r="AP79" s="58"/>
      <c r="AQ79" s="58"/>
      <c r="AR79" s="58">
        <f>+AR72+AR78</f>
        <v>1950.1</v>
      </c>
      <c r="AS79" s="58">
        <f>+AS72+AS78</f>
        <v>2549.9</v>
      </c>
      <c r="AT79" s="58">
        <f>+AT72+AT78</f>
        <v>4500</v>
      </c>
      <c r="AU79" s="58"/>
      <c r="AV79" s="58"/>
      <c r="AW79" s="58"/>
      <c r="AX79" s="58"/>
      <c r="AY79" s="58">
        <f>+AY72+AY78</f>
        <v>2672.9</v>
      </c>
      <c r="AZ79" s="58">
        <f>+AZ72+AZ78</f>
        <v>3055.4</v>
      </c>
      <c r="BA79" s="58">
        <f>+BA72+BA78</f>
        <v>5728.3</v>
      </c>
      <c r="BB79" s="58"/>
      <c r="BC79" s="58"/>
      <c r="BD79" s="58"/>
      <c r="BE79" s="58"/>
      <c r="BF79" s="58">
        <f>+BF72+BF78</f>
        <v>3711</v>
      </c>
      <c r="BG79" s="58">
        <f>+BG72+BG78</f>
        <v>3504.4</v>
      </c>
      <c r="BH79" s="58">
        <f>+BH72+BH78</f>
        <v>7215.3</v>
      </c>
      <c r="BI79" s="58"/>
      <c r="BJ79" s="58"/>
      <c r="BK79" s="58"/>
      <c r="BL79" s="58"/>
      <c r="BM79" s="58">
        <f>+BM72+BM78</f>
        <v>3937.1</v>
      </c>
      <c r="BN79" s="58">
        <f>+BN72+BN78</f>
        <v>3756.3</v>
      </c>
      <c r="BO79" s="58">
        <f>+BO72+BO78</f>
        <v>7693.4</v>
      </c>
      <c r="BP79" s="58"/>
      <c r="BQ79" s="58"/>
      <c r="BR79" s="58"/>
      <c r="BS79" s="58"/>
      <c r="BT79" s="58">
        <f>+BT72+BT78</f>
        <v>4495.7</v>
      </c>
      <c r="BU79" s="58">
        <f>+BU72+BU78</f>
        <v>3754.1</v>
      </c>
      <c r="BV79" s="58">
        <f>+BV72+BV78</f>
        <v>8249.8</v>
      </c>
      <c r="BW79" s="58"/>
      <c r="BX79" s="58"/>
      <c r="BY79" s="58"/>
      <c r="BZ79" s="58"/>
      <c r="CA79" s="58">
        <f>+CA72+CA78</f>
        <v>4471.2</v>
      </c>
      <c r="CB79" s="58">
        <f>+CB72+CB78</f>
        <v>4017.81029526298</v>
      </c>
      <c r="CC79" s="58">
        <f t="shared" ref="CC79:CS79" si="184">+CC72+CC78</f>
        <v>8489.01029526298</v>
      </c>
      <c r="CD79" s="58"/>
      <c r="CE79" s="58"/>
      <c r="CF79" s="58"/>
      <c r="CG79" s="58"/>
      <c r="CH79" s="58">
        <f>+CH72+CH78</f>
        <v>4653.99181133371</v>
      </c>
      <c r="CI79" s="58">
        <f>+CI72+CI78</f>
        <v>4368.60568355697</v>
      </c>
      <c r="CJ79" s="58">
        <f t="shared" si="184"/>
        <v>9022.59749489068</v>
      </c>
      <c r="CK79" s="58">
        <f t="shared" si="184"/>
        <v>9651.2727590447</v>
      </c>
      <c r="CL79" s="58">
        <f t="shared" si="184"/>
        <v>10320.9217762852</v>
      </c>
      <c r="CM79" s="58">
        <f t="shared" si="184"/>
        <v>11038.0213224133</v>
      </c>
      <c r="CN79" s="58">
        <f t="shared" si="184"/>
        <v>11803.4075531934</v>
      </c>
      <c r="CO79" s="58">
        <f t="shared" si="184"/>
        <v>12620.3762799121</v>
      </c>
      <c r="CP79" s="58">
        <f t="shared" si="184"/>
        <v>13492.4506790881</v>
      </c>
      <c r="CQ79" s="58">
        <f t="shared" si="184"/>
        <v>14423.3970825497</v>
      </c>
      <c r="CR79" s="58">
        <f t="shared" si="184"/>
        <v>15417.2418679004</v>
      </c>
      <c r="CS79" s="58">
        <f t="shared" si="184"/>
        <v>16478.289526159</v>
      </c>
    </row>
    <row r="80" spans="1:97">
      <c r="A80" s="529" t="s">
        <v>412</v>
      </c>
      <c r="B80" s="33" t="s">
        <v>587</v>
      </c>
      <c r="C80" s="33" t="s">
        <v>242</v>
      </c>
      <c r="D80" s="33">
        <f t="shared" ref="D80:L80" si="185">+D79/C79-1</f>
        <v>0.0907811400422238</v>
      </c>
      <c r="E80" s="33">
        <f t="shared" si="185"/>
        <v>0.392338709677419</v>
      </c>
      <c r="F80" s="33">
        <f t="shared" si="185"/>
        <v>-0.255980306979438</v>
      </c>
      <c r="G80" s="33">
        <f t="shared" si="185"/>
        <v>-0.104744852282901</v>
      </c>
      <c r="H80" s="33">
        <f t="shared" si="185"/>
        <v>0.262521739130435</v>
      </c>
      <c r="I80" s="33">
        <f t="shared" si="185"/>
        <v>0.100730077829051</v>
      </c>
      <c r="J80" s="33">
        <f t="shared" si="185"/>
        <v>0.117980164565279</v>
      </c>
      <c r="K80" s="33">
        <f t="shared" si="185"/>
        <v>0.0465103262998825</v>
      </c>
      <c r="L80" s="33">
        <f t="shared" si="185"/>
        <v>-0.0417424323457053</v>
      </c>
      <c r="M80" s="33" t="s">
        <v>242</v>
      </c>
      <c r="N80" s="33" t="s">
        <v>242</v>
      </c>
      <c r="O80" s="33">
        <f>+O79/L79-1</f>
        <v>0.170419980466024</v>
      </c>
      <c r="P80" s="33" t="s">
        <v>242</v>
      </c>
      <c r="Q80" s="33" t="s">
        <v>242</v>
      </c>
      <c r="R80" s="33">
        <f>+R79/O79-1</f>
        <v>-0.0472318916599112</v>
      </c>
      <c r="S80" s="33"/>
      <c r="T80" s="33"/>
      <c r="U80" s="33"/>
      <c r="V80" s="33"/>
      <c r="W80" s="33">
        <f>+W79/1863.7-1</f>
        <v>0.306111498631754</v>
      </c>
      <c r="X80" s="33" t="s">
        <v>613</v>
      </c>
      <c r="Y80" s="33">
        <f>+Y79/R79-1</f>
        <v>0.10107354670804</v>
      </c>
      <c r="Z80" s="33"/>
      <c r="AA80" s="33"/>
      <c r="AB80" s="33"/>
      <c r="AC80" s="33"/>
      <c r="AD80" s="33">
        <f>+AD79/1863.7-1</f>
        <v>0.360519396898642</v>
      </c>
      <c r="AE80" s="33" t="s">
        <v>613</v>
      </c>
      <c r="AF80" s="33">
        <f>+AF79/Y79-1</f>
        <v>0.0970909090909093</v>
      </c>
      <c r="AG80" s="33"/>
      <c r="AH80" s="33"/>
      <c r="AI80" s="33"/>
      <c r="AJ80" s="33"/>
      <c r="AK80" s="33">
        <f>+AK79/1863.7-1</f>
        <v>0.458389225733755</v>
      </c>
      <c r="AL80" s="33" t="s">
        <v>613</v>
      </c>
      <c r="AM80" s="33">
        <f>+AM79/AF79-1</f>
        <v>0.0587918462048393</v>
      </c>
      <c r="AN80" s="33"/>
      <c r="AO80" s="33"/>
      <c r="AP80" s="33"/>
      <c r="AQ80" s="33"/>
      <c r="AR80" s="33">
        <f>+AR79/1863.7-1</f>
        <v>0.0463593926061063</v>
      </c>
      <c r="AS80" s="33" t="s">
        <v>613</v>
      </c>
      <c r="AT80" s="33">
        <f>+AT79/AM79-1</f>
        <v>-0.119546077088632</v>
      </c>
      <c r="AU80" s="33"/>
      <c r="AV80" s="33"/>
      <c r="AW80" s="33"/>
      <c r="AX80" s="33"/>
      <c r="AY80" s="33">
        <f>+AY79/1863.7-1</f>
        <v>0.434190052047003</v>
      </c>
      <c r="AZ80" s="33" t="s">
        <v>613</v>
      </c>
      <c r="BA80" s="33">
        <f>+BA79/AT79-1</f>
        <v>0.272955555555556</v>
      </c>
      <c r="BB80" s="33"/>
      <c r="BC80" s="33"/>
      <c r="BD80" s="33"/>
      <c r="BE80" s="33"/>
      <c r="BF80" s="33">
        <f>+BF79/AY79-1</f>
        <v>0.388379662538815</v>
      </c>
      <c r="BG80" s="33" t="s">
        <v>613</v>
      </c>
      <c r="BH80" s="33">
        <f>+BH79/BA79-1</f>
        <v>0.259588359548208</v>
      </c>
      <c r="BI80" s="33"/>
      <c r="BJ80" s="33"/>
      <c r="BK80" s="33"/>
      <c r="BL80" s="33"/>
      <c r="BM80" s="33">
        <f>+BM79/BF79-1</f>
        <v>0.060926973861493</v>
      </c>
      <c r="BN80" s="33">
        <f>+BN79/BG79-1</f>
        <v>0.0718810638055016</v>
      </c>
      <c r="BO80" s="33">
        <f>+BO79/BH79-1</f>
        <v>0.0662619710892129</v>
      </c>
      <c r="BP80" s="33"/>
      <c r="BQ80" s="33"/>
      <c r="BR80" s="33"/>
      <c r="BS80" s="33"/>
      <c r="BT80" s="33">
        <f>+BT79/BM79-1</f>
        <v>0.141881079982729</v>
      </c>
      <c r="BU80" s="33">
        <f>+BU79/BN79-1</f>
        <v>-0.000585682719697611</v>
      </c>
      <c r="BV80" s="33">
        <f>+BV79/BO79-1</f>
        <v>0.0723217303142953</v>
      </c>
      <c r="BW80" s="33"/>
      <c r="BX80" s="33"/>
      <c r="BY80" s="33"/>
      <c r="BZ80" s="33"/>
      <c r="CA80" s="33">
        <f>+CA79/BT79-1</f>
        <v>-0.00544965188958335</v>
      </c>
      <c r="CB80" s="33">
        <f>+CB79/BU79-1</f>
        <v>0.0702459431722597</v>
      </c>
      <c r="CC80" s="33">
        <f>+CC79/BV79-1</f>
        <v>0.028995890235276</v>
      </c>
      <c r="CD80" s="33"/>
      <c r="CE80" s="33"/>
      <c r="CF80" s="33"/>
      <c r="CG80" s="33"/>
      <c r="CH80" s="33">
        <f>+CH79/CA79-1</f>
        <v>0.0408820476233918</v>
      </c>
      <c r="CI80" s="33">
        <f>+CI79/CB79-1</f>
        <v>0.0873100924420398</v>
      </c>
      <c r="CJ80" s="33">
        <f>+CJ79/CC79-1</f>
        <v>0.0628562318890638</v>
      </c>
      <c r="CK80" s="33">
        <f t="shared" ref="CK80:CS80" si="186">+CK79/CJ79-1</f>
        <v>0.0696778576801216</v>
      </c>
      <c r="CL80" s="33">
        <f t="shared" si="186"/>
        <v>0.0693845292697697</v>
      </c>
      <c r="CM80" s="33">
        <f t="shared" si="186"/>
        <v>0.0694801841998143</v>
      </c>
      <c r="CN80" s="33">
        <f t="shared" si="186"/>
        <v>0.0693408907650812</v>
      </c>
      <c r="CO80" s="33">
        <f t="shared" si="186"/>
        <v>0.0692146503487978</v>
      </c>
      <c r="CP80" s="33">
        <f t="shared" si="186"/>
        <v>0.0691005069764914</v>
      </c>
      <c r="CQ80" s="33">
        <f t="shared" si="186"/>
        <v>0.0689975769119942</v>
      </c>
      <c r="CR80" s="33">
        <f t="shared" si="186"/>
        <v>0.0689050422492417</v>
      </c>
      <c r="CS80" s="33">
        <f t="shared" si="186"/>
        <v>0.0688221451897812</v>
      </c>
    </row>
    <row r="82" spans="1:97">
      <c r="A82" s="84" t="s">
        <v>614</v>
      </c>
      <c r="B82" s="85" t="s">
        <v>594</v>
      </c>
      <c r="C82" s="86">
        <f>+C83+C84+C92</f>
        <v>-66</v>
      </c>
      <c r="D82" s="86">
        <f>+D83+D84+D92</f>
        <v>-120</v>
      </c>
      <c r="E82" s="86">
        <f>+E83+E84+E92</f>
        <v>-183</v>
      </c>
      <c r="F82" s="86">
        <f>+F83+F84+F92</f>
        <v>-181</v>
      </c>
      <c r="G82" s="86">
        <f>+G83+G84+G92</f>
        <v>-89</v>
      </c>
      <c r="H82" s="86">
        <f t="shared" ref="H82:R82" si="187">+H83+H84+H92</f>
        <v>-35.6</v>
      </c>
      <c r="I82" s="86">
        <f t="shared" si="187"/>
        <v>-25.2</v>
      </c>
      <c r="J82" s="86">
        <f t="shared" si="187"/>
        <v>-11</v>
      </c>
      <c r="K82" s="86">
        <f t="shared" si="187"/>
        <v>-42.7</v>
      </c>
      <c r="L82" s="86">
        <f t="shared" si="187"/>
        <v>-24.1</v>
      </c>
      <c r="M82" s="86">
        <f t="shared" si="187"/>
        <v>-9.8</v>
      </c>
      <c r="N82" s="86">
        <f t="shared" si="187"/>
        <v>-4</v>
      </c>
      <c r="O82" s="86">
        <f t="shared" si="187"/>
        <v>-13.8</v>
      </c>
      <c r="P82" s="86">
        <f t="shared" si="187"/>
        <v>1.8</v>
      </c>
      <c r="Q82" s="86">
        <f t="shared" si="187"/>
        <v>-21.1</v>
      </c>
      <c r="R82" s="86">
        <f t="shared" si="187"/>
        <v>-19.3</v>
      </c>
      <c r="S82" s="86"/>
      <c r="T82" s="86"/>
      <c r="U82" s="86"/>
      <c r="V82" s="86"/>
      <c r="W82" s="86">
        <f>+W83+W84+W92</f>
        <v>-10</v>
      </c>
      <c r="X82" s="86">
        <f>+X83+X84+X92</f>
        <v>-13</v>
      </c>
      <c r="Y82" s="86">
        <f>+Y83+Y84+Y92</f>
        <v>-23</v>
      </c>
      <c r="Z82" s="86"/>
      <c r="AA82" s="86"/>
      <c r="AB82" s="86"/>
      <c r="AC82" s="86"/>
      <c r="AD82" s="86">
        <f>+AD83+AD84+AD92</f>
        <v>14.5</v>
      </c>
      <c r="AE82" s="86">
        <f>+AE83+AE84+AE92</f>
        <v>-16.4</v>
      </c>
      <c r="AF82" s="86">
        <f>+AF83+AF84+AF92</f>
        <v>-1.9</v>
      </c>
      <c r="AG82" s="86"/>
      <c r="AH82" s="86"/>
      <c r="AI82" s="86"/>
      <c r="AJ82" s="86"/>
      <c r="AK82" s="86">
        <f>+AK83+AK84+AK92</f>
        <v>-30.2</v>
      </c>
      <c r="AL82" s="86">
        <f>+AL83+AL84+AL92</f>
        <v>-32.4</v>
      </c>
      <c r="AM82" s="85">
        <f>+AM83+AM84+AM92</f>
        <v>-62.6</v>
      </c>
      <c r="AN82" s="86"/>
      <c r="AO82" s="86"/>
      <c r="AP82" s="86"/>
      <c r="AQ82" s="86"/>
      <c r="AR82" s="85">
        <f>+AR83+AR84+AR92</f>
        <v>-36.5</v>
      </c>
      <c r="AS82" s="85">
        <f>+AS83+AS84+AS92</f>
        <v>-59.4</v>
      </c>
      <c r="AT82" s="85">
        <f>+AT83+AT84+AT92</f>
        <v>-95.9</v>
      </c>
      <c r="AU82" s="85"/>
      <c r="AV82" s="86"/>
      <c r="AW82" s="85"/>
      <c r="AX82" s="86"/>
      <c r="AY82" s="86">
        <f>+AY83+AY84+AY92</f>
        <v>-29.3</v>
      </c>
      <c r="AZ82" s="85">
        <f>SUM(AZ83,AZ84,AZ92)</f>
        <v>-30.4</v>
      </c>
      <c r="BA82" s="85">
        <f>+BA83+BA84+BA92</f>
        <v>-59.7</v>
      </c>
      <c r="BB82" s="85"/>
      <c r="BC82" s="85"/>
      <c r="BD82" s="85"/>
      <c r="BE82" s="85"/>
      <c r="BF82" s="86">
        <f>+BF83+BF84+BF92</f>
        <v>-16.4</v>
      </c>
      <c r="BG82" s="85">
        <f>SUM(BG83,BG84,BG92)</f>
        <v>-56.5</v>
      </c>
      <c r="BH82" s="85">
        <f>+BH83+BH84+BH92</f>
        <v>-72.9</v>
      </c>
      <c r="BI82" s="85"/>
      <c r="BJ82" s="85"/>
      <c r="BK82" s="85"/>
      <c r="BL82" s="85"/>
      <c r="BM82" s="86">
        <f>+BM83+BM84+BM92</f>
        <v>-45.3</v>
      </c>
      <c r="BN82" s="85">
        <f>SUM(BN83,BN84,BN92)</f>
        <v>-68.1</v>
      </c>
      <c r="BO82" s="85">
        <f>+BO90+BO91+BO92</f>
        <v>-113.4</v>
      </c>
      <c r="BP82" s="85"/>
      <c r="BQ82" s="85"/>
      <c r="BR82" s="85"/>
      <c r="BS82" s="85"/>
      <c r="BT82" s="85">
        <f>+BT83+BT84+BT92</f>
        <v>-131.1</v>
      </c>
      <c r="BU82" s="85">
        <f>SUM(BU83,BU84,BU92)</f>
        <v>-130.3</v>
      </c>
      <c r="BV82" s="85">
        <f>+BV90+BV91+BV92</f>
        <v>-261.4</v>
      </c>
      <c r="BW82" s="85"/>
      <c r="BX82" s="85"/>
      <c r="BY82" s="85"/>
      <c r="BZ82" s="85"/>
      <c r="CA82" s="85">
        <f>+CA83+CA84+CA92</f>
        <v>-102.1</v>
      </c>
      <c r="CB82" s="85">
        <f>CC82-CA82</f>
        <v>2.1856998286483</v>
      </c>
      <c r="CC82" s="85">
        <f t="shared" ref="CC82:CS82" si="188">+CC90+CC91+CC92</f>
        <v>-99.9143001713517</v>
      </c>
      <c r="CD82" s="85"/>
      <c r="CE82" s="85"/>
      <c r="CF82" s="85"/>
      <c r="CG82" s="85"/>
      <c r="CH82" s="85">
        <f>+CH90+CH91+CH92</f>
        <v>104.446820218093</v>
      </c>
      <c r="CI82" s="85">
        <f>CJ82-CH82</f>
        <v>-97.7187401694867</v>
      </c>
      <c r="CJ82" s="85">
        <f>+CJ90+CJ91+CJ92</f>
        <v>6.72808004860616</v>
      </c>
      <c r="CK82" s="85">
        <f t="shared" si="188"/>
        <v>95.01426857191</v>
      </c>
      <c r="CL82" s="85">
        <f t="shared" si="188"/>
        <v>197.788017607801</v>
      </c>
      <c r="CM82" s="85">
        <f t="shared" si="188"/>
        <v>312.441113570418</v>
      </c>
      <c r="CN82" s="85">
        <f t="shared" si="188"/>
        <v>437.522233546475</v>
      </c>
      <c r="CO82" s="85">
        <f t="shared" si="188"/>
        <v>570.162697562235</v>
      </c>
      <c r="CP82" s="85">
        <f t="shared" si="188"/>
        <v>714.342079907401</v>
      </c>
      <c r="CQ82" s="85">
        <f t="shared" si="188"/>
        <v>870.873563188477</v>
      </c>
      <c r="CR82" s="85">
        <f t="shared" si="188"/>
        <v>1040.62641064576</v>
      </c>
      <c r="CS82" s="85">
        <f t="shared" si="188"/>
        <v>1224.52986200628</v>
      </c>
    </row>
    <row r="83" spans="1:97">
      <c r="A83" t="s">
        <v>615</v>
      </c>
      <c r="B83" s="39" t="s">
        <v>594</v>
      </c>
      <c r="C83" s="39">
        <v>-84</v>
      </c>
      <c r="D83" s="39">
        <v>-141</v>
      </c>
      <c r="E83" s="39">
        <v>-208</v>
      </c>
      <c r="F83" s="39">
        <v>-209</v>
      </c>
      <c r="G83" s="39">
        <v>-92</v>
      </c>
      <c r="H83" s="39">
        <v>-43.8</v>
      </c>
      <c r="I83" s="39">
        <v>-48.1</v>
      </c>
      <c r="J83" s="39">
        <v>-34.5</v>
      </c>
      <c r="K83" s="39">
        <v>-29.1</v>
      </c>
      <c r="L83" s="39">
        <v>-31.4</v>
      </c>
      <c r="M83" s="39">
        <v>-13.6</v>
      </c>
      <c r="N83" s="39">
        <f>+O83-M83</f>
        <v>-10.1</v>
      </c>
      <c r="O83" s="39">
        <v>-23.7</v>
      </c>
      <c r="P83" s="39">
        <v>-6.5</v>
      </c>
      <c r="Q83" s="39">
        <f>+R83-P83</f>
        <v>-26.1</v>
      </c>
      <c r="R83" s="39">
        <v>-32.6</v>
      </c>
      <c r="S83" s="39"/>
      <c r="T83" s="39"/>
      <c r="U83" s="39"/>
      <c r="V83" s="39"/>
      <c r="W83" s="39">
        <v>-18.1</v>
      </c>
      <c r="X83" s="39">
        <f>+Y83-W83</f>
        <v>-17.4</v>
      </c>
      <c r="Y83" s="39">
        <v>-35.5</v>
      </c>
      <c r="Z83" s="39"/>
      <c r="AA83" s="39"/>
      <c r="AB83" s="39"/>
      <c r="AC83" s="39"/>
      <c r="AD83" s="39">
        <v>-11.3</v>
      </c>
      <c r="AE83" s="39">
        <f>+AF83-AD83</f>
        <v>-23.5</v>
      </c>
      <c r="AF83" s="39">
        <v>-34.8</v>
      </c>
      <c r="AG83" s="39"/>
      <c r="AH83" s="39"/>
      <c r="AI83" s="39"/>
      <c r="AJ83" s="39"/>
      <c r="AK83" s="39">
        <v>-40.7</v>
      </c>
      <c r="AL83" s="39">
        <f>+AM83-AK83</f>
        <v>-34.7</v>
      </c>
      <c r="AM83" s="39">
        <v>-75.4</v>
      </c>
      <c r="AN83" s="39"/>
      <c r="AO83" s="39"/>
      <c r="AP83" s="39"/>
      <c r="AQ83" s="39"/>
      <c r="AR83" s="39">
        <v>-33.3</v>
      </c>
      <c r="AS83" s="39">
        <f>+AT83-AR83</f>
        <v>-45.9</v>
      </c>
      <c r="AT83" s="39">
        <v>-79.2</v>
      </c>
      <c r="AU83" s="39"/>
      <c r="AV83" s="39"/>
      <c r="AW83" s="39"/>
      <c r="AX83" s="39"/>
      <c r="AY83" s="39">
        <v>-22.5</v>
      </c>
      <c r="AZ83" s="39">
        <f>+BA83-AY83</f>
        <v>-15.5</v>
      </c>
      <c r="BA83" s="39">
        <v>-38</v>
      </c>
      <c r="BB83" s="39"/>
      <c r="BC83" s="39"/>
      <c r="BD83" s="39"/>
      <c r="BE83" s="39"/>
      <c r="BF83" s="39">
        <v>-14</v>
      </c>
      <c r="BG83" s="39">
        <f>+BH83-BF83</f>
        <v>-56.4</v>
      </c>
      <c r="BH83" s="39">
        <v>-70.4</v>
      </c>
      <c r="BI83" s="39"/>
      <c r="BJ83" s="39"/>
      <c r="BK83" s="39"/>
      <c r="BL83" s="39"/>
      <c r="BM83" s="39">
        <v>-80.7</v>
      </c>
      <c r="BN83" s="39">
        <f>+BO83-BM83</f>
        <v>-146</v>
      </c>
      <c r="BO83" s="39">
        <v>-226.7</v>
      </c>
      <c r="BP83" s="39"/>
      <c r="BQ83" s="39"/>
      <c r="BR83" s="39"/>
      <c r="BS83" s="39"/>
      <c r="BT83" s="39">
        <v>-185.7</v>
      </c>
      <c r="BU83" s="39">
        <f>+BV83-BT83</f>
        <v>-187.7</v>
      </c>
      <c r="BV83" s="39">
        <v>-373.4</v>
      </c>
      <c r="BW83" s="39"/>
      <c r="BX83" s="39"/>
      <c r="BY83" s="39"/>
      <c r="BZ83" s="39"/>
      <c r="CA83" s="39">
        <v>-181</v>
      </c>
      <c r="CB83" s="39">
        <f>+CC83-CA83</f>
        <v>-109.325</v>
      </c>
      <c r="CC83" s="39">
        <f>-CC86*CC87</f>
        <v>-290.325</v>
      </c>
      <c r="CD83" s="39"/>
      <c r="CE83" s="39"/>
      <c r="CF83" s="39"/>
      <c r="CG83" s="39"/>
      <c r="CH83" s="39">
        <f>-CH86*CH87</f>
        <v>-259.04</v>
      </c>
      <c r="CI83" s="39">
        <f>+CJ83-CH83</f>
        <v>0</v>
      </c>
      <c r="CJ83" s="39">
        <f t="shared" ref="CJ83:CS83" si="189">-CJ86*CJ87</f>
        <v>-259.04</v>
      </c>
      <c r="CK83" s="39">
        <f t="shared" si="189"/>
        <v>-259.04</v>
      </c>
      <c r="CL83" s="39">
        <f t="shared" si="189"/>
        <v>-259.04</v>
      </c>
      <c r="CM83" s="39">
        <f t="shared" si="189"/>
        <v>-259.04</v>
      </c>
      <c r="CN83" s="39">
        <f t="shared" si="189"/>
        <v>-259.04</v>
      </c>
      <c r="CO83" s="39">
        <f t="shared" si="189"/>
        <v>-259.04</v>
      </c>
      <c r="CP83" s="39">
        <f t="shared" si="189"/>
        <v>-259.04</v>
      </c>
      <c r="CQ83" s="39">
        <f t="shared" si="189"/>
        <v>-259.04</v>
      </c>
      <c r="CR83" s="39">
        <f t="shared" si="189"/>
        <v>-259.04</v>
      </c>
      <c r="CS83" s="39">
        <f t="shared" si="189"/>
        <v>-259.04</v>
      </c>
    </row>
    <row r="84" spans="1:97">
      <c r="A84" t="s">
        <v>616</v>
      </c>
      <c r="B84" s="39" t="s">
        <v>594</v>
      </c>
      <c r="C84" s="39">
        <v>21</v>
      </c>
      <c r="D84" s="39">
        <v>25</v>
      </c>
      <c r="E84" s="39">
        <v>33</v>
      </c>
      <c r="F84" s="39">
        <v>35</v>
      </c>
      <c r="G84" s="39">
        <v>16</v>
      </c>
      <c r="H84" s="39">
        <v>17.2</v>
      </c>
      <c r="I84" s="39">
        <v>28.5</v>
      </c>
      <c r="J84" s="39">
        <v>31.3</v>
      </c>
      <c r="K84" s="39">
        <v>33.5</v>
      </c>
      <c r="L84" s="39">
        <v>42.3</v>
      </c>
      <c r="M84" s="39">
        <v>27.6</v>
      </c>
      <c r="N84" s="39">
        <f>+O84-M84</f>
        <v>28</v>
      </c>
      <c r="O84" s="39">
        <v>55.6</v>
      </c>
      <c r="P84" s="39">
        <v>22</v>
      </c>
      <c r="Q84" s="39">
        <f>+R84-P84</f>
        <v>17.1</v>
      </c>
      <c r="R84" s="39">
        <v>39.1</v>
      </c>
      <c r="S84" s="39"/>
      <c r="T84" s="39"/>
      <c r="U84" s="39"/>
      <c r="V84" s="39"/>
      <c r="W84" s="39">
        <v>21.3</v>
      </c>
      <c r="X84" s="39">
        <f>+Y84-W84</f>
        <v>17.2</v>
      </c>
      <c r="Y84" s="39">
        <v>38.5</v>
      </c>
      <c r="Z84" s="39"/>
      <c r="AA84" s="39"/>
      <c r="AB84" s="39"/>
      <c r="AC84" s="39"/>
      <c r="AD84" s="39">
        <v>33.5</v>
      </c>
      <c r="AE84" s="39">
        <f>+AF84-AD84</f>
        <v>14.4</v>
      </c>
      <c r="AF84" s="39">
        <v>47.9</v>
      </c>
      <c r="AG84" s="39"/>
      <c r="AH84" s="39"/>
      <c r="AI84" s="39"/>
      <c r="AJ84" s="39"/>
      <c r="AK84" s="39">
        <v>18.3</v>
      </c>
      <c r="AL84" s="39">
        <f>+AM84-AK84</f>
        <v>10.4</v>
      </c>
      <c r="AM84" s="39">
        <v>28.7</v>
      </c>
      <c r="AN84" s="39"/>
      <c r="AO84" s="39"/>
      <c r="AP84" s="39"/>
      <c r="AQ84" s="39"/>
      <c r="AR84" s="39">
        <v>10.6</v>
      </c>
      <c r="AS84" s="39">
        <f>+AT84-AR84</f>
        <v>9.2</v>
      </c>
      <c r="AT84" s="39">
        <v>19.8</v>
      </c>
      <c r="AU84" s="39"/>
      <c r="AV84" s="39"/>
      <c r="AW84" s="39"/>
      <c r="AX84" s="39"/>
      <c r="AY84" s="39">
        <v>12.4</v>
      </c>
      <c r="AZ84" s="39">
        <f>+BA84-AY84</f>
        <v>6.1</v>
      </c>
      <c r="BA84" s="39">
        <v>18.5</v>
      </c>
      <c r="BB84" s="39"/>
      <c r="BC84" s="39"/>
      <c r="BD84" s="39"/>
      <c r="BE84" s="39"/>
      <c r="BF84" s="39">
        <v>29</v>
      </c>
      <c r="BG84" s="39">
        <f>+BH84-BF84</f>
        <v>40.8</v>
      </c>
      <c r="BH84" s="39">
        <v>69.8</v>
      </c>
      <c r="BI84" s="39"/>
      <c r="BJ84" s="39"/>
      <c r="BK84" s="39"/>
      <c r="BL84" s="39"/>
      <c r="BM84" s="39">
        <v>65.6</v>
      </c>
      <c r="BN84" s="39">
        <f>+BO84-BM84</f>
        <v>96.5</v>
      </c>
      <c r="BO84" s="39">
        <v>162.1</v>
      </c>
      <c r="BP84" s="39"/>
      <c r="BQ84" s="39"/>
      <c r="BR84" s="39"/>
      <c r="BS84" s="39"/>
      <c r="BT84" s="39">
        <v>83.9</v>
      </c>
      <c r="BU84" s="39">
        <f>+BV84-BT84</f>
        <v>64.8</v>
      </c>
      <c r="BV84" s="39">
        <v>148.7</v>
      </c>
      <c r="BW84" s="39"/>
      <c r="BX84" s="39"/>
      <c r="BY84" s="39"/>
      <c r="BZ84" s="39"/>
      <c r="CA84" s="39">
        <v>83.7</v>
      </c>
      <c r="CB84" s="39">
        <f>+CC84-CA84</f>
        <v>117.011560817706</v>
      </c>
      <c r="CC84" s="39">
        <f>CC88*CC89</f>
        <v>200.711560817706</v>
      </c>
      <c r="CD84" s="39"/>
      <c r="CE84" s="39"/>
      <c r="CF84" s="39"/>
      <c r="CG84" s="39"/>
      <c r="CH84" s="39">
        <f>CH88*CH89</f>
        <v>368.491224829783</v>
      </c>
      <c r="CI84" s="39">
        <f>+CJ84-CH84</f>
        <v>-92.7231326921094</v>
      </c>
      <c r="CJ84" s="39">
        <f t="shared" ref="CJ84:CS84" si="190">CJ88*CJ89</f>
        <v>275.768092137673</v>
      </c>
      <c r="CK84" s="39">
        <f t="shared" si="190"/>
        <v>364.054327830589</v>
      </c>
      <c r="CL84" s="39">
        <f t="shared" si="190"/>
        <v>466.828111101615</v>
      </c>
      <c r="CM84" s="39">
        <f t="shared" si="190"/>
        <v>581.481258240319</v>
      </c>
      <c r="CN84" s="39">
        <f t="shared" si="190"/>
        <v>706.562449348406</v>
      </c>
      <c r="CO84" s="39">
        <f t="shared" si="190"/>
        <v>839.203192394848</v>
      </c>
      <c r="CP84" s="39">
        <f t="shared" si="190"/>
        <v>983.3834476338</v>
      </c>
      <c r="CQ84" s="39">
        <f t="shared" si="190"/>
        <v>1139.91699677163</v>
      </c>
      <c r="CR84" s="39">
        <f t="shared" si="190"/>
        <v>1309.67393142467</v>
      </c>
      <c r="CS84" s="39">
        <f t="shared" si="190"/>
        <v>1493.58456621085</v>
      </c>
    </row>
    <row r="85" spans="1:97">
      <c r="A85" s="32"/>
    </row>
    <row r="86" spans="1:97">
      <c r="A86" s="529" t="s">
        <v>617</v>
      </c>
      <c r="B86" s="39" t="s">
        <v>594</v>
      </c>
      <c r="C86" s="39" t="s">
        <v>242</v>
      </c>
      <c r="D86" s="39">
        <f t="shared" ref="D86:L86" si="191">AVERAGE(D783,C783)</f>
        <v>3495.35</v>
      </c>
      <c r="E86" s="39">
        <f t="shared" si="191"/>
        <v>3785.1</v>
      </c>
      <c r="F86" s="39">
        <f t="shared" si="191"/>
        <v>4118.5</v>
      </c>
      <c r="G86" s="39">
        <f t="shared" si="191"/>
        <v>3954.25</v>
      </c>
      <c r="H86" s="39">
        <f t="shared" si="191"/>
        <v>2361.3</v>
      </c>
      <c r="I86" s="39">
        <f t="shared" si="191"/>
        <v>1369.8</v>
      </c>
      <c r="J86" s="39">
        <f t="shared" si="191"/>
        <v>698.15</v>
      </c>
      <c r="K86" s="39">
        <f t="shared" si="191"/>
        <v>320.3</v>
      </c>
      <c r="L86" s="39">
        <f t="shared" si="191"/>
        <v>1490.45</v>
      </c>
      <c r="M86" s="39"/>
      <c r="N86" s="39"/>
      <c r="O86" s="39">
        <f>AVERAGE(O783,L783)</f>
        <v>1685.05</v>
      </c>
      <c r="P86" s="39"/>
      <c r="Q86" s="39"/>
      <c r="R86" s="39">
        <f>AVERAGE(R783,O783)</f>
        <v>1023.2</v>
      </c>
      <c r="S86" s="39"/>
      <c r="T86" s="39"/>
      <c r="U86" s="39"/>
      <c r="V86" s="39"/>
      <c r="W86" s="39"/>
      <c r="X86" s="39"/>
      <c r="Y86" s="39">
        <f>AVERAGE(Y783,R783)</f>
        <v>1219.5</v>
      </c>
      <c r="Z86" s="39"/>
      <c r="AA86" s="39"/>
      <c r="AB86" s="39"/>
      <c r="AC86" s="39"/>
      <c r="AD86" s="39"/>
      <c r="AE86" s="39"/>
      <c r="AF86" s="39">
        <f>AVERAGE(AF783,Y783)</f>
        <v>1207.85</v>
      </c>
      <c r="AG86" s="39"/>
      <c r="AH86" s="39"/>
      <c r="AI86" s="39"/>
      <c r="AJ86" s="39"/>
      <c r="AK86" s="39"/>
      <c r="AL86" s="39"/>
      <c r="AM86" s="39">
        <f>AVERAGE(AM783,AF783)</f>
        <v>2063.95</v>
      </c>
      <c r="AN86" s="39"/>
      <c r="AO86" s="39"/>
      <c r="AP86" s="39"/>
      <c r="AQ86" s="39"/>
      <c r="AR86" s="39"/>
      <c r="AS86" s="39"/>
      <c r="AT86" s="39">
        <f>AVERAGE(AT783,AM783)</f>
        <v>2716.55</v>
      </c>
      <c r="AU86" s="39"/>
      <c r="AV86" s="39"/>
      <c r="AW86" s="39"/>
      <c r="AX86" s="39"/>
      <c r="AY86" s="39"/>
      <c r="AZ86" s="39"/>
      <c r="BA86" s="39">
        <f>AVERAGE(BA783,AT783)</f>
        <v>4423.45</v>
      </c>
      <c r="BB86" s="39"/>
      <c r="BC86" s="39"/>
      <c r="BD86" s="39"/>
      <c r="BE86" s="39"/>
      <c r="BF86" s="39"/>
      <c r="BG86" s="39"/>
      <c r="BH86" s="39">
        <f>AVERAGE(BH783,BA783)</f>
        <v>5975.65</v>
      </c>
      <c r="BI86" s="39"/>
      <c r="BJ86" s="39"/>
      <c r="BK86" s="39"/>
      <c r="BL86" s="39"/>
      <c r="BM86" s="39"/>
      <c r="BN86" s="39"/>
      <c r="BO86" s="39">
        <f>AVERAGE(BO783,BH783)</f>
        <v>7171.55</v>
      </c>
      <c r="BP86" s="39"/>
      <c r="BQ86" s="39"/>
      <c r="BR86" s="39"/>
      <c r="BS86" s="39"/>
      <c r="BT86" s="39"/>
      <c r="BU86" s="39"/>
      <c r="BV86" s="39">
        <f>AVERAGE(BV783,BO783)</f>
        <v>8593.6</v>
      </c>
      <c r="BW86" s="39"/>
      <c r="BX86" s="39"/>
      <c r="BY86" s="39"/>
      <c r="BZ86" s="39"/>
      <c r="CA86" s="39"/>
      <c r="CB86" s="39"/>
      <c r="CC86" s="39">
        <f>AVERAGE(CC783,BV783)</f>
        <v>8295</v>
      </c>
      <c r="CD86" s="39"/>
      <c r="CE86" s="39"/>
      <c r="CF86" s="39"/>
      <c r="CG86" s="39"/>
      <c r="CH86" s="39">
        <f>AVERAGE(CH783,CC783)</f>
        <v>8095</v>
      </c>
      <c r="CI86" s="39"/>
      <c r="CJ86" s="39">
        <f>AVERAGE(CJ783,CC783)</f>
        <v>8095</v>
      </c>
      <c r="CK86" s="39">
        <f t="shared" ref="CK86:CS86" si="192">AVERAGE(CK783,CJ783)</f>
        <v>8095</v>
      </c>
      <c r="CL86" s="39">
        <f t="shared" si="192"/>
        <v>8095</v>
      </c>
      <c r="CM86" s="39">
        <f t="shared" si="192"/>
        <v>8095</v>
      </c>
      <c r="CN86" s="39">
        <f t="shared" si="192"/>
        <v>8095</v>
      </c>
      <c r="CO86" s="39">
        <f t="shared" si="192"/>
        <v>8095</v>
      </c>
      <c r="CP86" s="39">
        <f t="shared" si="192"/>
        <v>8095</v>
      </c>
      <c r="CQ86" s="39">
        <f t="shared" si="192"/>
        <v>8095</v>
      </c>
      <c r="CR86" s="39">
        <f t="shared" si="192"/>
        <v>8095</v>
      </c>
      <c r="CS86" s="39">
        <f t="shared" si="192"/>
        <v>8095</v>
      </c>
    </row>
    <row r="87" spans="1:97">
      <c r="A87" s="529" t="s">
        <v>618</v>
      </c>
      <c r="B87" s="39" t="s">
        <v>587</v>
      </c>
      <c r="C87" s="33" t="s">
        <v>242</v>
      </c>
      <c r="D87" s="33">
        <f>-D83/D86</f>
        <v>0.0403393079376886</v>
      </c>
      <c r="E87" s="33">
        <f>-E83/E86</f>
        <v>0.0549523130168291</v>
      </c>
      <c r="F87" s="33">
        <f>-F83/F86</f>
        <v>0.0507466310549958</v>
      </c>
      <c r="G87" s="33">
        <f>-G83/G86</f>
        <v>0.0232661060883859</v>
      </c>
      <c r="H87" s="33">
        <f>-H83/H86</f>
        <v>0.0185491043069496</v>
      </c>
      <c r="I87" s="33">
        <f t="shared" ref="I87:R87" si="193">-I83/I86</f>
        <v>0.0351146152723025</v>
      </c>
      <c r="J87" s="33">
        <f t="shared" si="193"/>
        <v>0.0494163145455848</v>
      </c>
      <c r="K87" s="33">
        <f t="shared" si="193"/>
        <v>0.0908523259444271</v>
      </c>
      <c r="L87" s="33">
        <f t="shared" si="193"/>
        <v>0.0210674628467912</v>
      </c>
      <c r="M87" s="33"/>
      <c r="N87" s="33"/>
      <c r="O87" s="33">
        <f t="shared" si="193"/>
        <v>0.0140648645440788</v>
      </c>
      <c r="P87" s="33"/>
      <c r="Q87" s="33"/>
      <c r="R87" s="33">
        <f t="shared" si="193"/>
        <v>0.0318608287724785</v>
      </c>
      <c r="S87" s="33"/>
      <c r="T87" s="33"/>
      <c r="U87" s="33"/>
      <c r="V87" s="33"/>
      <c r="W87" s="33"/>
      <c r="X87" s="33"/>
      <c r="Y87" s="33">
        <f>-Y83/Y86</f>
        <v>0.029110291102911</v>
      </c>
      <c r="Z87" s="33"/>
      <c r="AA87" s="33"/>
      <c r="AB87" s="33"/>
      <c r="AC87" s="33"/>
      <c r="AD87" s="33"/>
      <c r="AE87" s="33"/>
      <c r="AF87" s="33">
        <f>-AF83/AF86</f>
        <v>0.0288115246098439</v>
      </c>
      <c r="AG87" s="33"/>
      <c r="AH87" s="33"/>
      <c r="AI87" s="33"/>
      <c r="AJ87" s="33"/>
      <c r="AK87" s="33"/>
      <c r="AL87" s="33"/>
      <c r="AM87" s="33">
        <f>-AM83/AM86</f>
        <v>0.0365318927299595</v>
      </c>
      <c r="AN87" s="33"/>
      <c r="AO87" s="33"/>
      <c r="AP87" s="33"/>
      <c r="AQ87" s="33"/>
      <c r="AR87" s="33"/>
      <c r="AS87" s="33"/>
      <c r="AT87" s="33">
        <f>-AT83/AT86</f>
        <v>0.0291546262722939</v>
      </c>
      <c r="AU87" s="33"/>
      <c r="AV87" s="33"/>
      <c r="AW87" s="33"/>
      <c r="AX87" s="33"/>
      <c r="AY87" s="33"/>
      <c r="AZ87" s="33"/>
      <c r="BA87" s="33">
        <f>-BA83/BA86</f>
        <v>0.00859057975109925</v>
      </c>
      <c r="BB87" s="33"/>
      <c r="BC87" s="33"/>
      <c r="BD87" s="33"/>
      <c r="BE87" s="33"/>
      <c r="BF87" s="33"/>
      <c r="BG87" s="33"/>
      <c r="BH87" s="33">
        <f>-BH83/BH86</f>
        <v>0.0117811451473898</v>
      </c>
      <c r="BI87" s="33"/>
      <c r="BJ87" s="33"/>
      <c r="BK87" s="33"/>
      <c r="BL87" s="33"/>
      <c r="BM87" s="33"/>
      <c r="BN87" s="33"/>
      <c r="BO87" s="33">
        <f>-BO83/BO86</f>
        <v>0.0316110185385307</v>
      </c>
      <c r="BP87" s="33"/>
      <c r="BQ87" s="33"/>
      <c r="BR87" s="33"/>
      <c r="BS87" s="33"/>
      <c r="BT87" s="33"/>
      <c r="BU87" s="33"/>
      <c r="BV87" s="33">
        <f>-BV83/BV86</f>
        <v>0.0434509402345932</v>
      </c>
      <c r="BW87" s="33"/>
      <c r="BX87" s="33"/>
      <c r="BY87" s="33"/>
      <c r="BZ87" s="33"/>
      <c r="CA87" s="33"/>
      <c r="CB87" s="33"/>
      <c r="CC87" s="87">
        <v>0.035</v>
      </c>
      <c r="CD87" s="33"/>
      <c r="CE87" s="33"/>
      <c r="CF87" s="33"/>
      <c r="CG87" s="33"/>
      <c r="CH87" s="87">
        <v>0.032</v>
      </c>
      <c r="CI87" s="33"/>
      <c r="CJ87" s="87">
        <v>0.032</v>
      </c>
      <c r="CK87" s="87">
        <v>0.032</v>
      </c>
      <c r="CL87" s="33">
        <f>+CK87</f>
        <v>0.032</v>
      </c>
      <c r="CM87" s="33">
        <f>+CL87</f>
        <v>0.032</v>
      </c>
      <c r="CN87" s="33">
        <f>+CM87</f>
        <v>0.032</v>
      </c>
      <c r="CO87" s="33">
        <f t="shared" ref="CO87:CS87" si="194">+CN87</f>
        <v>0.032</v>
      </c>
      <c r="CP87" s="33">
        <f t="shared" si="194"/>
        <v>0.032</v>
      </c>
      <c r="CQ87" s="33">
        <f t="shared" si="194"/>
        <v>0.032</v>
      </c>
      <c r="CR87" s="33">
        <f t="shared" si="194"/>
        <v>0.032</v>
      </c>
      <c r="CS87" s="33">
        <f t="shared" si="194"/>
        <v>0.032</v>
      </c>
    </row>
    <row r="88" spans="1:97">
      <c r="A88" s="529" t="s">
        <v>619</v>
      </c>
      <c r="B88" s="39" t="s">
        <v>594</v>
      </c>
      <c r="C88" s="39">
        <f>C784</f>
        <v>663.2</v>
      </c>
      <c r="D88" s="39">
        <f>D784</f>
        <v>781.2</v>
      </c>
      <c r="E88" s="39">
        <f>E784</f>
        <v>1086.7</v>
      </c>
      <c r="F88" s="39">
        <f>F784</f>
        <v>1077.1</v>
      </c>
      <c r="G88" s="39">
        <f>G784</f>
        <v>1173.1</v>
      </c>
      <c r="H88" s="39">
        <f t="shared" ref="H88:R88" si="195">H784</f>
        <v>1550.4</v>
      </c>
      <c r="I88" s="39">
        <f t="shared" si="195"/>
        <v>1652.2</v>
      </c>
      <c r="J88" s="39">
        <f t="shared" si="195"/>
        <v>1823.2</v>
      </c>
      <c r="K88" s="39">
        <f t="shared" si="195"/>
        <v>2607.3</v>
      </c>
      <c r="L88" s="39">
        <f t="shared" si="195"/>
        <v>1917</v>
      </c>
      <c r="M88" s="39"/>
      <c r="N88" s="39"/>
      <c r="O88" s="39">
        <f t="shared" si="195"/>
        <v>1399.8</v>
      </c>
      <c r="P88" s="39"/>
      <c r="Q88" s="39"/>
      <c r="R88" s="39">
        <f t="shared" si="195"/>
        <v>1746</v>
      </c>
      <c r="S88" s="39"/>
      <c r="T88" s="39"/>
      <c r="U88" s="39"/>
      <c r="V88" s="39"/>
      <c r="W88" s="39"/>
      <c r="X88" s="39"/>
      <c r="Y88" s="39">
        <f>Y784</f>
        <v>3046.6</v>
      </c>
      <c r="Z88" s="39"/>
      <c r="AA88" s="39"/>
      <c r="AB88" s="39"/>
      <c r="AC88" s="39"/>
      <c r="AD88" s="39"/>
      <c r="AE88" s="39"/>
      <c r="AF88" s="39">
        <f>AF784</f>
        <v>3992</v>
      </c>
      <c r="AG88" s="39"/>
      <c r="AH88" s="39"/>
      <c r="AI88" s="39"/>
      <c r="AJ88" s="39"/>
      <c r="AK88" s="39"/>
      <c r="AL88" s="39"/>
      <c r="AM88" s="39">
        <f>AM784</f>
        <v>5286</v>
      </c>
      <c r="AN88" s="39"/>
      <c r="AO88" s="39"/>
      <c r="AP88" s="39"/>
      <c r="AQ88" s="39"/>
      <c r="AR88" s="39"/>
      <c r="AS88" s="39"/>
      <c r="AT88" s="39">
        <f>AT784</f>
        <v>6405.9</v>
      </c>
      <c r="AU88" s="39"/>
      <c r="AV88" s="39"/>
      <c r="AW88" s="39"/>
      <c r="AX88" s="69"/>
      <c r="AY88" s="39"/>
      <c r="AZ88" s="39"/>
      <c r="BA88" s="39">
        <f>BA784</f>
        <v>2713.5</v>
      </c>
      <c r="BB88" s="39"/>
      <c r="BC88" s="39"/>
      <c r="BD88" s="39"/>
      <c r="BE88" s="39"/>
      <c r="BF88" s="39"/>
      <c r="BG88" s="39"/>
      <c r="BH88" s="39">
        <f>BH784</f>
        <v>2617.7</v>
      </c>
      <c r="BI88" s="39"/>
      <c r="BJ88" s="39"/>
      <c r="BK88" s="39"/>
      <c r="BL88" s="39"/>
      <c r="BM88" s="39"/>
      <c r="BN88" s="39"/>
      <c r="BO88" s="39">
        <f>BO784</f>
        <v>4288.1</v>
      </c>
      <c r="BP88" s="39"/>
      <c r="BQ88" s="39"/>
      <c r="BR88" s="39"/>
      <c r="BS88" s="39"/>
      <c r="BT88" s="39"/>
      <c r="BU88" s="39"/>
      <c r="BV88" s="39">
        <f>BV784</f>
        <v>4052.3</v>
      </c>
      <c r="BW88" s="39"/>
      <c r="BX88" s="39"/>
      <c r="BY88" s="39"/>
      <c r="BZ88" s="39"/>
      <c r="CA88" s="39"/>
      <c r="CB88" s="39"/>
      <c r="CC88" s="39">
        <f t="shared" ref="CC88:CS88" si="196">CC784</f>
        <v>6690.38536059021</v>
      </c>
      <c r="CD88" s="39"/>
      <c r="CE88" s="39"/>
      <c r="CF88" s="39"/>
      <c r="CG88" s="39"/>
      <c r="CH88" s="39">
        <f>CH784</f>
        <v>12283.0408276594</v>
      </c>
      <c r="CI88" s="39"/>
      <c r="CJ88" s="39">
        <f>CJ784</f>
        <v>9192.26973792245</v>
      </c>
      <c r="CK88" s="39">
        <f t="shared" si="196"/>
        <v>12135.1442610196</v>
      </c>
      <c r="CL88" s="39">
        <f t="shared" si="196"/>
        <v>15560.9370367205</v>
      </c>
      <c r="CM88" s="39">
        <f t="shared" si="196"/>
        <v>19382.7086080106</v>
      </c>
      <c r="CN88" s="39">
        <f t="shared" si="196"/>
        <v>23552.0816449469</v>
      </c>
      <c r="CO88" s="39">
        <f t="shared" si="196"/>
        <v>27973.4397464949</v>
      </c>
      <c r="CP88" s="39">
        <f t="shared" si="196"/>
        <v>32779.44825446</v>
      </c>
      <c r="CQ88" s="39">
        <f t="shared" si="196"/>
        <v>37997.2332257211</v>
      </c>
      <c r="CR88" s="39">
        <f t="shared" si="196"/>
        <v>43655.7977141557</v>
      </c>
      <c r="CS88" s="39">
        <f t="shared" si="196"/>
        <v>49786.1522070282</v>
      </c>
    </row>
    <row r="89" spans="1:97">
      <c r="A89" s="529" t="s">
        <v>620</v>
      </c>
      <c r="B89" s="39" t="s">
        <v>587</v>
      </c>
      <c r="C89" s="33">
        <f>+C84/C88</f>
        <v>0.031664656212304</v>
      </c>
      <c r="D89" s="33">
        <f>+D84/D88</f>
        <v>0.0320020481310804</v>
      </c>
      <c r="E89" s="33">
        <f>+E84/E88</f>
        <v>0.0303671666513297</v>
      </c>
      <c r="F89" s="33">
        <f>+F84/F88</f>
        <v>0.03249466159131</v>
      </c>
      <c r="G89" s="33">
        <f>+G84/G88</f>
        <v>0.0136390759526042</v>
      </c>
      <c r="H89" s="33">
        <f t="shared" ref="H89:R89" si="197">+H84/H88</f>
        <v>0.01109391124871</v>
      </c>
      <c r="I89" s="33">
        <f t="shared" si="197"/>
        <v>0.0172497276358794</v>
      </c>
      <c r="J89" s="33">
        <f t="shared" si="197"/>
        <v>0.0171676173760421</v>
      </c>
      <c r="K89" s="33">
        <f t="shared" si="197"/>
        <v>0.0128485406359069</v>
      </c>
      <c r="L89" s="33">
        <f t="shared" si="197"/>
        <v>0.0220657276995305</v>
      </c>
      <c r="M89" s="33"/>
      <c r="N89" s="33"/>
      <c r="O89" s="33">
        <f t="shared" si="197"/>
        <v>0.0397199599942849</v>
      </c>
      <c r="P89" s="33"/>
      <c r="Q89" s="33"/>
      <c r="R89" s="33">
        <f t="shared" si="197"/>
        <v>0.0223940435280641</v>
      </c>
      <c r="S89" s="33"/>
      <c r="T89" s="33"/>
      <c r="U89" s="33"/>
      <c r="V89" s="33"/>
      <c r="W89" s="33"/>
      <c r="X89" s="33"/>
      <c r="Y89" s="33">
        <f>+Y84/Y88</f>
        <v>0.0126370380095845</v>
      </c>
      <c r="Z89" s="33"/>
      <c r="AA89" s="33"/>
      <c r="AB89" s="33"/>
      <c r="AC89" s="33"/>
      <c r="AD89" s="33"/>
      <c r="AE89" s="33"/>
      <c r="AF89" s="33">
        <f>+AF84/AF88</f>
        <v>0.011998997995992</v>
      </c>
      <c r="AG89" s="33"/>
      <c r="AH89" s="33"/>
      <c r="AI89" s="33"/>
      <c r="AJ89" s="33"/>
      <c r="AK89" s="33"/>
      <c r="AL89" s="33"/>
      <c r="AM89" s="33">
        <f>+AM84/AM88</f>
        <v>0.00542943624668937</v>
      </c>
      <c r="AN89" s="33"/>
      <c r="AO89" s="33"/>
      <c r="AP89" s="33"/>
      <c r="AQ89" s="33"/>
      <c r="AR89" s="33"/>
      <c r="AS89" s="33"/>
      <c r="AT89" s="33">
        <f>+AT84/AT88</f>
        <v>0.00309090057603147</v>
      </c>
      <c r="AU89" s="33"/>
      <c r="AV89" s="33"/>
      <c r="AW89" s="33"/>
      <c r="AX89" s="33"/>
      <c r="AY89" s="33"/>
      <c r="AZ89" s="33"/>
      <c r="BA89" s="33">
        <f>+BA84/BA88</f>
        <v>0.00681776303666851</v>
      </c>
      <c r="BB89" s="33"/>
      <c r="BC89" s="33"/>
      <c r="BD89" s="33"/>
      <c r="BE89" s="33"/>
      <c r="BF89" s="33"/>
      <c r="BG89" s="33"/>
      <c r="BH89" s="33">
        <f>+BH84/BH88</f>
        <v>0.0266646292546892</v>
      </c>
      <c r="BI89" s="33"/>
      <c r="BJ89" s="33"/>
      <c r="BK89" s="33"/>
      <c r="BL89" s="33"/>
      <c r="BM89" s="33"/>
      <c r="BN89" s="33"/>
      <c r="BO89" s="33">
        <f>+BO84/BO88</f>
        <v>0.0378022900585341</v>
      </c>
      <c r="BP89" s="33"/>
      <c r="BQ89" s="33"/>
      <c r="BR89" s="33"/>
      <c r="BS89" s="33"/>
      <c r="BT89" s="33"/>
      <c r="BU89" s="33"/>
      <c r="BV89" s="33">
        <f>+BV84/BV88</f>
        <v>0.0366952101275819</v>
      </c>
      <c r="BW89" s="33"/>
      <c r="BX89" s="33"/>
      <c r="BY89" s="33"/>
      <c r="BZ89" s="33"/>
      <c r="CA89" s="33"/>
      <c r="CB89" s="33"/>
      <c r="CC89" s="87">
        <v>0.03</v>
      </c>
      <c r="CD89" s="33"/>
      <c r="CE89" s="33"/>
      <c r="CF89" s="33"/>
      <c r="CG89" s="33"/>
      <c r="CH89" s="87">
        <v>0.03</v>
      </c>
      <c r="CI89" s="33"/>
      <c r="CJ89" s="87">
        <v>0.03</v>
      </c>
      <c r="CK89" s="87">
        <v>0.03</v>
      </c>
      <c r="CL89" s="33">
        <f>+CK89</f>
        <v>0.03</v>
      </c>
      <c r="CM89" s="33">
        <f>+CL89</f>
        <v>0.03</v>
      </c>
      <c r="CN89" s="33">
        <f>+CM89</f>
        <v>0.03</v>
      </c>
      <c r="CO89" s="33">
        <f t="shared" ref="CO89:CS89" si="198">+CN89</f>
        <v>0.03</v>
      </c>
      <c r="CP89" s="33">
        <f t="shared" si="198"/>
        <v>0.03</v>
      </c>
      <c r="CQ89" s="33">
        <f t="shared" si="198"/>
        <v>0.03</v>
      </c>
      <c r="CR89" s="33">
        <f t="shared" si="198"/>
        <v>0.03</v>
      </c>
      <c r="CS89" s="33">
        <f t="shared" si="198"/>
        <v>0.03</v>
      </c>
    </row>
    <row r="90" spans="1:97">
      <c r="A90" s="88" t="s">
        <v>621</v>
      </c>
      <c r="B90" s="89" t="s">
        <v>594</v>
      </c>
      <c r="AU90" s="90"/>
      <c r="AW90" s="90"/>
      <c r="BA90" s="90"/>
      <c r="BB90" s="90"/>
      <c r="BC90" s="90"/>
      <c r="BD90" s="90"/>
      <c r="BE90" s="90"/>
      <c r="BF90" s="90"/>
      <c r="BG90" s="90"/>
      <c r="BH90" s="90"/>
      <c r="BI90" s="90"/>
      <c r="BJ90" s="90"/>
      <c r="BK90" s="90"/>
      <c r="BL90" s="90"/>
      <c r="BM90" s="90"/>
      <c r="BN90" s="90">
        <v>-146</v>
      </c>
      <c r="BO90" s="90">
        <v>-226.7</v>
      </c>
      <c r="BP90" s="90"/>
      <c r="BQ90" s="90"/>
      <c r="BR90" s="90"/>
      <c r="BS90" s="90"/>
      <c r="BT90" s="90">
        <v>-185.7</v>
      </c>
      <c r="BU90" s="90">
        <v>-187.7</v>
      </c>
      <c r="BV90" s="90">
        <v>-373.4</v>
      </c>
      <c r="BW90" s="90"/>
      <c r="BX90" s="90"/>
      <c r="BY90" s="90"/>
      <c r="BZ90" s="90"/>
      <c r="CA90" s="90">
        <v>-181</v>
      </c>
      <c r="CB90" s="90">
        <v>-109.325</v>
      </c>
      <c r="CC90" s="90">
        <v>-290.325</v>
      </c>
      <c r="CD90" s="90"/>
      <c r="CE90" s="90"/>
      <c r="CF90" s="90"/>
      <c r="CG90" s="90"/>
      <c r="CH90" s="90">
        <v>-259.04</v>
      </c>
      <c r="CI90" s="90">
        <v>0</v>
      </c>
      <c r="CJ90" s="90">
        <v>-259.04</v>
      </c>
      <c r="CK90" s="90">
        <v>-259.04</v>
      </c>
      <c r="CL90" s="90">
        <v>-259.04</v>
      </c>
      <c r="CM90" s="90">
        <v>-259.04</v>
      </c>
      <c r="CN90" s="90">
        <v>-259.04</v>
      </c>
      <c r="CO90" s="90">
        <v>-259.04</v>
      </c>
      <c r="CP90" s="90">
        <v>-259.04</v>
      </c>
      <c r="CQ90" s="90">
        <v>-259.04</v>
      </c>
      <c r="CR90" s="90">
        <v>-259.04</v>
      </c>
      <c r="CS90" s="90">
        <v>-259.04</v>
      </c>
    </row>
    <row r="91" spans="1:97">
      <c r="A91" s="88" t="s">
        <v>622</v>
      </c>
      <c r="B91" s="89" t="s">
        <v>594</v>
      </c>
      <c r="AU91" s="90"/>
      <c r="AW91" s="90"/>
      <c r="BA91" s="90"/>
      <c r="BB91" s="90"/>
      <c r="BC91" s="90"/>
      <c r="BD91" s="90"/>
      <c r="BE91" s="90"/>
      <c r="BF91" s="90"/>
      <c r="BG91" s="90"/>
      <c r="BH91" s="90"/>
      <c r="BI91" s="90"/>
      <c r="BJ91" s="90"/>
      <c r="BK91" s="90"/>
      <c r="BL91" s="90"/>
      <c r="BM91" s="90"/>
      <c r="BN91" s="90">
        <v>96.5</v>
      </c>
      <c r="BO91" s="90">
        <v>162.1</v>
      </c>
      <c r="BP91" s="90"/>
      <c r="BQ91" s="90"/>
      <c r="BR91" s="90"/>
      <c r="BS91" s="90"/>
      <c r="BT91" s="90">
        <v>83.9</v>
      </c>
      <c r="BU91" s="90">
        <v>64.8</v>
      </c>
      <c r="BV91" s="90">
        <v>148.7</v>
      </c>
      <c r="BW91" s="90"/>
      <c r="BX91" s="90"/>
      <c r="BY91" s="90"/>
      <c r="BZ91" s="90"/>
      <c r="CA91" s="90">
        <v>83.7</v>
      </c>
      <c r="CB91" s="90">
        <v>116.710699828648</v>
      </c>
      <c r="CC91" s="90">
        <v>200.410699828648</v>
      </c>
      <c r="CD91" s="90"/>
      <c r="CE91" s="90"/>
      <c r="CF91" s="90"/>
      <c r="CG91" s="90"/>
      <c r="CH91" s="90">
        <v>368.486820218093</v>
      </c>
      <c r="CI91" s="90">
        <v>-92.7187401694867</v>
      </c>
      <c r="CJ91" s="90">
        <v>275.768080048606</v>
      </c>
      <c r="CK91" s="90">
        <v>364.05426857191</v>
      </c>
      <c r="CL91" s="90">
        <v>466.828017607801</v>
      </c>
      <c r="CM91" s="90">
        <v>581.481113570418</v>
      </c>
      <c r="CN91" s="90">
        <v>706.562233546475</v>
      </c>
      <c r="CO91" s="90">
        <v>839.202697562235</v>
      </c>
      <c r="CP91" s="90">
        <v>983.382079907401</v>
      </c>
      <c r="CQ91" s="90">
        <v>1139.91356318848</v>
      </c>
      <c r="CR91" s="90">
        <v>1309.66641064576</v>
      </c>
      <c r="CS91" s="90">
        <v>1493.56986200628</v>
      </c>
    </row>
    <row r="92" spans="1:97">
      <c r="A92" s="91" t="s">
        <v>427</v>
      </c>
      <c r="B92" s="92" t="s">
        <v>594</v>
      </c>
      <c r="C92" s="92">
        <v>-3</v>
      </c>
      <c r="D92" s="92">
        <v>-4</v>
      </c>
      <c r="E92" s="92">
        <v>-8</v>
      </c>
      <c r="F92" s="92">
        <v>-7</v>
      </c>
      <c r="G92" s="92">
        <v>-13</v>
      </c>
      <c r="H92" s="92">
        <v>-9</v>
      </c>
      <c r="I92" s="92">
        <v>-5.6</v>
      </c>
      <c r="J92" s="92">
        <v>-7.8</v>
      </c>
      <c r="K92" s="92">
        <v>-47.1</v>
      </c>
      <c r="L92" s="92">
        <v>-35</v>
      </c>
      <c r="M92" s="92">
        <v>-23.8</v>
      </c>
      <c r="N92" s="92">
        <f>+O92-M92</f>
        <v>-21.9</v>
      </c>
      <c r="O92" s="92">
        <v>-45.7</v>
      </c>
      <c r="P92" s="92">
        <v>-13.7</v>
      </c>
      <c r="Q92" s="92">
        <f>+R92-P92</f>
        <v>-12.1</v>
      </c>
      <c r="R92" s="92">
        <v>-25.8</v>
      </c>
      <c r="S92" s="92"/>
      <c r="T92" s="92"/>
      <c r="U92" s="92"/>
      <c r="V92" s="92"/>
      <c r="W92" s="92">
        <v>-13.2</v>
      </c>
      <c r="X92" s="92">
        <f>+Y92-W92</f>
        <v>-12.8</v>
      </c>
      <c r="Y92" s="92">
        <v>-26</v>
      </c>
      <c r="Z92" s="92"/>
      <c r="AA92" s="92"/>
      <c r="AB92" s="92"/>
      <c r="AC92" s="92"/>
      <c r="AD92" s="92">
        <v>-7.7</v>
      </c>
      <c r="AE92" s="92">
        <f>+AF92-AD92</f>
        <v>-7.3</v>
      </c>
      <c r="AF92" s="92">
        <v>-15</v>
      </c>
      <c r="AG92" s="92"/>
      <c r="AH92" s="92"/>
      <c r="AI92" s="92"/>
      <c r="AJ92" s="92"/>
      <c r="AK92" s="92">
        <v>-7.8</v>
      </c>
      <c r="AL92" s="92">
        <f>+AM92-AK92</f>
        <v>-8.1</v>
      </c>
      <c r="AM92" s="92">
        <v>-15.9</v>
      </c>
      <c r="AN92" s="92"/>
      <c r="AO92" s="92"/>
      <c r="AP92" s="92"/>
      <c r="AQ92" s="92"/>
      <c r="AR92" s="92">
        <v>-13.8</v>
      </c>
      <c r="AS92" s="92">
        <f>+AT92-AR92</f>
        <v>-22.7</v>
      </c>
      <c r="AT92" s="92">
        <v>-36.5</v>
      </c>
      <c r="AU92" s="92"/>
      <c r="AV92" s="92"/>
      <c r="AW92" s="92"/>
      <c r="AX92" s="92"/>
      <c r="AY92" s="92">
        <v>-19.2</v>
      </c>
      <c r="AZ92" s="92">
        <f>+BA92-AY92</f>
        <v>-21</v>
      </c>
      <c r="BA92" s="92">
        <v>-40.2</v>
      </c>
      <c r="BB92" s="92"/>
      <c r="BC92" s="92"/>
      <c r="BD92" s="92"/>
      <c r="BE92" s="92"/>
      <c r="BF92" s="92">
        <v>-31.4</v>
      </c>
      <c r="BG92" s="93">
        <f>+BH92-BF92</f>
        <v>-40.9</v>
      </c>
      <c r="BH92" s="92">
        <v>-72.3</v>
      </c>
      <c r="BI92" s="92"/>
      <c r="BJ92" s="92"/>
      <c r="BK92" s="92"/>
      <c r="BL92" s="92"/>
      <c r="BM92" s="92">
        <v>-30.2</v>
      </c>
      <c r="BN92" s="92">
        <f>BO92-BM92</f>
        <v>-18.6</v>
      </c>
      <c r="BO92" s="92">
        <v>-48.8</v>
      </c>
      <c r="BP92" s="92"/>
      <c r="BQ92" s="92"/>
      <c r="BR92" s="92"/>
      <c r="BS92" s="92"/>
      <c r="BT92" s="92">
        <v>-29.3</v>
      </c>
      <c r="BU92" s="92">
        <f>BV92-BT92</f>
        <v>-7.4</v>
      </c>
      <c r="BV92" s="92">
        <v>-36.7</v>
      </c>
      <c r="BW92" s="92"/>
      <c r="BX92" s="92"/>
      <c r="BY92" s="92"/>
      <c r="BZ92" s="92"/>
      <c r="CA92" s="92">
        <v>-4.8</v>
      </c>
      <c r="CB92" s="93">
        <f>CC92-CA92</f>
        <v>-5.2</v>
      </c>
      <c r="CC92" s="93">
        <v>-10</v>
      </c>
      <c r="CD92" s="92"/>
      <c r="CE92" s="92"/>
      <c r="CF92" s="92"/>
      <c r="CG92" s="92"/>
      <c r="CH92" s="92">
        <f>CJ92/2</f>
        <v>-5</v>
      </c>
      <c r="CI92" s="93">
        <f>CJ92-CH92</f>
        <v>-5</v>
      </c>
      <c r="CJ92" s="93">
        <f>+CC92</f>
        <v>-10</v>
      </c>
      <c r="CK92" s="93">
        <f>+CJ92</f>
        <v>-10</v>
      </c>
      <c r="CL92" s="92">
        <f>+CK92</f>
        <v>-10</v>
      </c>
      <c r="CM92" s="92">
        <f>+CL92</f>
        <v>-10</v>
      </c>
      <c r="CN92" s="92">
        <f>+CM92</f>
        <v>-10</v>
      </c>
      <c r="CO92" s="92">
        <f t="shared" ref="CO92:CS92" si="199">+CN92</f>
        <v>-10</v>
      </c>
      <c r="CP92" s="92">
        <f t="shared" si="199"/>
        <v>-10</v>
      </c>
      <c r="CQ92" s="92">
        <f t="shared" si="199"/>
        <v>-10</v>
      </c>
      <c r="CR92" s="92">
        <f t="shared" si="199"/>
        <v>-10</v>
      </c>
      <c r="CS92" s="92">
        <f t="shared" si="199"/>
        <v>-10</v>
      </c>
    </row>
    <row r="94" s="18" customFormat="1" spans="1:97">
      <c r="A94" s="84" t="s">
        <v>623</v>
      </c>
      <c r="B94" s="85" t="s">
        <v>594</v>
      </c>
      <c r="C94" s="85">
        <v>172</v>
      </c>
      <c r="D94" s="85">
        <v>217</v>
      </c>
      <c r="E94" s="85">
        <v>250</v>
      </c>
      <c r="F94" s="85">
        <v>245</v>
      </c>
      <c r="G94" s="85">
        <v>260</v>
      </c>
      <c r="H94" s="85">
        <v>283.7</v>
      </c>
      <c r="I94" s="85">
        <v>295.6</v>
      </c>
      <c r="J94" s="85">
        <v>313.4</v>
      </c>
      <c r="K94" s="85">
        <v>327.5</v>
      </c>
      <c r="L94" s="85">
        <v>331</v>
      </c>
      <c r="M94" s="85">
        <v>336.9</v>
      </c>
      <c r="N94" s="85">
        <f>+O94-M94</f>
        <v>0.100000000000023</v>
      </c>
      <c r="O94" s="85">
        <v>337</v>
      </c>
      <c r="P94" s="85">
        <v>346.5</v>
      </c>
      <c r="Q94" s="85">
        <f>+R94-P94</f>
        <v>0</v>
      </c>
      <c r="R94" s="85">
        <v>346.5</v>
      </c>
      <c r="S94" s="85"/>
      <c r="T94" s="85"/>
      <c r="U94" s="85"/>
      <c r="V94" s="85"/>
      <c r="W94" s="85">
        <v>350</v>
      </c>
      <c r="X94" s="85">
        <f>+Y94-W94</f>
        <v>0</v>
      </c>
      <c r="Y94" s="85">
        <v>350</v>
      </c>
      <c r="Z94" s="85"/>
      <c r="AA94" s="85"/>
      <c r="AB94" s="85"/>
      <c r="AC94" s="85"/>
      <c r="AD94" s="85">
        <v>358.3</v>
      </c>
      <c r="AE94" s="85">
        <f>+AF94-AD94</f>
        <v>0</v>
      </c>
      <c r="AF94" s="85">
        <v>358.3</v>
      </c>
      <c r="AG94" s="85"/>
      <c r="AH94" s="85"/>
      <c r="AI94" s="85"/>
      <c r="AJ94" s="85"/>
      <c r="AK94" s="85">
        <v>363</v>
      </c>
      <c r="AL94" s="85">
        <f>+AM94-AK94</f>
        <v>0</v>
      </c>
      <c r="AM94" s="85">
        <v>363</v>
      </c>
      <c r="AN94" s="85"/>
      <c r="AO94" s="85"/>
      <c r="AP94" s="85"/>
      <c r="AQ94" s="85"/>
      <c r="AR94" s="85">
        <v>372.4</v>
      </c>
      <c r="AS94" s="85"/>
      <c r="AT94" s="85">
        <v>372.4</v>
      </c>
      <c r="AU94" s="85"/>
      <c r="AV94" s="85"/>
      <c r="AW94" s="85"/>
      <c r="AX94" s="85"/>
      <c r="AY94" s="85">
        <v>378.3</v>
      </c>
      <c r="AZ94" s="85"/>
      <c r="BA94" s="85">
        <v>378.3</v>
      </c>
      <c r="BB94" s="85"/>
      <c r="BC94" s="85"/>
      <c r="BD94" s="85"/>
      <c r="BE94" s="85"/>
      <c r="BF94" s="85">
        <v>468.2</v>
      </c>
      <c r="BG94" s="85"/>
      <c r="BH94" s="85">
        <v>468.2</v>
      </c>
      <c r="BI94" s="85"/>
      <c r="BJ94" s="85"/>
      <c r="BK94" s="85"/>
      <c r="BL94" s="85"/>
      <c r="BM94" s="85">
        <v>420.9</v>
      </c>
      <c r="BN94" s="85"/>
      <c r="BO94" s="85">
        <v>420.9</v>
      </c>
      <c r="BP94" s="85"/>
      <c r="BQ94" s="85"/>
      <c r="BR94" s="85"/>
      <c r="BS94" s="85"/>
      <c r="BT94" s="85">
        <v>444.5</v>
      </c>
      <c r="BU94" s="85"/>
      <c r="BV94" s="85">
        <v>444.5</v>
      </c>
      <c r="BW94" s="85"/>
      <c r="BX94" s="85"/>
      <c r="BY94" s="85"/>
      <c r="BZ94" s="85"/>
      <c r="CA94" s="85">
        <v>347.6</v>
      </c>
      <c r="CB94" s="85"/>
      <c r="CC94" s="85">
        <f>BV97*CC99</f>
        <v>347.312</v>
      </c>
      <c r="CD94" s="85"/>
      <c r="CE94" s="85"/>
      <c r="CF94" s="85"/>
      <c r="CG94" s="85"/>
      <c r="CH94" s="85">
        <f>CA97*CH99</f>
        <v>352.52168</v>
      </c>
      <c r="CI94" s="85"/>
      <c r="CJ94" s="85">
        <f>CC97*CJ99</f>
        <v>352.52168</v>
      </c>
      <c r="CK94" s="85">
        <f t="shared" ref="CK94:CS94" si="200">CJ97*CK99</f>
        <v>363.0973304</v>
      </c>
      <c r="CL94" s="85">
        <f t="shared" si="200"/>
        <v>373.990250312</v>
      </c>
      <c r="CM94" s="85">
        <f t="shared" si="200"/>
        <v>385.20995782136</v>
      </c>
      <c r="CN94" s="85">
        <f t="shared" si="200"/>
        <v>396.766256556001</v>
      </c>
      <c r="CO94" s="85">
        <f t="shared" si="200"/>
        <v>408.669244252681</v>
      </c>
      <c r="CP94" s="85">
        <f t="shared" si="200"/>
        <v>420.929321580261</v>
      </c>
      <c r="CQ94" s="85">
        <f t="shared" si="200"/>
        <v>433.557201227669</v>
      </c>
      <c r="CR94" s="85">
        <f t="shared" si="200"/>
        <v>446.563917264499</v>
      </c>
      <c r="CS94" s="85">
        <f t="shared" si="200"/>
        <v>459.960834782434</v>
      </c>
    </row>
    <row r="95" s="18" customFormat="1" spans="1:97">
      <c r="A95" s="529" t="s">
        <v>412</v>
      </c>
      <c r="B95" s="33" t="s">
        <v>587</v>
      </c>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33"/>
      <c r="BX95" s="33"/>
      <c r="BY95" s="58"/>
      <c r="BZ95" s="33"/>
      <c r="CA95" s="58"/>
      <c r="CB95" s="58"/>
      <c r="CC95" s="33">
        <f>CC94/BV94-1</f>
        <v>-0.218645669291339</v>
      </c>
      <c r="CD95" s="33"/>
      <c r="CE95" s="33"/>
      <c r="CF95" s="58"/>
      <c r="CG95" s="33"/>
      <c r="CH95" s="58"/>
      <c r="CI95" s="58"/>
      <c r="CJ95" s="33">
        <f>CJ94/CC94-1</f>
        <v>0.0149999999999999</v>
      </c>
      <c r="CK95" s="33">
        <f t="shared" ref="CK95:CS95" si="201">CK94/CJ94-1</f>
        <v>0.03</v>
      </c>
      <c r="CL95" s="33">
        <f t="shared" si="201"/>
        <v>0.0299999999999998</v>
      </c>
      <c r="CM95" s="33">
        <f t="shared" si="201"/>
        <v>0.03</v>
      </c>
      <c r="CN95" s="33">
        <f t="shared" si="201"/>
        <v>0.03</v>
      </c>
      <c r="CO95" s="33">
        <f t="shared" si="201"/>
        <v>0.03</v>
      </c>
      <c r="CP95" s="33">
        <f t="shared" si="201"/>
        <v>0.03</v>
      </c>
      <c r="CQ95" s="33">
        <f t="shared" si="201"/>
        <v>0.03</v>
      </c>
      <c r="CR95" s="33">
        <f t="shared" si="201"/>
        <v>0.0299999999999998</v>
      </c>
      <c r="CS95" s="33">
        <f t="shared" si="201"/>
        <v>0.03</v>
      </c>
    </row>
    <row r="96" s="17" customFormat="1" ht="10.2" spans="1:97">
      <c r="A96" s="540" t="s">
        <v>595</v>
      </c>
      <c r="B96" s="50" t="s">
        <v>594</v>
      </c>
      <c r="C96" s="50" t="s">
        <v>242</v>
      </c>
      <c r="D96" s="50">
        <f t="shared" ref="D96:L96" si="202">+C97*D99</f>
        <v>0</v>
      </c>
      <c r="E96" s="50">
        <f t="shared" si="202"/>
        <v>0</v>
      </c>
      <c r="F96" s="50">
        <f t="shared" si="202"/>
        <v>0</v>
      </c>
      <c r="G96" s="50">
        <f t="shared" si="202"/>
        <v>260.1000754</v>
      </c>
      <c r="H96" s="50">
        <f t="shared" si="202"/>
        <v>283.7455368</v>
      </c>
      <c r="I96" s="50">
        <f t="shared" si="202"/>
        <v>295.5682675</v>
      </c>
      <c r="J96" s="50">
        <f t="shared" si="202"/>
        <v>313.30236355</v>
      </c>
      <c r="K96" s="50">
        <f t="shared" si="202"/>
        <v>327.48964039</v>
      </c>
      <c r="L96" s="50">
        <f t="shared" si="202"/>
        <v>331.0364596</v>
      </c>
      <c r="M96" s="50"/>
      <c r="N96" s="50"/>
      <c r="O96" s="50">
        <f>+L97*O99</f>
        <v>336.94782495</v>
      </c>
      <c r="P96" s="50"/>
      <c r="Q96" s="50"/>
      <c r="R96" s="50">
        <f>+O97*R99</f>
        <v>346.40600951</v>
      </c>
      <c r="S96" s="50"/>
      <c r="T96" s="50"/>
      <c r="U96" s="50"/>
      <c r="V96" s="50"/>
      <c r="W96" s="50">
        <f>+R97*W99</f>
        <v>349.95282872</v>
      </c>
      <c r="X96" s="50"/>
      <c r="Y96" s="50">
        <f>+R97*Y99</f>
        <v>349.95282872</v>
      </c>
      <c r="Z96" s="50"/>
      <c r="AA96" s="50"/>
      <c r="AB96" s="50"/>
      <c r="AC96" s="50"/>
      <c r="AD96" s="50">
        <f>+Y97*AD99</f>
        <v>358.22874021</v>
      </c>
      <c r="AE96" s="50"/>
      <c r="AF96" s="50">
        <f>+Y97*AF99</f>
        <v>358.22874021</v>
      </c>
      <c r="AG96" s="50"/>
      <c r="AH96" s="50"/>
      <c r="AI96" s="50"/>
      <c r="AJ96" s="50"/>
      <c r="AK96" s="50">
        <f>+AF97*AK99</f>
        <v>362.95783249</v>
      </c>
      <c r="AL96" s="50"/>
      <c r="AM96" s="50">
        <f>+AF97*AM99</f>
        <v>362.95783249</v>
      </c>
      <c r="AN96" s="50"/>
      <c r="AO96" s="50"/>
      <c r="AP96" s="50"/>
      <c r="AQ96" s="50"/>
      <c r="AR96" s="50">
        <f>+AM97*AR99</f>
        <v>372.41601705</v>
      </c>
      <c r="AS96" s="50"/>
      <c r="AT96" s="50">
        <f>+AM97*AT99</f>
        <v>372.41601705</v>
      </c>
      <c r="AU96" s="50"/>
      <c r="AV96" s="50"/>
      <c r="AW96" s="50"/>
      <c r="AX96" s="50"/>
      <c r="AY96" s="50">
        <f>+AR97*AY99</f>
        <v>378.3273824</v>
      </c>
      <c r="AZ96" s="50"/>
      <c r="BA96" s="50">
        <f>+AT97*BA99</f>
        <v>378.3273824</v>
      </c>
      <c r="BB96" s="50"/>
      <c r="BC96" s="50"/>
      <c r="BD96" s="50"/>
      <c r="BE96" s="50"/>
      <c r="BF96" s="50">
        <f>+BF97*BF99</f>
        <v>393.69693231</v>
      </c>
      <c r="BG96" s="50"/>
      <c r="BH96" s="50">
        <f>+BA97*BH99</f>
        <v>393.69693231</v>
      </c>
      <c r="BI96" s="50"/>
      <c r="BJ96" s="50"/>
      <c r="BK96" s="50"/>
      <c r="BL96" s="50"/>
      <c r="BM96" s="50">
        <f>BO96</f>
        <v>420.88921292</v>
      </c>
      <c r="BN96" s="50"/>
      <c r="BO96" s="50">
        <f>+BH97*BO99</f>
        <v>420.88921292</v>
      </c>
      <c r="BP96" s="50"/>
      <c r="BQ96" s="50"/>
      <c r="BR96" s="50"/>
      <c r="BS96" s="50"/>
      <c r="BT96" s="50">
        <f>BV96</f>
        <v>444.53467432</v>
      </c>
      <c r="BU96" s="50"/>
      <c r="BV96" s="50">
        <f>+BO97*BV99</f>
        <v>444.53467432</v>
      </c>
      <c r="BW96" s="50"/>
      <c r="BX96" s="50"/>
      <c r="BY96" s="50"/>
      <c r="BZ96" s="50"/>
      <c r="CA96" s="50">
        <f>CC96</f>
        <v>347.312</v>
      </c>
      <c r="CB96" s="50"/>
      <c r="CC96" s="50">
        <f>+BV97*CC99</f>
        <v>347.312</v>
      </c>
      <c r="CD96" s="50"/>
      <c r="CE96" s="50"/>
      <c r="CF96" s="50"/>
      <c r="CG96" s="50"/>
      <c r="CH96" s="50">
        <f>CJ96</f>
        <v>0</v>
      </c>
      <c r="CI96" s="50"/>
      <c r="CJ96" s="50"/>
      <c r="CK96" s="50"/>
      <c r="CL96" s="50"/>
      <c r="CM96" s="50"/>
      <c r="CN96" s="50"/>
      <c r="CO96" s="50"/>
      <c r="CP96" s="50"/>
      <c r="CQ96" s="50"/>
      <c r="CR96" s="50"/>
      <c r="CS96" s="50"/>
    </row>
    <row r="97" spans="1:97">
      <c r="A97" s="94" t="s">
        <v>624</v>
      </c>
      <c r="B97" s="41" t="s">
        <v>586</v>
      </c>
      <c r="C97" s="63"/>
      <c r="D97" s="63"/>
      <c r="E97" s="63"/>
      <c r="F97" s="63">
        <v>2.2</v>
      </c>
      <c r="G97" s="63">
        <v>2.4</v>
      </c>
      <c r="H97" s="63">
        <v>2.5</v>
      </c>
      <c r="I97" s="63">
        <v>2.65</v>
      </c>
      <c r="J97" s="63">
        <v>2.77</v>
      </c>
      <c r="K97" s="63">
        <v>2.8</v>
      </c>
      <c r="L97" s="63">
        <v>2.85</v>
      </c>
      <c r="M97" s="63"/>
      <c r="N97" s="63"/>
      <c r="O97" s="63">
        <v>2.93</v>
      </c>
      <c r="P97" s="63"/>
      <c r="Q97" s="63"/>
      <c r="R97" s="63">
        <v>2.96</v>
      </c>
      <c r="S97" s="63"/>
      <c r="T97" s="63"/>
      <c r="U97" s="63"/>
      <c r="V97" s="63"/>
      <c r="W97" s="63">
        <v>3.03</v>
      </c>
      <c r="X97" s="63"/>
      <c r="Y97" s="63">
        <v>3.03</v>
      </c>
      <c r="Z97" s="63"/>
      <c r="AA97" s="63"/>
      <c r="AB97" s="63"/>
      <c r="AC97" s="63"/>
      <c r="AD97" s="63">
        <f>+AF97</f>
        <v>3.07</v>
      </c>
      <c r="AE97" s="63"/>
      <c r="AF97" s="63">
        <v>3.07</v>
      </c>
      <c r="AG97" s="63"/>
      <c r="AH97" s="63"/>
      <c r="AI97" s="63"/>
      <c r="AJ97" s="63"/>
      <c r="AK97" s="63">
        <f>+AM97</f>
        <v>3.15</v>
      </c>
      <c r="AL97" s="63"/>
      <c r="AM97" s="63">
        <v>3.15</v>
      </c>
      <c r="AN97" s="63"/>
      <c r="AO97" s="63"/>
      <c r="AP97" s="63"/>
      <c r="AQ97" s="63"/>
      <c r="AR97" s="63">
        <f>+AT97</f>
        <v>3.2</v>
      </c>
      <c r="AS97" s="63"/>
      <c r="AT97" s="63">
        <v>3.2</v>
      </c>
      <c r="AU97" s="63"/>
      <c r="AV97" s="63"/>
      <c r="AW97" s="63"/>
      <c r="AX97" s="63"/>
      <c r="AY97" s="63">
        <v>3.07</v>
      </c>
      <c r="AZ97" s="63"/>
      <c r="BA97" s="63">
        <v>3.33</v>
      </c>
      <c r="BB97" s="63"/>
      <c r="BC97" s="63"/>
      <c r="BD97" s="63"/>
      <c r="BE97" s="63"/>
      <c r="BF97" s="63">
        <v>3.33</v>
      </c>
      <c r="BG97" s="63"/>
      <c r="BH97" s="63">
        <v>3.56</v>
      </c>
      <c r="BI97" s="33"/>
      <c r="BJ97" s="63"/>
      <c r="BK97" s="63"/>
      <c r="BL97" s="63"/>
      <c r="BM97" s="63">
        <f>BO97</f>
        <v>3.76</v>
      </c>
      <c r="BN97" s="63"/>
      <c r="BO97" s="63">
        <v>3.76</v>
      </c>
      <c r="BP97" s="63"/>
      <c r="BQ97" s="63"/>
      <c r="BR97" s="63"/>
      <c r="BS97" s="63"/>
      <c r="BT97" s="63">
        <f>BV97</f>
        <v>3.92</v>
      </c>
      <c r="BU97" s="63"/>
      <c r="BV97" s="63">
        <v>3.92</v>
      </c>
      <c r="BW97" s="63"/>
      <c r="BX97" s="63"/>
      <c r="BY97" s="63"/>
      <c r="BZ97" s="63"/>
      <c r="CA97" s="63">
        <f>CC97</f>
        <v>3.9788</v>
      </c>
      <c r="CB97" s="63"/>
      <c r="CC97" s="63">
        <f>BV97*(1+CC98)</f>
        <v>3.9788</v>
      </c>
      <c r="CD97" s="63"/>
      <c r="CE97" s="63"/>
      <c r="CF97" s="63"/>
      <c r="CG97" s="63"/>
      <c r="CH97" s="63">
        <f>CJ97</f>
        <v>4.098164</v>
      </c>
      <c r="CI97" s="63"/>
      <c r="CJ97" s="63">
        <f>CC97*(1+CJ98)</f>
        <v>4.098164</v>
      </c>
      <c r="CK97" s="63">
        <f>CJ97*(1+CK98)</f>
        <v>4.22110892</v>
      </c>
      <c r="CL97" s="63">
        <f>CK97*(1+CL98)</f>
        <v>4.3477421876</v>
      </c>
      <c r="CM97" s="63">
        <f>CL97*(1+CM98)</f>
        <v>4.478174453228</v>
      </c>
      <c r="CN97" s="63">
        <f>CM97*(1+CN98)</f>
        <v>4.61251968682484</v>
      </c>
      <c r="CO97" s="63">
        <f t="shared" ref="CO97:CS97" si="203">CN97*(1+CO98)</f>
        <v>4.75089527742959</v>
      </c>
      <c r="CP97" s="63">
        <f t="shared" si="203"/>
        <v>4.89342213575247</v>
      </c>
      <c r="CQ97" s="63">
        <f t="shared" si="203"/>
        <v>5.04022479982505</v>
      </c>
      <c r="CR97" s="63">
        <f t="shared" si="203"/>
        <v>5.1914315438198</v>
      </c>
      <c r="CS97" s="63">
        <f t="shared" si="203"/>
        <v>5.34717449013439</v>
      </c>
    </row>
    <row r="98" spans="1:97">
      <c r="A98" s="529" t="s">
        <v>412</v>
      </c>
      <c r="B98" s="33" t="s">
        <v>587</v>
      </c>
      <c r="C98" s="33" t="s">
        <v>242</v>
      </c>
      <c r="D98" s="33"/>
      <c r="E98" s="33"/>
      <c r="F98" s="33"/>
      <c r="G98" s="33"/>
      <c r="H98" s="33">
        <f>+H97/G97-1</f>
        <v>0.0416666666666667</v>
      </c>
      <c r="I98" s="33">
        <f>+I97/H97-1</f>
        <v>0.0600000000000001</v>
      </c>
      <c r="J98" s="33">
        <f>+J97/I97-1</f>
        <v>0.0452830188679245</v>
      </c>
      <c r="K98" s="33">
        <f>+K97/J97-1</f>
        <v>0.0108303249097472</v>
      </c>
      <c r="L98" s="33">
        <f>+L97/K97-1</f>
        <v>0.017857142857143</v>
      </c>
      <c r="M98" s="33"/>
      <c r="N98" s="33"/>
      <c r="O98" s="33">
        <f>+O97/L97-1</f>
        <v>0.0280701754385966</v>
      </c>
      <c r="P98" s="33"/>
      <c r="Q98" s="33"/>
      <c r="R98" s="33">
        <f>+R97/O97-1</f>
        <v>0.0102389078498293</v>
      </c>
      <c r="S98" s="33"/>
      <c r="T98" s="33"/>
      <c r="U98" s="33"/>
      <c r="V98" s="33"/>
      <c r="W98" s="33" t="s">
        <v>613</v>
      </c>
      <c r="X98" s="33"/>
      <c r="Y98" s="33">
        <f>+Y97/R97-1</f>
        <v>0.0236486486486487</v>
      </c>
      <c r="Z98" s="33"/>
      <c r="AA98" s="33"/>
      <c r="AB98" s="33"/>
      <c r="AC98" s="33"/>
      <c r="AD98" s="33">
        <f>+AD97/W97-1</f>
        <v>0.0132013201320131</v>
      </c>
      <c r="AE98" s="33"/>
      <c r="AF98" s="33">
        <f>+AF97/Y97-1</f>
        <v>0.0132013201320131</v>
      </c>
      <c r="AG98" s="33"/>
      <c r="AH98" s="33"/>
      <c r="AI98" s="33"/>
      <c r="AJ98" s="33"/>
      <c r="AK98" s="33">
        <f>+AK97/AD97-1</f>
        <v>0.0260586319218241</v>
      </c>
      <c r="AL98" s="33"/>
      <c r="AM98" s="33">
        <f>+AM97/AF97-1</f>
        <v>0.0260586319218241</v>
      </c>
      <c r="AN98" s="33"/>
      <c r="AO98" s="33"/>
      <c r="AP98" s="33"/>
      <c r="AQ98" s="33"/>
      <c r="AR98" s="33">
        <f>+AR97/AK97-1</f>
        <v>0.015873015873016</v>
      </c>
      <c r="AS98" s="33"/>
      <c r="AT98" s="33">
        <f>+AT97/AM97-1</f>
        <v>0.015873015873016</v>
      </c>
      <c r="AU98" s="33"/>
      <c r="AV98" s="33"/>
      <c r="AW98" s="33"/>
      <c r="AX98" s="33"/>
      <c r="AY98" s="33">
        <f>+AY97/AR97-1</f>
        <v>-0.0406250000000001</v>
      </c>
      <c r="AZ98" s="33"/>
      <c r="BA98" s="33">
        <f>+BA97/AT97-1</f>
        <v>0.0406249999999999</v>
      </c>
      <c r="BB98" s="33"/>
      <c r="BC98" s="33"/>
      <c r="BD98" s="33"/>
      <c r="BE98" s="33"/>
      <c r="BF98" s="33">
        <f>+BF97/AY97-1</f>
        <v>0.0846905537459284</v>
      </c>
      <c r="BG98" s="33"/>
      <c r="BH98" s="33">
        <f>+BH97/BA97-1</f>
        <v>0.069069069069069</v>
      </c>
      <c r="BJ98" s="33"/>
      <c r="BK98" s="33"/>
      <c r="BL98" s="33"/>
      <c r="BM98" s="33">
        <f>BO98</f>
        <v>0.0561797752808988</v>
      </c>
      <c r="BN98" s="33"/>
      <c r="BO98" s="33">
        <f>+BO97/BH97-1</f>
        <v>0.0561797752808988</v>
      </c>
      <c r="BP98" s="41"/>
      <c r="BQ98" s="33"/>
      <c r="BR98" s="33"/>
      <c r="BS98" s="33"/>
      <c r="BT98" s="33">
        <f>BV98</f>
        <v>0.0425531914893618</v>
      </c>
      <c r="BU98" s="33"/>
      <c r="BV98" s="33">
        <f>+BV97/BO97-1</f>
        <v>0.0425531914893618</v>
      </c>
      <c r="BW98" s="33"/>
      <c r="BX98" s="33"/>
      <c r="BY98" s="33"/>
      <c r="BZ98" s="33"/>
      <c r="CA98" s="33">
        <f>CC98</f>
        <v>0.015</v>
      </c>
      <c r="CB98" s="33"/>
      <c r="CC98" s="87">
        <v>0.015</v>
      </c>
      <c r="CD98" s="33"/>
      <c r="CE98" s="33"/>
      <c r="CF98" s="33"/>
      <c r="CG98" s="33"/>
      <c r="CH98" s="33">
        <f>CJ98</f>
        <v>0.03</v>
      </c>
      <c r="CI98" s="33"/>
      <c r="CJ98" s="87">
        <v>0.03</v>
      </c>
      <c r="CK98" s="87">
        <v>0.03</v>
      </c>
      <c r="CL98" s="33">
        <f t="shared" ref="CL98:CS99" si="204">CK98</f>
        <v>0.03</v>
      </c>
      <c r="CM98" s="33">
        <f t="shared" si="204"/>
        <v>0.03</v>
      </c>
      <c r="CN98" s="33">
        <f t="shared" si="204"/>
        <v>0.03</v>
      </c>
      <c r="CO98" s="33">
        <f t="shared" si="204"/>
        <v>0.03</v>
      </c>
      <c r="CP98" s="33">
        <f t="shared" si="204"/>
        <v>0.03</v>
      </c>
      <c r="CQ98" s="33">
        <f t="shared" si="204"/>
        <v>0.03</v>
      </c>
      <c r="CR98" s="33">
        <f t="shared" si="204"/>
        <v>0.03</v>
      </c>
      <c r="CS98" s="33">
        <f t="shared" si="204"/>
        <v>0.03</v>
      </c>
    </row>
    <row r="99" spans="1:97">
      <c r="A99" s="91" t="s">
        <v>625</v>
      </c>
      <c r="B99" s="92" t="s">
        <v>626</v>
      </c>
      <c r="C99" s="92"/>
      <c r="D99" s="92"/>
      <c r="E99" s="92"/>
      <c r="F99" s="92"/>
      <c r="G99" s="92">
        <v>118.227307</v>
      </c>
      <c r="H99" s="92">
        <v>118.227307</v>
      </c>
      <c r="I99" s="92">
        <v>118.227307</v>
      </c>
      <c r="J99" s="92">
        <v>118.227307</v>
      </c>
      <c r="K99" s="92">
        <v>118.227307</v>
      </c>
      <c r="L99" s="92">
        <v>118.227307</v>
      </c>
      <c r="M99" s="92"/>
      <c r="N99" s="92"/>
      <c r="O99" s="92">
        <v>118.227307</v>
      </c>
      <c r="P99" s="92"/>
      <c r="Q99" s="92"/>
      <c r="R99" s="92">
        <v>118.227307</v>
      </c>
      <c r="S99" s="92"/>
      <c r="T99" s="92"/>
      <c r="U99" s="92"/>
      <c r="V99" s="92"/>
      <c r="W99" s="92">
        <v>118.227307</v>
      </c>
      <c r="X99" s="92"/>
      <c r="Y99" s="92">
        <v>118.227307</v>
      </c>
      <c r="Z99" s="92"/>
      <c r="AA99" s="92"/>
      <c r="AB99" s="92"/>
      <c r="AC99" s="92"/>
      <c r="AD99" s="92">
        <f>+AF99</f>
        <v>118.227307</v>
      </c>
      <c r="AE99" s="92"/>
      <c r="AF99" s="92">
        <v>118.227307</v>
      </c>
      <c r="AG99" s="92"/>
      <c r="AH99" s="92"/>
      <c r="AI99" s="92"/>
      <c r="AJ99" s="92"/>
      <c r="AK99" s="92">
        <f>+AM99</f>
        <v>118.227307</v>
      </c>
      <c r="AL99" s="92"/>
      <c r="AM99" s="92">
        <v>118.227307</v>
      </c>
      <c r="AN99" s="92"/>
      <c r="AO99" s="92"/>
      <c r="AP99" s="92"/>
      <c r="AQ99" s="92"/>
      <c r="AR99" s="92">
        <f>+AT99</f>
        <v>118.227307</v>
      </c>
      <c r="AS99" s="92"/>
      <c r="AT99" s="92">
        <v>118.227307</v>
      </c>
      <c r="AU99" s="92"/>
      <c r="AV99" s="92"/>
      <c r="AW99" s="92"/>
      <c r="AX99" s="92"/>
      <c r="AY99" s="92">
        <v>118.227307</v>
      </c>
      <c r="AZ99" s="92"/>
      <c r="BA99" s="92">
        <v>118.227307</v>
      </c>
      <c r="BB99" s="92"/>
      <c r="BC99" s="92"/>
      <c r="BD99" s="92"/>
      <c r="BE99" s="92"/>
      <c r="BF99" s="92">
        <v>118.227307</v>
      </c>
      <c r="BG99" s="92"/>
      <c r="BH99" s="92">
        <v>118.227307</v>
      </c>
      <c r="BI99" s="92"/>
      <c r="BJ99" s="92"/>
      <c r="BK99" s="92"/>
      <c r="BL99" s="92"/>
      <c r="BM99" s="92">
        <f>BO99</f>
        <v>118.227307</v>
      </c>
      <c r="BN99" s="92"/>
      <c r="BO99" s="92">
        <v>118.227307</v>
      </c>
      <c r="BP99" s="92"/>
      <c r="BQ99" s="92"/>
      <c r="BR99" s="92"/>
      <c r="BS99" s="92"/>
      <c r="BT99" s="92">
        <f>BV99</f>
        <v>118.227307</v>
      </c>
      <c r="BU99" s="92"/>
      <c r="BV99" s="92">
        <f>BO99</f>
        <v>118.227307</v>
      </c>
      <c r="BW99" s="92"/>
      <c r="BX99" s="92"/>
      <c r="BY99" s="92"/>
      <c r="BZ99" s="92"/>
      <c r="CA99" s="92">
        <f>CC99</f>
        <v>88.6</v>
      </c>
      <c r="CB99" s="92"/>
      <c r="CC99" s="92">
        <v>88.6</v>
      </c>
      <c r="CD99" s="92"/>
      <c r="CE99" s="92"/>
      <c r="CF99" s="92"/>
      <c r="CG99" s="92"/>
      <c r="CH99" s="92">
        <f>CC99</f>
        <v>88.6</v>
      </c>
      <c r="CI99" s="92"/>
      <c r="CJ99" s="92">
        <f>CH99</f>
        <v>88.6</v>
      </c>
      <c r="CK99" s="92">
        <f t="shared" ref="CK99:CN99" si="205">CJ99</f>
        <v>88.6</v>
      </c>
      <c r="CL99" s="92">
        <f t="shared" si="205"/>
        <v>88.6</v>
      </c>
      <c r="CM99" s="92">
        <f t="shared" si="205"/>
        <v>88.6</v>
      </c>
      <c r="CN99" s="92">
        <f t="shared" si="205"/>
        <v>88.6</v>
      </c>
      <c r="CO99" s="92">
        <f t="shared" si="204"/>
        <v>88.6</v>
      </c>
      <c r="CP99" s="92">
        <f t="shared" si="204"/>
        <v>88.6</v>
      </c>
      <c r="CQ99" s="92">
        <f t="shared" si="204"/>
        <v>88.6</v>
      </c>
      <c r="CR99" s="92">
        <f t="shared" si="204"/>
        <v>88.6</v>
      </c>
      <c r="CS99" s="92">
        <f t="shared" si="204"/>
        <v>88.6</v>
      </c>
    </row>
    <row r="101" spans="1:97">
      <c r="A101" s="18" t="s">
        <v>627</v>
      </c>
      <c r="B101" s="58" t="s">
        <v>594</v>
      </c>
      <c r="C101" s="58">
        <v>2370</v>
      </c>
      <c r="D101" s="58">
        <v>2637.6</v>
      </c>
      <c r="E101" s="58">
        <v>2895.4</v>
      </c>
      <c r="F101" s="58">
        <v>2787.9</v>
      </c>
      <c r="G101" s="58">
        <v>2748.036306872</v>
      </c>
      <c r="H101" s="58">
        <f t="shared" ref="H101:R101" si="206">+H72+H82+H94</f>
        <v>3305.1</v>
      </c>
      <c r="I101" s="58">
        <f t="shared" si="206"/>
        <v>3563</v>
      </c>
      <c r="J101" s="58">
        <f t="shared" si="206"/>
        <v>3999.6</v>
      </c>
      <c r="K101" s="58">
        <f t="shared" si="206"/>
        <v>4159.6</v>
      </c>
      <c r="L101" s="58">
        <f t="shared" si="206"/>
        <v>4197.6</v>
      </c>
      <c r="M101" s="58">
        <f t="shared" si="206"/>
        <v>2650</v>
      </c>
      <c r="N101" s="58">
        <f>+O101-M101</f>
        <v>2060.8</v>
      </c>
      <c r="O101" s="58">
        <f t="shared" si="206"/>
        <v>4710.8</v>
      </c>
      <c r="P101" s="58">
        <f t="shared" si="206"/>
        <v>2711.9</v>
      </c>
      <c r="Q101" s="58">
        <f>+R101-P101</f>
        <v>2155.2</v>
      </c>
      <c r="R101" s="58">
        <f t="shared" si="206"/>
        <v>4867.1</v>
      </c>
      <c r="S101" s="58"/>
      <c r="T101" s="58"/>
      <c r="U101" s="58"/>
      <c r="V101" s="58"/>
      <c r="W101" s="58">
        <f>+W72+W82+W94</f>
        <v>2870.4</v>
      </c>
      <c r="X101" s="58">
        <f>+Y101-W101</f>
        <v>2132.9</v>
      </c>
      <c r="Y101" s="58">
        <f>+Y72+Y82+Y94</f>
        <v>5003.3</v>
      </c>
      <c r="Z101" s="58"/>
      <c r="AA101" s="58"/>
      <c r="AB101" s="58"/>
      <c r="AC101" s="58"/>
      <c r="AD101" s="58">
        <f>+AD72+AD82+AD94</f>
        <v>2948.8</v>
      </c>
      <c r="AE101" s="58">
        <f>+AF101-AD101</f>
        <v>2329.5</v>
      </c>
      <c r="AF101" s="58">
        <f>+AF72+AF82+AF94</f>
        <v>5278.3</v>
      </c>
      <c r="AG101" s="58"/>
      <c r="AH101" s="58"/>
      <c r="AI101" s="58"/>
      <c r="AJ101" s="58"/>
      <c r="AK101" s="58">
        <f>+AK72+AK82+AK94</f>
        <v>3221.2</v>
      </c>
      <c r="AL101" s="58">
        <f>+AM101-AK101</f>
        <v>2626.7</v>
      </c>
      <c r="AM101" s="58">
        <f>+AM72+AM82+AM94</f>
        <v>5847.9</v>
      </c>
      <c r="AN101" s="58"/>
      <c r="AO101" s="58"/>
      <c r="AP101" s="58"/>
      <c r="AQ101" s="58"/>
      <c r="AR101" s="58">
        <f>+AR72+AR82+AR94</f>
        <v>2693.1</v>
      </c>
      <c r="AS101" s="58">
        <f>+AT101-AR101</f>
        <v>2792.4</v>
      </c>
      <c r="AT101" s="58">
        <f>+AT72+AT82+AT94</f>
        <v>5485.5</v>
      </c>
      <c r="AU101" s="58"/>
      <c r="AV101" s="58"/>
      <c r="AW101" s="58"/>
      <c r="AX101" s="58"/>
      <c r="AY101" s="58">
        <f>+AY72+AY82+AY94</f>
        <v>3337.2</v>
      </c>
      <c r="AZ101" s="58">
        <f>+BA101-AY101</f>
        <v>3141.7</v>
      </c>
      <c r="BA101" s="58">
        <f>+BA72+BA82+BA94</f>
        <v>6478.9</v>
      </c>
      <c r="BB101" s="58"/>
      <c r="BC101" s="58"/>
      <c r="BD101" s="58"/>
      <c r="BE101" s="58"/>
      <c r="BF101" s="58">
        <f>+BF72+BF82+BF94</f>
        <v>4197.3</v>
      </c>
      <c r="BG101" s="58">
        <f>+BH101-BF101</f>
        <v>3654.8</v>
      </c>
      <c r="BH101" s="58">
        <f>+BH72+BH82+BH94</f>
        <v>7852.1</v>
      </c>
      <c r="BI101" s="58"/>
      <c r="BJ101" s="58"/>
      <c r="BK101" s="58"/>
      <c r="BL101" s="58"/>
      <c r="BM101" s="58">
        <f>+BM72+BM82+BM94</f>
        <v>4634.4</v>
      </c>
      <c r="BN101" s="58">
        <f>+BO101-BM101</f>
        <v>3816.4</v>
      </c>
      <c r="BO101" s="58">
        <f>+BO72+BO82+BO94</f>
        <v>8450.8</v>
      </c>
      <c r="BP101" s="58"/>
      <c r="BQ101" s="58"/>
      <c r="BR101" s="58"/>
      <c r="BS101" s="58"/>
      <c r="BT101" s="58">
        <f>+BT72+BT82+BT94</f>
        <v>4912.5</v>
      </c>
      <c r="BU101" s="58">
        <f>+BV101-BT101</f>
        <v>3958.1</v>
      </c>
      <c r="BV101" s="58">
        <f>+BV72+BV82+BV94</f>
        <v>8870.6</v>
      </c>
      <c r="BW101" s="58"/>
      <c r="BX101" s="58"/>
      <c r="BY101" s="58"/>
      <c r="BZ101" s="58"/>
      <c r="CA101" s="58">
        <f>+CA72+CA82+CA94</f>
        <v>4985.6</v>
      </c>
      <c r="CB101" s="58">
        <f>+CC101-CA101</f>
        <v>4188.50799509163</v>
      </c>
      <c r="CC101" s="58">
        <f t="shared" ref="CC101:CS101" si="207">+CC72+CC82+CC94</f>
        <v>9174.10799509163</v>
      </c>
      <c r="CD101" s="58"/>
      <c r="CE101" s="58"/>
      <c r="CF101" s="58"/>
      <c r="CG101" s="58"/>
      <c r="CH101" s="58">
        <f>+CH72+CH82+CH94</f>
        <v>5379.8603115518</v>
      </c>
      <c r="CI101" s="58">
        <f>+CJ101-CH101</f>
        <v>4439.68694338749</v>
      </c>
      <c r="CJ101" s="58">
        <f t="shared" si="207"/>
        <v>9819.54725493929</v>
      </c>
      <c r="CK101" s="58">
        <f t="shared" si="207"/>
        <v>10547.0843580166</v>
      </c>
      <c r="CL101" s="58">
        <f t="shared" si="207"/>
        <v>11330.400044205</v>
      </c>
      <c r="CM101" s="58">
        <f t="shared" si="207"/>
        <v>12173.3723938051</v>
      </c>
      <c r="CN101" s="58">
        <f t="shared" si="207"/>
        <v>13075.3960432959</v>
      </c>
      <c r="CO101" s="58">
        <f t="shared" si="207"/>
        <v>14036.908221727</v>
      </c>
      <c r="CP101" s="58">
        <f t="shared" si="207"/>
        <v>15065.4220805757</v>
      </c>
      <c r="CQ101" s="58">
        <f t="shared" si="207"/>
        <v>16165.5278469659</v>
      </c>
      <c r="CR101" s="58">
        <f t="shared" si="207"/>
        <v>17342.1321958107</v>
      </c>
      <c r="CS101" s="58">
        <f t="shared" si="207"/>
        <v>18600.4802229478</v>
      </c>
    </row>
    <row r="102" spans="1:97">
      <c r="A102" s="18" t="s">
        <v>429</v>
      </c>
      <c r="B102" s="58" t="s">
        <v>594</v>
      </c>
      <c r="C102" s="58">
        <v>2379</v>
      </c>
      <c r="D102" s="58">
        <v>2577</v>
      </c>
      <c r="E102" s="58">
        <v>3517</v>
      </c>
      <c r="F102" s="58">
        <v>2632</v>
      </c>
      <c r="G102" s="58">
        <v>2470</v>
      </c>
      <c r="H102" s="58">
        <f t="shared" ref="H102:R102" si="208">+H79+H82+H94</f>
        <v>3151.9</v>
      </c>
      <c r="I102" s="58">
        <f t="shared" si="208"/>
        <v>3466.7</v>
      </c>
      <c r="J102" s="58">
        <f t="shared" si="208"/>
        <v>3875.8</v>
      </c>
      <c r="K102" s="58">
        <f t="shared" si="208"/>
        <v>4024.4</v>
      </c>
      <c r="L102" s="58">
        <f t="shared" si="208"/>
        <v>3890.4</v>
      </c>
      <c r="M102" s="58">
        <f t="shared" si="208"/>
        <v>2602.1</v>
      </c>
      <c r="N102" s="58">
        <f>+O102-M102</f>
        <v>1915.3</v>
      </c>
      <c r="O102" s="58">
        <f t="shared" si="208"/>
        <v>4517.4</v>
      </c>
      <c r="P102" s="58">
        <f t="shared" si="208"/>
        <v>2189.4</v>
      </c>
      <c r="Q102" s="58">
        <f>+R102-P102</f>
        <v>2133.9</v>
      </c>
      <c r="R102" s="58">
        <f t="shared" si="208"/>
        <v>4323.3</v>
      </c>
      <c r="S102" s="58"/>
      <c r="T102" s="58"/>
      <c r="U102" s="58"/>
      <c r="V102" s="58"/>
      <c r="W102" s="58">
        <f>+W79+W82+W94</f>
        <v>2774.2</v>
      </c>
      <c r="X102" s="58">
        <f>+Y102-W102</f>
        <v>1952.8</v>
      </c>
      <c r="Y102" s="58">
        <f>+Y79+Y82+Y94</f>
        <v>4727</v>
      </c>
      <c r="Z102" s="58"/>
      <c r="AA102" s="58"/>
      <c r="AB102" s="58"/>
      <c r="AC102" s="58"/>
      <c r="AD102" s="58">
        <f>+AD79+AD82+AD94</f>
        <v>2908.4</v>
      </c>
      <c r="AE102" s="58">
        <f>+AF102-AD102</f>
        <v>2275.2</v>
      </c>
      <c r="AF102" s="58">
        <f>+AF79+AF82+AF94</f>
        <v>5183.6</v>
      </c>
      <c r="AG102" s="58"/>
      <c r="AH102" s="58"/>
      <c r="AI102" s="58"/>
      <c r="AJ102" s="58"/>
      <c r="AK102" s="58">
        <f>+AK79+AK82+AK94</f>
        <v>3050.8</v>
      </c>
      <c r="AL102" s="58">
        <f>+AM102-AK102</f>
        <v>2360.6</v>
      </c>
      <c r="AM102" s="58">
        <f>+AM79+AM82+AM94</f>
        <v>5411.4</v>
      </c>
      <c r="AN102" s="58"/>
      <c r="AO102" s="58"/>
      <c r="AP102" s="58"/>
      <c r="AQ102" s="58"/>
      <c r="AR102" s="58">
        <f>+AR79+AR82+AR94</f>
        <v>2286</v>
      </c>
      <c r="AS102" s="58">
        <f>+AT102-AR102</f>
        <v>2490.5</v>
      </c>
      <c r="AT102" s="58">
        <f>+AT79+AT82+AT94</f>
        <v>4776.5</v>
      </c>
      <c r="AU102" s="58"/>
      <c r="AV102" s="58"/>
      <c r="AW102" s="58"/>
      <c r="AX102" s="58"/>
      <c r="AY102" s="58">
        <f>+AY79+AY82+AY94</f>
        <v>3021.9</v>
      </c>
      <c r="AZ102" s="58">
        <f>+BA102-AY102</f>
        <v>3025</v>
      </c>
      <c r="BA102" s="58">
        <f>+BA79+BA82+BA94</f>
        <v>6046.9</v>
      </c>
      <c r="BB102" s="58"/>
      <c r="BC102" s="58"/>
      <c r="BD102" s="58"/>
      <c r="BE102" s="58"/>
      <c r="BF102" s="58">
        <f>+BF79+BF82+BF94</f>
        <v>4162.8</v>
      </c>
      <c r="BG102" s="58">
        <f>+BH102-BF102</f>
        <v>3447.8</v>
      </c>
      <c r="BH102" s="58">
        <f>+BH79+BH82+BH94</f>
        <v>7610.6</v>
      </c>
      <c r="BI102" s="58"/>
      <c r="BJ102" s="58"/>
      <c r="BK102" s="58"/>
      <c r="BL102" s="58"/>
      <c r="BM102" s="58">
        <f>+BM79+BM82+BM94</f>
        <v>4312.7</v>
      </c>
      <c r="BN102" s="58">
        <f>+BO102-BM102</f>
        <v>3688.2</v>
      </c>
      <c r="BO102" s="58">
        <f>+BO79+BO82+BO94</f>
        <v>8000.9</v>
      </c>
      <c r="BP102" s="58"/>
      <c r="BQ102" s="58"/>
      <c r="BR102" s="58"/>
      <c r="BS102" s="58"/>
      <c r="BT102" s="58">
        <f>+BT79+BT82+BT94</f>
        <v>4809.1</v>
      </c>
      <c r="BU102" s="58">
        <f>+BV102-BT102</f>
        <v>3623.8</v>
      </c>
      <c r="BV102" s="58">
        <f>+BV79+BV82+BV94</f>
        <v>8432.9</v>
      </c>
      <c r="BW102" s="58"/>
      <c r="BX102" s="58"/>
      <c r="BY102" s="58"/>
      <c r="BZ102" s="58"/>
      <c r="CA102" s="58">
        <f>+CA79+CA82+CA94</f>
        <v>4716.7</v>
      </c>
      <c r="CB102" s="58">
        <f>+CC102-CA102</f>
        <v>4019.70799509163</v>
      </c>
      <c r="CC102" s="58">
        <f t="shared" ref="CC102:CS102" si="209">+CC79+CC82+CC94</f>
        <v>8736.40799509163</v>
      </c>
      <c r="CD102" s="58"/>
      <c r="CE102" s="58"/>
      <c r="CF102" s="58"/>
      <c r="CG102" s="58"/>
      <c r="CH102" s="58">
        <f>+CH79+CH82+CH94</f>
        <v>5110.9603115518</v>
      </c>
      <c r="CI102" s="58">
        <f>+CJ102-CH102</f>
        <v>4270.88694338748</v>
      </c>
      <c r="CJ102" s="58">
        <f t="shared" si="209"/>
        <v>9381.84725493929</v>
      </c>
      <c r="CK102" s="58">
        <f t="shared" si="209"/>
        <v>10109.3843580166</v>
      </c>
      <c r="CL102" s="58">
        <f t="shared" si="209"/>
        <v>10892.700044205</v>
      </c>
      <c r="CM102" s="58">
        <f t="shared" si="209"/>
        <v>11735.6723938051</v>
      </c>
      <c r="CN102" s="58">
        <f t="shared" si="209"/>
        <v>12637.6960432959</v>
      </c>
      <c r="CO102" s="58">
        <f t="shared" si="209"/>
        <v>13599.208221727</v>
      </c>
      <c r="CP102" s="58">
        <f t="shared" si="209"/>
        <v>14627.7220805757</v>
      </c>
      <c r="CQ102" s="58">
        <f t="shared" si="209"/>
        <v>15727.8278469659</v>
      </c>
      <c r="CR102" s="58">
        <f t="shared" si="209"/>
        <v>16904.4321958107</v>
      </c>
      <c r="CS102" s="58">
        <f t="shared" si="209"/>
        <v>18162.7802229478</v>
      </c>
    </row>
    <row r="104" s="18" customFormat="1" spans="1:97">
      <c r="A104" s="84" t="s">
        <v>351</v>
      </c>
      <c r="B104" s="85" t="s">
        <v>594</v>
      </c>
      <c r="C104" s="85">
        <v>-405.9</v>
      </c>
      <c r="D104" s="85">
        <v>-514.7</v>
      </c>
      <c r="E104" s="85">
        <v>-859.7</v>
      </c>
      <c r="F104" s="85">
        <v>-680.7</v>
      </c>
      <c r="G104" s="85">
        <v>-676.1</v>
      </c>
      <c r="H104" s="85">
        <v>-909.8</v>
      </c>
      <c r="I104" s="85">
        <v>-1025.8</v>
      </c>
      <c r="J104" s="85">
        <v>-1005.5</v>
      </c>
      <c r="K104" s="85">
        <v>-1063</v>
      </c>
      <c r="L104" s="85">
        <v>-1111</v>
      </c>
      <c r="M104" s="85">
        <v>-722</v>
      </c>
      <c r="N104" s="85">
        <f>+O104-M104</f>
        <v>-500.9</v>
      </c>
      <c r="O104" s="85">
        <v>-1222.9</v>
      </c>
      <c r="P104" s="85">
        <v>-707.6</v>
      </c>
      <c r="Q104" s="85">
        <f>+R104-P104</f>
        <v>-507</v>
      </c>
      <c r="R104" s="85">
        <v>-1214.6</v>
      </c>
      <c r="S104" s="85"/>
      <c r="T104" s="85"/>
      <c r="U104" s="85"/>
      <c r="V104" s="85"/>
      <c r="W104" s="85">
        <v>-710.3</v>
      </c>
      <c r="X104" s="85">
        <f>+Y104-W104</f>
        <v>-191</v>
      </c>
      <c r="Y104" s="85">
        <v>-901.3</v>
      </c>
      <c r="Z104" s="85"/>
      <c r="AA104" s="85"/>
      <c r="AB104" s="85"/>
      <c r="AC104" s="85"/>
      <c r="AD104" s="85">
        <v>-631.6</v>
      </c>
      <c r="AE104" s="85">
        <f>+AF104-AD104</f>
        <v>-652.6</v>
      </c>
      <c r="AF104" s="85">
        <v>-1284.2</v>
      </c>
      <c r="AG104" s="85"/>
      <c r="AH104" s="85"/>
      <c r="AI104" s="85"/>
      <c r="AJ104" s="85"/>
      <c r="AK104" s="85">
        <v>-718.1</v>
      </c>
      <c r="AL104" s="85">
        <f>+AM104-AK104</f>
        <v>-939.1</v>
      </c>
      <c r="AM104" s="85">
        <v>-1657.2</v>
      </c>
      <c r="AN104" s="85"/>
      <c r="AO104" s="85"/>
      <c r="AP104" s="85"/>
      <c r="AQ104" s="85"/>
      <c r="AR104" s="85">
        <v>-463.1</v>
      </c>
      <c r="AS104" s="85">
        <f>+AT104-AR104</f>
        <v>-746.7</v>
      </c>
      <c r="AT104" s="85">
        <v>-1209.8</v>
      </c>
      <c r="AU104" s="85"/>
      <c r="AV104" s="85"/>
      <c r="AW104" s="85"/>
      <c r="AX104" s="85"/>
      <c r="AY104" s="85">
        <v>-654</v>
      </c>
      <c r="AZ104" s="85">
        <f>+BA104-AY104</f>
        <v>-791.4</v>
      </c>
      <c r="BA104" s="85">
        <v>-1445.4</v>
      </c>
      <c r="BB104" s="85"/>
      <c r="BC104" s="85"/>
      <c r="BD104" s="85"/>
      <c r="BE104" s="85"/>
      <c r="BF104" s="85">
        <v>-940</v>
      </c>
      <c r="BG104" s="85">
        <f>+BH104-BF104</f>
        <v>-959.4</v>
      </c>
      <c r="BH104" s="85">
        <v>-1899.4</v>
      </c>
      <c r="BI104" s="85"/>
      <c r="BJ104" s="85"/>
      <c r="BK104" s="85"/>
      <c r="BL104" s="85"/>
      <c r="BM104" s="85">
        <v>-949.1</v>
      </c>
      <c r="BN104" s="85">
        <f>+BO104-BM104</f>
        <v>-861.5</v>
      </c>
      <c r="BO104" s="85">
        <v>-1810.6</v>
      </c>
      <c r="BP104" s="85"/>
      <c r="BQ104" s="95"/>
      <c r="BR104" s="85"/>
      <c r="BS104" s="85"/>
      <c r="BT104" s="85">
        <v>-1149.5</v>
      </c>
      <c r="BU104" s="85">
        <f>+BV104-BT104</f>
        <v>-865.6</v>
      </c>
      <c r="BV104" s="85">
        <v>-2015.1</v>
      </c>
      <c r="BW104" s="85"/>
      <c r="BX104" s="85"/>
      <c r="BY104" s="85"/>
      <c r="BZ104" s="85"/>
      <c r="CA104" s="85">
        <v>-1342.4</v>
      </c>
      <c r="CB104" s="85">
        <f>+CC104-CA104</f>
        <v>-951.126998772907</v>
      </c>
      <c r="CC104" s="85">
        <f>CC106+CC108</f>
        <v>-2293.52699877291</v>
      </c>
      <c r="CD104" s="85"/>
      <c r="CE104" s="85"/>
      <c r="CF104" s="85"/>
      <c r="CG104" s="85"/>
      <c r="CH104" s="85">
        <f>CH106+CH108</f>
        <v>-1290.90317929826</v>
      </c>
      <c r="CI104" s="85">
        <f>+CJ104-CH104</f>
        <v>-1163.98363443656</v>
      </c>
      <c r="CJ104" s="85">
        <f>CJ106+CJ108</f>
        <v>-2454.88681373482</v>
      </c>
      <c r="CK104" s="85">
        <f t="shared" ref="CK104:CS104" si="210">CK106+CK108</f>
        <v>-2636.77108950415</v>
      </c>
      <c r="CL104" s="85">
        <f t="shared" si="210"/>
        <v>-2832.60001105124</v>
      </c>
      <c r="CM104" s="85">
        <f t="shared" si="210"/>
        <v>-3043.34309845128</v>
      </c>
      <c r="CN104" s="85">
        <f t="shared" si="210"/>
        <v>-3268.84901082398</v>
      </c>
      <c r="CO104" s="85">
        <f t="shared" si="210"/>
        <v>-3509.22705543175</v>
      </c>
      <c r="CP104" s="85">
        <f t="shared" si="210"/>
        <v>-3766.35552014394</v>
      </c>
      <c r="CQ104" s="85">
        <f t="shared" si="210"/>
        <v>-4041.38196174147</v>
      </c>
      <c r="CR104" s="85">
        <f t="shared" si="210"/>
        <v>-4335.53304895267</v>
      </c>
      <c r="CS104" s="85">
        <f t="shared" si="210"/>
        <v>-4650.12005573694</v>
      </c>
    </row>
    <row r="105" spans="1:97">
      <c r="A105" s="529" t="s">
        <v>430</v>
      </c>
      <c r="B105" s="33" t="s">
        <v>587</v>
      </c>
      <c r="C105" s="33">
        <f>-C104/C102</f>
        <v>0.17061790668348</v>
      </c>
      <c r="D105" s="33">
        <f>-D104/D102</f>
        <v>0.199728366317423</v>
      </c>
      <c r="E105" s="33">
        <f>-E104/E102</f>
        <v>0.244441285186238</v>
      </c>
      <c r="F105" s="33">
        <f>-F104/F102</f>
        <v>0.25862462006079</v>
      </c>
      <c r="G105" s="33">
        <f>-G104/G102</f>
        <v>0.273724696356275</v>
      </c>
      <c r="H105" s="33">
        <f t="shared" ref="H105:R105" si="211">-H104/H102</f>
        <v>0.288651289698277</v>
      </c>
      <c r="I105" s="33">
        <f t="shared" si="211"/>
        <v>0.295901000951914</v>
      </c>
      <c r="J105" s="33">
        <f t="shared" si="211"/>
        <v>0.259430311161567</v>
      </c>
      <c r="K105" s="33">
        <f t="shared" si="211"/>
        <v>0.264138753603022</v>
      </c>
      <c r="L105" s="33">
        <f t="shared" si="211"/>
        <v>0.285574748097882</v>
      </c>
      <c r="M105" s="33">
        <f t="shared" si="211"/>
        <v>0.277468198762538</v>
      </c>
      <c r="N105" s="33">
        <f t="shared" si="211"/>
        <v>0.261525609565081</v>
      </c>
      <c r="O105" s="33">
        <f t="shared" si="211"/>
        <v>0.270708814804976</v>
      </c>
      <c r="P105" s="33">
        <f t="shared" si="211"/>
        <v>0.323193569014342</v>
      </c>
      <c r="Q105" s="33">
        <f t="shared" si="211"/>
        <v>0.237593139322367</v>
      </c>
      <c r="R105" s="33">
        <f t="shared" si="211"/>
        <v>0.280942798325353</v>
      </c>
      <c r="S105" s="33"/>
      <c r="T105" s="33"/>
      <c r="U105" s="33"/>
      <c r="V105" s="33"/>
      <c r="W105" s="33">
        <f>-W104/W102</f>
        <v>0.256037776656333</v>
      </c>
      <c r="X105" s="33">
        <f>-X104/X102</f>
        <v>0.0978082752970095</v>
      </c>
      <c r="Y105" s="33">
        <f>-Y104/Y102</f>
        <v>0.190670615612439</v>
      </c>
      <c r="Z105" s="33"/>
      <c r="AA105" s="33"/>
      <c r="AB105" s="33"/>
      <c r="AC105" s="33"/>
      <c r="AD105" s="33">
        <f>-AD104/AD102</f>
        <v>0.217164076468161</v>
      </c>
      <c r="AE105" s="33">
        <f>-AE104/AE102</f>
        <v>0.286831926863572</v>
      </c>
      <c r="AF105" s="33">
        <f>-AF104/AF102</f>
        <v>0.247742881395169</v>
      </c>
      <c r="AG105" s="33"/>
      <c r="AH105" s="33"/>
      <c r="AI105" s="33"/>
      <c r="AJ105" s="33"/>
      <c r="AK105" s="33">
        <f>-AK104/AK102</f>
        <v>0.235380883702635</v>
      </c>
      <c r="AL105" s="33">
        <f>-AL104/AL102</f>
        <v>0.39782258747776</v>
      </c>
      <c r="AM105" s="33">
        <f>-AM104/AM102</f>
        <v>0.306242377203681</v>
      </c>
      <c r="AN105" s="33"/>
      <c r="AO105" s="33"/>
      <c r="AP105" s="33"/>
      <c r="AQ105" s="33"/>
      <c r="AR105" s="33">
        <f>-AR104/AR102</f>
        <v>0.202580927384077</v>
      </c>
      <c r="AS105" s="33">
        <f>-AS104/AS102</f>
        <v>0.299819313390885</v>
      </c>
      <c r="AT105" s="33">
        <f>-AT104/AT102</f>
        <v>0.253281691615199</v>
      </c>
      <c r="AU105" s="33"/>
      <c r="AV105" s="33"/>
      <c r="AW105" s="33"/>
      <c r="AX105" s="33"/>
      <c r="AY105" s="33">
        <f>-AY104/AY102</f>
        <v>0.216420133028889</v>
      </c>
      <c r="AZ105" s="33">
        <f>-AZ104/AZ102</f>
        <v>0.261619834710744</v>
      </c>
      <c r="BA105" s="33">
        <f>-BA104/BA102</f>
        <v>0.239031569895318</v>
      </c>
      <c r="BB105" s="33"/>
      <c r="BC105" s="33"/>
      <c r="BD105" s="33"/>
      <c r="BE105" s="33"/>
      <c r="BF105" s="33">
        <f>-BF104/BF102</f>
        <v>0.225809551263573</v>
      </c>
      <c r="BG105" s="33">
        <f>-BG104/BG102</f>
        <v>0.278264400487267</v>
      </c>
      <c r="BH105" s="33">
        <f>-BH104/BH102</f>
        <v>0.249572964023861</v>
      </c>
      <c r="BI105" s="33"/>
      <c r="BJ105" s="33"/>
      <c r="BK105" s="33"/>
      <c r="BL105" s="33"/>
      <c r="BM105" s="33">
        <f>-BM104/BM102</f>
        <v>0.220070953231154</v>
      </c>
      <c r="BN105" s="33">
        <f>-BN104/BN102</f>
        <v>0.233582777506643</v>
      </c>
      <c r="BO105" s="33">
        <f>-BO104/BO102</f>
        <v>0.226299541301604</v>
      </c>
      <c r="BP105" s="33"/>
      <c r="BQ105" s="33"/>
      <c r="BR105" s="33"/>
      <c r="BS105" s="33"/>
      <c r="BT105" s="33">
        <f>-BT104/BT102</f>
        <v>0.23902601318334</v>
      </c>
      <c r="BU105" s="33">
        <f t="shared" ref="BU105:CS105" si="212">-BU104/BU102</f>
        <v>0.238865279540814</v>
      </c>
      <c r="BV105" s="33">
        <f t="shared" si="212"/>
        <v>0.238956942451588</v>
      </c>
      <c r="BW105" s="33"/>
      <c r="BX105" s="33"/>
      <c r="BY105" s="33"/>
      <c r="BZ105" s="33"/>
      <c r="CA105" s="33">
        <f>-CA104/CA102</f>
        <v>0.284605762503445</v>
      </c>
      <c r="CB105" s="33">
        <f t="shared" ref="CB105" si="213">-CB104/CB102</f>
        <v>0.236615943231276</v>
      </c>
      <c r="CC105" s="33">
        <f t="shared" si="212"/>
        <v>0.262525170534787</v>
      </c>
      <c r="CD105" s="33"/>
      <c r="CE105" s="33"/>
      <c r="CF105" s="33"/>
      <c r="CG105" s="33"/>
      <c r="CH105" s="33">
        <f>-CH104/CH102</f>
        <v>0.25257546539357</v>
      </c>
      <c r="CI105" s="33">
        <f>-CI104/CI102</f>
        <v>0.27253908845298</v>
      </c>
      <c r="CJ105" s="33">
        <f t="shared" si="212"/>
        <v>0.261663481298141</v>
      </c>
      <c r="CK105" s="33">
        <f t="shared" si="212"/>
        <v>0.260824101263222</v>
      </c>
      <c r="CL105" s="33">
        <f t="shared" si="212"/>
        <v>0.260045718651568</v>
      </c>
      <c r="CM105" s="33">
        <f t="shared" si="212"/>
        <v>0.259324135535494</v>
      </c>
      <c r="CN105" s="33">
        <f t="shared" si="212"/>
        <v>0.258658619389572</v>
      </c>
      <c r="CO105" s="33">
        <f t="shared" si="212"/>
        <v>0.258046424337056</v>
      </c>
      <c r="CP105" s="33">
        <f t="shared" si="212"/>
        <v>0.257480658943152</v>
      </c>
      <c r="CQ105" s="33">
        <f t="shared" si="212"/>
        <v>0.256957413386306</v>
      </c>
      <c r="CR105" s="33">
        <f t="shared" si="212"/>
        <v>0.256473154420834</v>
      </c>
      <c r="CS105" s="33">
        <f t="shared" si="212"/>
        <v>0.256024683372084</v>
      </c>
    </row>
    <row r="106" spans="1:97">
      <c r="A106" t="s">
        <v>628</v>
      </c>
      <c r="B106" s="39" t="s">
        <v>594</v>
      </c>
      <c r="C106" s="39">
        <v>-730.4</v>
      </c>
      <c r="D106" s="39">
        <v>-803.1</v>
      </c>
      <c r="E106" s="39">
        <v>-855.5</v>
      </c>
      <c r="F106" s="39">
        <v>-721.5</v>
      </c>
      <c r="G106" s="39">
        <v>-749.2</v>
      </c>
      <c r="H106" s="39">
        <v>-932</v>
      </c>
      <c r="I106" s="39">
        <v>-977.6</v>
      </c>
      <c r="J106" s="39">
        <v>-1025.3</v>
      </c>
      <c r="K106" s="39">
        <v>-1038.9</v>
      </c>
      <c r="L106" s="39">
        <v>-1069.5</v>
      </c>
      <c r="M106" s="39">
        <v>-692</v>
      </c>
      <c r="N106" s="39">
        <f>+O106-M106</f>
        <v>-527.7</v>
      </c>
      <c r="O106" s="39">
        <v>-1219.7</v>
      </c>
      <c r="P106" s="39">
        <v>-684.1</v>
      </c>
      <c r="Q106" s="39">
        <f>+R106-P106</f>
        <v>-532.7</v>
      </c>
      <c r="R106" s="39">
        <v>-1216.8</v>
      </c>
      <c r="S106" s="39"/>
      <c r="T106" s="39"/>
      <c r="U106" s="39"/>
      <c r="V106" s="39"/>
      <c r="W106" s="39">
        <v>-687.5</v>
      </c>
      <c r="X106" s="39">
        <f>+Y106-W106</f>
        <v>-563</v>
      </c>
      <c r="Y106" s="39">
        <v>-1250.5</v>
      </c>
      <c r="Z106" s="39"/>
      <c r="AA106" s="39"/>
      <c r="AB106" s="39"/>
      <c r="AC106" s="39"/>
      <c r="AD106" s="39">
        <v>-646.7</v>
      </c>
      <c r="AE106" s="39">
        <f>+AF106-AD106</f>
        <v>-640.1</v>
      </c>
      <c r="AF106" s="39">
        <v>-1286.8</v>
      </c>
      <c r="AG106" s="39"/>
      <c r="AH106" s="39"/>
      <c r="AI106" s="39"/>
      <c r="AJ106" s="39"/>
      <c r="AK106" s="39">
        <v>-748.8</v>
      </c>
      <c r="AL106" s="39">
        <f>+AM106-AK106</f>
        <v>-737.9</v>
      </c>
      <c r="AM106" s="39">
        <v>-1486.7</v>
      </c>
      <c r="AN106" s="39"/>
      <c r="AO106" s="39"/>
      <c r="AP106" s="39"/>
      <c r="AQ106" s="39"/>
      <c r="AR106" s="39">
        <v>-547.9</v>
      </c>
      <c r="AS106" s="39">
        <f>+AT106-AR106</f>
        <v>-835.2</v>
      </c>
      <c r="AT106" s="39">
        <v>-1383.1</v>
      </c>
      <c r="AU106" s="39"/>
      <c r="AV106" s="39"/>
      <c r="AW106" s="39"/>
      <c r="AX106" s="39"/>
      <c r="AY106" s="39">
        <v>-731.9</v>
      </c>
      <c r="AZ106" s="39">
        <f>+BA106-AY106</f>
        <v>-803.7</v>
      </c>
      <c r="BA106" s="39">
        <v>-1535.6</v>
      </c>
      <c r="BB106" s="39"/>
      <c r="BC106" s="39"/>
      <c r="BD106" s="39"/>
      <c r="BE106" s="39"/>
      <c r="BF106" s="39">
        <v>-943</v>
      </c>
      <c r="BG106" s="39">
        <f>+BH106-BF106</f>
        <v>-850.4</v>
      </c>
      <c r="BH106" s="39">
        <v>-1793.4</v>
      </c>
      <c r="BI106" s="39"/>
      <c r="BJ106" s="39"/>
      <c r="BK106" s="39"/>
      <c r="BL106" s="39"/>
      <c r="BM106" s="39">
        <v>-1013.2</v>
      </c>
      <c r="BN106" s="39">
        <f>+BO106-BM106</f>
        <v>-944.6</v>
      </c>
      <c r="BO106" s="39">
        <v>-1957.8</v>
      </c>
      <c r="BP106" s="39"/>
      <c r="BQ106" s="39"/>
      <c r="BR106" s="39"/>
      <c r="BS106" s="39"/>
      <c r="BT106" s="39">
        <v>-1163.9</v>
      </c>
      <c r="BU106" s="39">
        <f>+BV106-BT106</f>
        <v>-911.5</v>
      </c>
      <c r="BV106" s="39">
        <v>-2075.4</v>
      </c>
      <c r="BW106" s="39"/>
      <c r="BX106" s="39"/>
      <c r="BY106" s="39"/>
      <c r="BZ106" s="39"/>
      <c r="CA106" s="39">
        <v>-1196.3</v>
      </c>
      <c r="CB106" s="39">
        <f>+CC106-CA106</f>
        <v>-1097.22699877291</v>
      </c>
      <c r="CC106" s="39">
        <f>-CC107*CC101</f>
        <v>-2293.52699877291</v>
      </c>
      <c r="CD106" s="39"/>
      <c r="CE106" s="39"/>
      <c r="CF106" s="39"/>
      <c r="CG106" s="39"/>
      <c r="CH106" s="39">
        <f>-CH107*CH101</f>
        <v>-1290.90317929826</v>
      </c>
      <c r="CI106" s="39">
        <f>+CJ106-CH106</f>
        <v>-1163.98363443656</v>
      </c>
      <c r="CJ106" s="39">
        <f t="shared" ref="CJ106:CS106" si="214">-CJ107*CJ101</f>
        <v>-2454.88681373482</v>
      </c>
      <c r="CK106" s="39">
        <f t="shared" si="214"/>
        <v>-2636.77108950415</v>
      </c>
      <c r="CL106" s="39">
        <f t="shared" si="214"/>
        <v>-2832.60001105124</v>
      </c>
      <c r="CM106" s="39">
        <f t="shared" si="214"/>
        <v>-3043.34309845128</v>
      </c>
      <c r="CN106" s="39">
        <f t="shared" si="214"/>
        <v>-3268.84901082398</v>
      </c>
      <c r="CO106" s="39">
        <f t="shared" si="214"/>
        <v>-3509.22705543175</v>
      </c>
      <c r="CP106" s="39">
        <f t="shared" si="214"/>
        <v>-3766.35552014394</v>
      </c>
      <c r="CQ106" s="39">
        <f t="shared" si="214"/>
        <v>-4041.38196174147</v>
      </c>
      <c r="CR106" s="39">
        <f t="shared" si="214"/>
        <v>-4335.53304895267</v>
      </c>
      <c r="CS106" s="39">
        <f t="shared" si="214"/>
        <v>-4650.12005573694</v>
      </c>
    </row>
    <row r="107" spans="1:97">
      <c r="A107" s="529" t="s">
        <v>629</v>
      </c>
      <c r="B107" s="33" t="s">
        <v>587</v>
      </c>
      <c r="C107" s="33">
        <f>-C106/C101</f>
        <v>0.308185654008439</v>
      </c>
      <c r="D107" s="33">
        <f>-D106/D101</f>
        <v>0.304481346678799</v>
      </c>
      <c r="E107" s="33">
        <f>-E106/E101</f>
        <v>0.295468674449126</v>
      </c>
      <c r="F107" s="33">
        <f>-F106/F101</f>
        <v>0.258796943936296</v>
      </c>
      <c r="G107" s="33">
        <f>-G106/G101</f>
        <v>0.272631041346317</v>
      </c>
      <c r="H107" s="33">
        <f t="shared" ref="H107:R107" si="215">-H106/H101</f>
        <v>0.281988442104626</v>
      </c>
      <c r="I107" s="33">
        <f t="shared" si="215"/>
        <v>0.274375526241931</v>
      </c>
      <c r="J107" s="33">
        <f t="shared" si="215"/>
        <v>0.256350635063506</v>
      </c>
      <c r="K107" s="33">
        <f t="shared" si="215"/>
        <v>0.249759592268487</v>
      </c>
      <c r="L107" s="33">
        <f t="shared" si="215"/>
        <v>0.254788450543168</v>
      </c>
      <c r="M107" s="33">
        <f t="shared" si="215"/>
        <v>0.261132075471698</v>
      </c>
      <c r="N107" s="33">
        <f t="shared" si="215"/>
        <v>0.256065605590062</v>
      </c>
      <c r="O107" s="33">
        <f t="shared" si="215"/>
        <v>0.258915683111149</v>
      </c>
      <c r="P107" s="33">
        <f t="shared" si="215"/>
        <v>0.252258564106346</v>
      </c>
      <c r="Q107" s="33">
        <f t="shared" si="215"/>
        <v>0.247169636228656</v>
      </c>
      <c r="R107" s="33">
        <f t="shared" si="215"/>
        <v>0.250005136528939</v>
      </c>
      <c r="S107" s="33"/>
      <c r="T107" s="33"/>
      <c r="U107" s="33"/>
      <c r="V107" s="33"/>
      <c r="W107" s="33">
        <f>-W106/W101</f>
        <v>0.239513656633222</v>
      </c>
      <c r="X107" s="33">
        <f>-X106/X101</f>
        <v>0.263959866847954</v>
      </c>
      <c r="Y107" s="33">
        <f>-Y106/Y101</f>
        <v>0.249935042871705</v>
      </c>
      <c r="Z107" s="33"/>
      <c r="AA107" s="33"/>
      <c r="AB107" s="33"/>
      <c r="AC107" s="33"/>
      <c r="AD107" s="33">
        <f>-AD106/AD101</f>
        <v>0.219309549647314</v>
      </c>
      <c r="AE107" s="33">
        <f>-AE106/AE101</f>
        <v>0.274779995707233</v>
      </c>
      <c r="AF107" s="33">
        <f>-AF106/AF101</f>
        <v>0.243790614402364</v>
      </c>
      <c r="AG107" s="33"/>
      <c r="AH107" s="33"/>
      <c r="AI107" s="33"/>
      <c r="AJ107" s="33"/>
      <c r="AK107" s="33">
        <f>-AK106/AK101</f>
        <v>0.232459952812616</v>
      </c>
      <c r="AL107" s="33">
        <f>-AL106/AL101</f>
        <v>0.280922830928542</v>
      </c>
      <c r="AM107" s="33">
        <f>-AM106/AM101</f>
        <v>0.254228013474923</v>
      </c>
      <c r="AN107" s="33"/>
      <c r="AO107" s="33"/>
      <c r="AP107" s="33"/>
      <c r="AQ107" s="33"/>
      <c r="AR107" s="33">
        <f>-AR106/AR101</f>
        <v>0.203445843080465</v>
      </c>
      <c r="AS107" s="33">
        <f>-AS106/AS101</f>
        <v>0.299097550494199</v>
      </c>
      <c r="AT107" s="33">
        <f>-AT106/AT101</f>
        <v>0.252137453285936</v>
      </c>
      <c r="AU107" s="33"/>
      <c r="AV107" s="33"/>
      <c r="AW107" s="33"/>
      <c r="AX107" s="33"/>
      <c r="AY107" s="33">
        <f>-AY106/AY101</f>
        <v>0.219315593911063</v>
      </c>
      <c r="AZ107" s="33">
        <f>-AZ106/AZ101</f>
        <v>0.255816914409396</v>
      </c>
      <c r="BA107" s="33">
        <f>-BA106/BA101</f>
        <v>0.237015542761889</v>
      </c>
      <c r="BB107" s="33"/>
      <c r="BC107" s="33"/>
      <c r="BD107" s="33"/>
      <c r="BE107" s="33"/>
      <c r="BF107" s="33">
        <f>-BF106/BF101</f>
        <v>0.224668239106092</v>
      </c>
      <c r="BG107" s="33">
        <f>-BG106/BG101</f>
        <v>0.232680310824122</v>
      </c>
      <c r="BH107" s="33">
        <f>-BH106/BH101</f>
        <v>0.228397498758294</v>
      </c>
      <c r="BI107" s="33"/>
      <c r="BJ107" s="33"/>
      <c r="BK107" s="33"/>
      <c r="BL107" s="33"/>
      <c r="BM107" s="33">
        <f>-BM106/BM101</f>
        <v>0.21862592784395</v>
      </c>
      <c r="BN107" s="33">
        <f>-BN106/BN101</f>
        <v>0.247510743108689</v>
      </c>
      <c r="BO107" s="33">
        <f>-BO106/BO101</f>
        <v>0.231670374402423</v>
      </c>
      <c r="BP107" s="33"/>
      <c r="BQ107" s="33"/>
      <c r="BR107" s="33"/>
      <c r="BS107" s="33"/>
      <c r="BT107" s="33">
        <f>-BT106/BT101</f>
        <v>0.2369262086514</v>
      </c>
      <c r="BU107" s="33">
        <f>-BU106/BU101</f>
        <v>0.230287259038428</v>
      </c>
      <c r="BV107" s="33">
        <f>-BV106/BV101</f>
        <v>0.233963880684508</v>
      </c>
      <c r="BW107" s="33"/>
      <c r="BX107" s="33"/>
      <c r="BY107" s="33"/>
      <c r="BZ107" s="33"/>
      <c r="CA107" s="33">
        <f>-CA106/CA101</f>
        <v>0.239951059050064</v>
      </c>
      <c r="CB107" s="33">
        <f>-CB106/CB101</f>
        <v>0.261961299837248</v>
      </c>
      <c r="CC107" s="87">
        <v>0.25</v>
      </c>
      <c r="CD107" s="33"/>
      <c r="CE107" s="33"/>
      <c r="CF107" s="33"/>
      <c r="CG107" s="33"/>
      <c r="CH107" s="87">
        <f>CA107</f>
        <v>0.239951059050064</v>
      </c>
      <c r="CI107" s="33">
        <f>-CI106/CI101</f>
        <v>0.262176961862189</v>
      </c>
      <c r="CJ107" s="87">
        <v>0.25</v>
      </c>
      <c r="CK107" s="87">
        <v>0.25</v>
      </c>
      <c r="CL107" s="33">
        <f t="shared" ref="CK107:CS108" si="216">+CK107</f>
        <v>0.25</v>
      </c>
      <c r="CM107" s="33">
        <f t="shared" si="216"/>
        <v>0.25</v>
      </c>
      <c r="CN107" s="33">
        <f t="shared" si="216"/>
        <v>0.25</v>
      </c>
      <c r="CO107" s="33">
        <f t="shared" si="216"/>
        <v>0.25</v>
      </c>
      <c r="CP107" s="33">
        <f t="shared" si="216"/>
        <v>0.25</v>
      </c>
      <c r="CQ107" s="33">
        <f t="shared" si="216"/>
        <v>0.25</v>
      </c>
      <c r="CR107" s="33">
        <f t="shared" si="216"/>
        <v>0.25</v>
      </c>
      <c r="CS107" s="33">
        <f t="shared" si="216"/>
        <v>0.25</v>
      </c>
    </row>
    <row r="108" spans="1:97">
      <c r="A108" t="s">
        <v>630</v>
      </c>
      <c r="B108" s="39" t="s">
        <v>594</v>
      </c>
      <c r="C108" s="39">
        <f>+C104-C106</f>
        <v>324.5</v>
      </c>
      <c r="D108" s="39">
        <f>+D104-D106</f>
        <v>288.4</v>
      </c>
      <c r="E108" s="39">
        <f>+E104-E106</f>
        <v>-4.20000000000005</v>
      </c>
      <c r="F108" s="39">
        <f>+F104-F106</f>
        <v>40.8</v>
      </c>
      <c r="G108" s="39">
        <f>+G104-G106</f>
        <v>73.1</v>
      </c>
      <c r="H108" s="39">
        <f t="shared" ref="H108:R108" si="217">+H104-H106</f>
        <v>22.2</v>
      </c>
      <c r="I108" s="39">
        <f t="shared" si="217"/>
        <v>-48.1999999999999</v>
      </c>
      <c r="J108" s="39">
        <f t="shared" si="217"/>
        <v>19.8</v>
      </c>
      <c r="K108" s="39">
        <f t="shared" si="217"/>
        <v>-24.0999999999999</v>
      </c>
      <c r="L108" s="39">
        <f t="shared" si="217"/>
        <v>-41.5</v>
      </c>
      <c r="M108" s="39">
        <f t="shared" si="217"/>
        <v>-30</v>
      </c>
      <c r="N108" s="39">
        <f t="shared" si="217"/>
        <v>26.8</v>
      </c>
      <c r="O108" s="39">
        <f t="shared" si="217"/>
        <v>-3.20000000000005</v>
      </c>
      <c r="P108" s="39">
        <f t="shared" si="217"/>
        <v>-23.5</v>
      </c>
      <c r="Q108" s="39">
        <f t="shared" si="217"/>
        <v>25.7</v>
      </c>
      <c r="R108" s="39">
        <f t="shared" si="217"/>
        <v>2.20000000000005</v>
      </c>
      <c r="S108" s="39"/>
      <c r="T108" s="39"/>
      <c r="U108" s="39"/>
      <c r="V108" s="39"/>
      <c r="W108" s="39">
        <f>+W104-W106</f>
        <v>-22.8</v>
      </c>
      <c r="X108" s="39">
        <f>+Y108-W108</f>
        <v>372</v>
      </c>
      <c r="Y108" s="39">
        <f>+Y104-Y106</f>
        <v>349.2</v>
      </c>
      <c r="Z108" s="39"/>
      <c r="AA108" s="39"/>
      <c r="AB108" s="39"/>
      <c r="AC108" s="39"/>
      <c r="AD108" s="39">
        <f>+AD104-AD106</f>
        <v>15.1</v>
      </c>
      <c r="AE108" s="39">
        <f>+AF108-AD108</f>
        <v>-12.5000000000001</v>
      </c>
      <c r="AF108" s="39">
        <f>+AF104-AF106</f>
        <v>2.59999999999991</v>
      </c>
      <c r="AG108" s="39"/>
      <c r="AH108" s="39"/>
      <c r="AI108" s="39"/>
      <c r="AJ108" s="39"/>
      <c r="AK108" s="39">
        <f>+AK104-AK106</f>
        <v>30.6999999999999</v>
      </c>
      <c r="AL108" s="39">
        <f>+AM108-AK108</f>
        <v>-201.2</v>
      </c>
      <c r="AM108" s="39">
        <f>+AM104-AM106</f>
        <v>-170.5</v>
      </c>
      <c r="AN108" s="39"/>
      <c r="AO108" s="39"/>
      <c r="AP108" s="39"/>
      <c r="AQ108" s="39"/>
      <c r="AR108" s="39">
        <f>+AR104-AR106</f>
        <v>84.8</v>
      </c>
      <c r="AS108" s="39">
        <f>+AT108-AR108</f>
        <v>88.5</v>
      </c>
      <c r="AT108" s="39">
        <f>+AT104-AT106</f>
        <v>173.3</v>
      </c>
      <c r="AU108" s="39"/>
      <c r="AV108" s="39"/>
      <c r="AW108" s="39"/>
      <c r="AX108" s="39"/>
      <c r="AY108" s="39">
        <f>+AY104-AY106</f>
        <v>77.9</v>
      </c>
      <c r="AZ108" s="39">
        <f>+BA108-AY108</f>
        <v>12.2999999999998</v>
      </c>
      <c r="BA108" s="39">
        <f>+BA104-BA106</f>
        <v>90.1999999999998</v>
      </c>
      <c r="BB108" s="39"/>
      <c r="BC108" s="39"/>
      <c r="BD108" s="39"/>
      <c r="BE108" s="39"/>
      <c r="BF108" s="39">
        <f>+BF104-BF106</f>
        <v>3</v>
      </c>
      <c r="BG108" s="39">
        <f>+BH108-BF108</f>
        <v>-109</v>
      </c>
      <c r="BH108" s="39">
        <f>+BH104-BH106</f>
        <v>-106</v>
      </c>
      <c r="BI108" s="39"/>
      <c r="BJ108" s="39"/>
      <c r="BK108" s="39"/>
      <c r="BL108" s="39"/>
      <c r="BM108" s="39">
        <f>+BM104-BM106</f>
        <v>64.1</v>
      </c>
      <c r="BN108" s="39">
        <f>+BO108-BM108</f>
        <v>83.1</v>
      </c>
      <c r="BO108" s="39">
        <f>+BO104-BO106</f>
        <v>147.2</v>
      </c>
      <c r="BP108" s="39"/>
      <c r="BQ108" s="39"/>
      <c r="BR108" s="39"/>
      <c r="BS108" s="39"/>
      <c r="BT108" s="39">
        <f>+BT104-BT106</f>
        <v>14.4000000000001</v>
      </c>
      <c r="BU108" s="39">
        <f>+BV108-BT108</f>
        <v>45.9000000000001</v>
      </c>
      <c r="BV108" s="39">
        <f>+BV104-BV106</f>
        <v>60.3000000000002</v>
      </c>
      <c r="BW108" s="39"/>
      <c r="BX108" s="39"/>
      <c r="BY108" s="39"/>
      <c r="BZ108" s="39"/>
      <c r="CA108" s="39">
        <f>+CA104-CA106</f>
        <v>-146.1</v>
      </c>
      <c r="CB108" s="39">
        <f>+CC108-CA108</f>
        <v>146.1</v>
      </c>
      <c r="CC108" s="39">
        <f>-CC109*CC78</f>
        <v>0</v>
      </c>
      <c r="CD108" s="39"/>
      <c r="CE108" s="39"/>
      <c r="CF108" s="39"/>
      <c r="CG108" s="39"/>
      <c r="CH108" s="96">
        <v>0</v>
      </c>
      <c r="CI108" s="39">
        <f>+CJ108-CH108</f>
        <v>0</v>
      </c>
      <c r="CJ108" s="96">
        <v>0</v>
      </c>
      <c r="CK108" s="39">
        <f t="shared" si="216"/>
        <v>0</v>
      </c>
      <c r="CL108" s="39">
        <f t="shared" si="216"/>
        <v>0</v>
      </c>
      <c r="CM108" s="39">
        <f t="shared" si="216"/>
        <v>0</v>
      </c>
      <c r="CN108" s="39">
        <f t="shared" si="216"/>
        <v>0</v>
      </c>
      <c r="CO108" s="39">
        <f t="shared" si="216"/>
        <v>0</v>
      </c>
      <c r="CP108" s="39">
        <f t="shared" si="216"/>
        <v>0</v>
      </c>
      <c r="CQ108" s="39">
        <f t="shared" si="216"/>
        <v>0</v>
      </c>
      <c r="CR108" s="39">
        <f t="shared" si="216"/>
        <v>0</v>
      </c>
      <c r="CS108" s="39">
        <f t="shared" si="216"/>
        <v>0</v>
      </c>
    </row>
    <row r="109" spans="1:97">
      <c r="A109" s="543" t="s">
        <v>631</v>
      </c>
      <c r="B109" s="98" t="s">
        <v>587</v>
      </c>
      <c r="C109" s="92"/>
      <c r="D109" s="92"/>
      <c r="E109" s="92"/>
      <c r="F109" s="92"/>
      <c r="G109" s="92"/>
      <c r="H109" s="92"/>
      <c r="I109" s="92"/>
      <c r="J109" s="92"/>
      <c r="K109" s="92"/>
      <c r="L109" s="92"/>
      <c r="M109" s="92"/>
      <c r="N109" s="92"/>
      <c r="O109" s="92"/>
      <c r="P109" s="92"/>
      <c r="Q109" s="92"/>
      <c r="R109" s="92"/>
      <c r="S109" s="92"/>
      <c r="T109" s="92"/>
      <c r="U109" s="92"/>
      <c r="V109" s="92"/>
      <c r="W109" s="92"/>
      <c r="X109" s="92"/>
      <c r="Y109" s="99"/>
      <c r="Z109" s="92"/>
      <c r="AA109" s="92"/>
      <c r="AB109" s="92"/>
      <c r="AC109" s="92"/>
      <c r="AD109" s="99"/>
      <c r="AE109" s="99"/>
      <c r="AF109" s="99"/>
      <c r="AG109" s="99"/>
      <c r="AH109" s="99"/>
      <c r="AI109" s="99"/>
      <c r="AJ109" s="99"/>
      <c r="AK109" s="99"/>
      <c r="AL109" s="99"/>
      <c r="AM109" s="99">
        <f>AM108/AM78</f>
        <v>0.390607101947308</v>
      </c>
      <c r="AN109" s="99"/>
      <c r="AO109" s="99"/>
      <c r="AP109" s="99"/>
      <c r="AQ109" s="99"/>
      <c r="AR109" s="99"/>
      <c r="AS109" s="99"/>
      <c r="AT109" s="99">
        <f>AT108/AT78</f>
        <v>-0.244428772919605</v>
      </c>
      <c r="AU109" s="99"/>
      <c r="AV109" s="92"/>
      <c r="AW109" s="99"/>
      <c r="AX109" s="92"/>
      <c r="AY109" s="92"/>
      <c r="AZ109" s="92"/>
      <c r="BA109" s="99">
        <f>BA108/BA78</f>
        <v>-0.208796296296296</v>
      </c>
      <c r="BB109" s="99"/>
      <c r="BC109" s="99"/>
      <c r="BD109" s="99"/>
      <c r="BE109" s="99"/>
      <c r="BF109" s="100">
        <v>0.1</v>
      </c>
      <c r="BG109" s="99"/>
      <c r="BH109" s="99">
        <f>BH108/BH78</f>
        <v>0.438923395445135</v>
      </c>
      <c r="BI109" s="99"/>
      <c r="BJ109" s="99"/>
      <c r="BK109" s="99"/>
      <c r="BL109" s="99"/>
      <c r="BM109" s="99">
        <f>BM108/BM78</f>
        <v>-0.199253963319863</v>
      </c>
      <c r="BN109" s="99"/>
      <c r="BO109" s="99">
        <f>BO108/BO78</f>
        <v>-0.327183818626362</v>
      </c>
      <c r="BP109" s="99"/>
      <c r="BQ109" s="99"/>
      <c r="BR109" s="99"/>
      <c r="BS109" s="99"/>
      <c r="BT109" s="99">
        <f>BT108/BT78</f>
        <v>-0.139264990328821</v>
      </c>
      <c r="BU109" s="99"/>
      <c r="BV109" s="99">
        <f>BV108/BV78</f>
        <v>-0.13776559287183</v>
      </c>
      <c r="BW109" s="99"/>
      <c r="BX109" s="99"/>
      <c r="BY109" s="99"/>
      <c r="BZ109" s="99"/>
      <c r="CA109" s="99">
        <f>CA108/CA78</f>
        <v>0.543324656005951</v>
      </c>
      <c r="CB109" s="99"/>
      <c r="CC109" s="92"/>
      <c r="CD109" s="99"/>
      <c r="CE109" s="99"/>
      <c r="CF109" s="99"/>
      <c r="CG109" s="99"/>
      <c r="CH109" s="99"/>
      <c r="CI109" s="99"/>
      <c r="CJ109" s="92"/>
      <c r="CK109" s="92"/>
      <c r="CL109" s="92"/>
      <c r="CM109" s="92"/>
      <c r="CN109" s="92"/>
      <c r="CO109" s="92"/>
      <c r="CP109" s="92"/>
      <c r="CQ109" s="92"/>
      <c r="CR109" s="92"/>
      <c r="CS109" s="92"/>
    </row>
    <row r="111" s="18" customFormat="1" spans="1:97">
      <c r="A111" s="18" t="s">
        <v>298</v>
      </c>
      <c r="B111" s="58" t="s">
        <v>594</v>
      </c>
      <c r="C111" s="59">
        <v>-0.7</v>
      </c>
      <c r="D111" s="59">
        <v>-1.2</v>
      </c>
      <c r="E111" s="59">
        <v>0</v>
      </c>
      <c r="F111" s="59">
        <v>0</v>
      </c>
      <c r="G111" s="59">
        <v>0</v>
      </c>
      <c r="H111" s="59">
        <v>0</v>
      </c>
      <c r="I111" s="59">
        <v>0</v>
      </c>
      <c r="J111" s="59">
        <v>0</v>
      </c>
      <c r="K111" s="59">
        <v>0</v>
      </c>
      <c r="L111" s="59">
        <v>-13.5</v>
      </c>
      <c r="M111" s="59">
        <v>2.7</v>
      </c>
      <c r="N111" s="59">
        <f>+O111-M111</f>
        <v>1.3</v>
      </c>
      <c r="O111" s="59">
        <v>4</v>
      </c>
      <c r="P111" s="59">
        <v>0</v>
      </c>
      <c r="Q111" s="59">
        <f>+R111-P111</f>
        <v>-0.1</v>
      </c>
      <c r="R111" s="59">
        <v>-0.1</v>
      </c>
      <c r="S111" s="59"/>
      <c r="T111" s="59"/>
      <c r="U111" s="59"/>
      <c r="V111" s="59"/>
      <c r="W111" s="59">
        <v>-0.2</v>
      </c>
      <c r="X111" s="59">
        <f>+Y111-W111</f>
        <v>0.1</v>
      </c>
      <c r="Y111" s="59">
        <v>-0.1</v>
      </c>
      <c r="Z111" s="59"/>
      <c r="AA111" s="59"/>
      <c r="AB111" s="59"/>
      <c r="AC111" s="59"/>
      <c r="AD111" s="59">
        <v>-0.1</v>
      </c>
      <c r="AE111" s="59">
        <f>+AF111-AD111</f>
        <v>0.2</v>
      </c>
      <c r="AF111" s="59">
        <v>0.1</v>
      </c>
      <c r="AG111" s="59"/>
      <c r="AH111" s="59"/>
      <c r="AI111" s="59"/>
      <c r="AJ111" s="59"/>
      <c r="AK111" s="59">
        <v>0</v>
      </c>
      <c r="AL111" s="59">
        <f>+AM111-AK111</f>
        <v>1</v>
      </c>
      <c r="AM111" s="59">
        <v>1</v>
      </c>
      <c r="AN111" s="59"/>
      <c r="AO111" s="59"/>
      <c r="AP111" s="59"/>
      <c r="AQ111" s="59"/>
      <c r="AR111" s="59">
        <f>+AR112+AR113</f>
        <v>0.7</v>
      </c>
      <c r="AS111" s="59">
        <f>+AT111-AR111</f>
        <v>0.2</v>
      </c>
      <c r="AT111" s="59">
        <v>0.9</v>
      </c>
      <c r="AU111" s="59"/>
      <c r="AV111" s="59"/>
      <c r="AW111" s="59"/>
      <c r="AX111" s="59"/>
      <c r="AY111" s="59">
        <f>+AY112+AY113</f>
        <v>0.3</v>
      </c>
      <c r="AZ111" s="59">
        <f>+BA111-AY111</f>
        <v>0.3</v>
      </c>
      <c r="BA111" s="59">
        <v>0.6</v>
      </c>
      <c r="BB111" s="59"/>
      <c r="BC111" s="59"/>
      <c r="BD111" s="59"/>
      <c r="BE111" s="59"/>
      <c r="BF111" s="59">
        <f>+BF112+BF113</f>
        <v>1.1</v>
      </c>
      <c r="BG111" s="59">
        <f>+BH111-BF111</f>
        <v>0.3</v>
      </c>
      <c r="BH111" s="59">
        <v>1.4</v>
      </c>
      <c r="BI111" s="59"/>
      <c r="BJ111" s="59"/>
      <c r="BK111" s="59"/>
      <c r="BL111" s="59"/>
      <c r="BM111" s="59">
        <f>+BM112+BM113</f>
        <v>0</v>
      </c>
      <c r="BN111" s="59">
        <f>+BO111-BM111</f>
        <v>0.2</v>
      </c>
      <c r="BO111" s="59">
        <v>0.2</v>
      </c>
      <c r="BP111" s="59"/>
      <c r="BQ111" s="59"/>
      <c r="BR111" s="59"/>
      <c r="BS111" s="59"/>
      <c r="BT111" s="59">
        <f>+BT112+BT113</f>
        <v>-0.8</v>
      </c>
      <c r="BU111" s="59">
        <f>+BV111-BT111</f>
        <v>-0.5</v>
      </c>
      <c r="BV111" s="59">
        <v>-1.3</v>
      </c>
      <c r="BW111" s="59"/>
      <c r="BX111" s="59"/>
      <c r="BY111" s="59"/>
      <c r="BZ111" s="59"/>
      <c r="CA111" s="59">
        <f>+CA112+CA113</f>
        <v>-2</v>
      </c>
      <c r="CB111" s="59">
        <f>+CC111-CA111</f>
        <v>0.7</v>
      </c>
      <c r="CC111" s="59">
        <f>+CC112+CC113</f>
        <v>-1.3</v>
      </c>
      <c r="CD111" s="59"/>
      <c r="CE111" s="59"/>
      <c r="CF111" s="59"/>
      <c r="CG111" s="59"/>
      <c r="CH111" s="59">
        <f>+CH112+CH113</f>
        <v>-0.65</v>
      </c>
      <c r="CI111" s="59">
        <f>+CJ111-CH111</f>
        <v>-0.65</v>
      </c>
      <c r="CJ111" s="59">
        <f>+CJ112+CJ113</f>
        <v>-1.3</v>
      </c>
      <c r="CK111" s="59">
        <f>+CK112+CK113</f>
        <v>-1.3</v>
      </c>
      <c r="CL111" s="59">
        <f t="shared" ref="CL111:CS111" si="218">+CL112+CL113</f>
        <v>-1.3</v>
      </c>
      <c r="CM111" s="59">
        <f t="shared" si="218"/>
        <v>-1.3</v>
      </c>
      <c r="CN111" s="59">
        <f t="shared" si="218"/>
        <v>-1.3</v>
      </c>
      <c r="CO111" s="59">
        <f t="shared" si="218"/>
        <v>-1.3</v>
      </c>
      <c r="CP111" s="59">
        <f t="shared" si="218"/>
        <v>-1.3</v>
      </c>
      <c r="CQ111" s="59">
        <f t="shared" si="218"/>
        <v>-1.3</v>
      </c>
      <c r="CR111" s="59">
        <f t="shared" si="218"/>
        <v>-1.3</v>
      </c>
      <c r="CS111" s="59">
        <f t="shared" si="218"/>
        <v>-1.3</v>
      </c>
    </row>
    <row r="112" spans="1:97">
      <c r="A112" s="529" t="s">
        <v>632</v>
      </c>
      <c r="B112" s="39" t="s">
        <v>594</v>
      </c>
      <c r="C112" s="101">
        <v>0</v>
      </c>
      <c r="D112" s="101">
        <v>0</v>
      </c>
      <c r="E112" s="101">
        <v>0</v>
      </c>
      <c r="F112" s="101">
        <v>0</v>
      </c>
      <c r="G112" s="101">
        <v>0</v>
      </c>
      <c r="H112" s="101">
        <v>0</v>
      </c>
      <c r="I112" s="101">
        <v>0</v>
      </c>
      <c r="J112" s="101">
        <v>0</v>
      </c>
      <c r="K112" s="101">
        <v>0</v>
      </c>
      <c r="L112" s="101">
        <v>-3</v>
      </c>
      <c r="M112" s="101">
        <v>0</v>
      </c>
      <c r="N112" s="101">
        <f>+O112-M112</f>
        <v>0</v>
      </c>
      <c r="O112" s="101">
        <v>0</v>
      </c>
      <c r="P112" s="101">
        <v>0</v>
      </c>
      <c r="Q112" s="101">
        <f>+R112-P112</f>
        <v>-0.1</v>
      </c>
      <c r="R112" s="101">
        <v>-0.1</v>
      </c>
      <c r="S112" s="101"/>
      <c r="T112" s="101"/>
      <c r="U112" s="101"/>
      <c r="V112" s="101"/>
      <c r="W112" s="101">
        <v>0</v>
      </c>
      <c r="X112" s="101">
        <f>+Y112-W112</f>
        <v>-0.1</v>
      </c>
      <c r="Y112" s="101">
        <v>-0.1</v>
      </c>
      <c r="Z112" s="101"/>
      <c r="AA112" s="101"/>
      <c r="AB112" s="101"/>
      <c r="AC112" s="101"/>
      <c r="AD112" s="101">
        <v>-0.1</v>
      </c>
      <c r="AE112" s="101">
        <f>+AF112-AD112</f>
        <v>0.2</v>
      </c>
      <c r="AF112" s="101">
        <v>0.1</v>
      </c>
      <c r="AG112" s="101"/>
      <c r="AH112" s="101"/>
      <c r="AI112" s="101"/>
      <c r="AJ112" s="101"/>
      <c r="AK112" s="101">
        <v>0</v>
      </c>
      <c r="AL112" s="101">
        <f>+AM112-AK112</f>
        <v>1</v>
      </c>
      <c r="AM112" s="101">
        <v>1</v>
      </c>
      <c r="AN112" s="101"/>
      <c r="AO112" s="101"/>
      <c r="AP112" s="101"/>
      <c r="AQ112" s="101"/>
      <c r="AR112" s="101">
        <v>0.7</v>
      </c>
      <c r="AS112" s="101">
        <f>+AT112-AR112</f>
        <v>0.2</v>
      </c>
      <c r="AT112" s="101">
        <v>0.9</v>
      </c>
      <c r="AU112" s="101"/>
      <c r="AV112" s="101"/>
      <c r="AW112" s="101"/>
      <c r="AX112" s="101"/>
      <c r="AY112" s="101">
        <v>0.3</v>
      </c>
      <c r="AZ112" s="101">
        <f>+BA112-AY112</f>
        <v>0.6</v>
      </c>
      <c r="BA112" s="101">
        <v>0.9</v>
      </c>
      <c r="BB112" s="101"/>
      <c r="BC112" s="101"/>
      <c r="BD112" s="101"/>
      <c r="BE112" s="101"/>
      <c r="BF112" s="101">
        <v>1.1</v>
      </c>
      <c r="BG112" s="101">
        <f>+BH112-BF112</f>
        <v>-0.2</v>
      </c>
      <c r="BH112" s="101">
        <v>0.9</v>
      </c>
      <c r="BI112" s="101"/>
      <c r="BJ112" s="101"/>
      <c r="BK112" s="101"/>
      <c r="BL112" s="101"/>
      <c r="BM112" s="101">
        <v>0</v>
      </c>
      <c r="BN112" s="101">
        <f>+BO112-BM112</f>
        <v>0.2</v>
      </c>
      <c r="BO112" s="101">
        <v>0.2</v>
      </c>
      <c r="BP112" s="101"/>
      <c r="BQ112" s="101"/>
      <c r="BR112" s="101"/>
      <c r="BS112" s="101"/>
      <c r="BT112" s="101">
        <v>-0.8</v>
      </c>
      <c r="BU112" s="101">
        <f>+BV112-BT112</f>
        <v>-0.5</v>
      </c>
      <c r="BV112" s="101">
        <v>-1.3</v>
      </c>
      <c r="BW112" s="101"/>
      <c r="BX112" s="101"/>
      <c r="BY112" s="101"/>
      <c r="BZ112" s="101"/>
      <c r="CA112" s="101">
        <v>-2</v>
      </c>
      <c r="CB112" s="101">
        <f>+CC112-CA112</f>
        <v>0.7</v>
      </c>
      <c r="CC112" s="102">
        <v>-1.3</v>
      </c>
      <c r="CD112" s="101"/>
      <c r="CE112" s="101"/>
      <c r="CF112" s="101"/>
      <c r="CG112" s="101"/>
      <c r="CH112" s="101">
        <f>CJ112/2</f>
        <v>-0.65</v>
      </c>
      <c r="CI112" s="101">
        <f>+CJ112-CH112</f>
        <v>-0.65</v>
      </c>
      <c r="CJ112" s="101">
        <f>+CC112</f>
        <v>-1.3</v>
      </c>
      <c r="CK112" s="101">
        <f t="shared" ref="CK112:CS113" si="219">+CJ112</f>
        <v>-1.3</v>
      </c>
      <c r="CL112" s="101">
        <f t="shared" si="219"/>
        <v>-1.3</v>
      </c>
      <c r="CM112" s="101">
        <f t="shared" si="219"/>
        <v>-1.3</v>
      </c>
      <c r="CN112" s="101">
        <f t="shared" si="219"/>
        <v>-1.3</v>
      </c>
      <c r="CO112" s="101">
        <f t="shared" si="219"/>
        <v>-1.3</v>
      </c>
      <c r="CP112" s="101">
        <f t="shared" si="219"/>
        <v>-1.3</v>
      </c>
      <c r="CQ112" s="101">
        <f t="shared" si="219"/>
        <v>-1.3</v>
      </c>
      <c r="CR112" s="101">
        <f t="shared" si="219"/>
        <v>-1.3</v>
      </c>
      <c r="CS112" s="101">
        <f t="shared" si="219"/>
        <v>-1.3</v>
      </c>
    </row>
    <row r="113" spans="1:97">
      <c r="A113" s="529" t="s">
        <v>633</v>
      </c>
      <c r="B113" s="39" t="s">
        <v>594</v>
      </c>
      <c r="C113" s="101">
        <f>+C111-C112</f>
        <v>-0.7</v>
      </c>
      <c r="D113" s="101">
        <f>+D111-D112</f>
        <v>-1.2</v>
      </c>
      <c r="E113" s="101">
        <f>+E111-E112</f>
        <v>0</v>
      </c>
      <c r="F113" s="101">
        <f>+F111-F112</f>
        <v>0</v>
      </c>
      <c r="G113" s="101">
        <f>+G111-G112</f>
        <v>0</v>
      </c>
      <c r="H113" s="101">
        <f t="shared" ref="H113:R113" si="220">+H111-H112</f>
        <v>0</v>
      </c>
      <c r="I113" s="101">
        <f t="shared" si="220"/>
        <v>0</v>
      </c>
      <c r="J113" s="101">
        <f t="shared" si="220"/>
        <v>0</v>
      </c>
      <c r="K113" s="101">
        <f t="shared" si="220"/>
        <v>0</v>
      </c>
      <c r="L113" s="101">
        <f t="shared" si="220"/>
        <v>-10.5</v>
      </c>
      <c r="M113" s="101">
        <f t="shared" si="220"/>
        <v>2.7</v>
      </c>
      <c r="N113" s="101">
        <f>+O113-M113</f>
        <v>1.3</v>
      </c>
      <c r="O113" s="101">
        <f t="shared" si="220"/>
        <v>4</v>
      </c>
      <c r="P113" s="101">
        <f t="shared" si="220"/>
        <v>0</v>
      </c>
      <c r="Q113" s="101">
        <f>+R113-P113</f>
        <v>0</v>
      </c>
      <c r="R113" s="101">
        <f t="shared" si="220"/>
        <v>0</v>
      </c>
      <c r="S113" s="101"/>
      <c r="T113" s="101"/>
      <c r="U113" s="101"/>
      <c r="V113" s="101"/>
      <c r="W113" s="101">
        <f>+W111-W112</f>
        <v>-0.2</v>
      </c>
      <c r="X113" s="101">
        <f>+Y113-W113</f>
        <v>0.2</v>
      </c>
      <c r="Y113" s="101">
        <f>+Y111-Y112</f>
        <v>0</v>
      </c>
      <c r="Z113" s="101"/>
      <c r="AA113" s="101"/>
      <c r="AB113" s="101"/>
      <c r="AC113" s="101"/>
      <c r="AD113" s="101">
        <f>+AD111-AD112</f>
        <v>0</v>
      </c>
      <c r="AE113" s="101">
        <f>+AF113-AD113</f>
        <v>0</v>
      </c>
      <c r="AF113" s="101">
        <f>+AF111-AF112</f>
        <v>0</v>
      </c>
      <c r="AG113" s="101"/>
      <c r="AH113" s="101"/>
      <c r="AI113" s="101"/>
      <c r="AJ113" s="101"/>
      <c r="AK113" s="101">
        <f>+AK111-AK112</f>
        <v>0</v>
      </c>
      <c r="AL113" s="101">
        <f>+AM113-AK113</f>
        <v>0</v>
      </c>
      <c r="AM113" s="101">
        <f>+AM111-AM112</f>
        <v>0</v>
      </c>
      <c r="AN113" s="101"/>
      <c r="AO113" s="101"/>
      <c r="AP113" s="101"/>
      <c r="AQ113" s="101"/>
      <c r="AR113" s="101">
        <v>0</v>
      </c>
      <c r="AS113" s="101">
        <f>+AT113-AR113</f>
        <v>0</v>
      </c>
      <c r="AT113" s="101">
        <f>+AT111-AT112</f>
        <v>0</v>
      </c>
      <c r="AU113" s="101"/>
      <c r="AV113" s="101"/>
      <c r="AW113" s="101"/>
      <c r="AX113" s="101"/>
      <c r="AY113" s="101">
        <v>0</v>
      </c>
      <c r="AZ113" s="101">
        <f>+BA113-AY113</f>
        <v>-0.3</v>
      </c>
      <c r="BA113" s="101">
        <f>+BA111-BA112</f>
        <v>-0.3</v>
      </c>
      <c r="BB113" s="101"/>
      <c r="BC113" s="101"/>
      <c r="BD113" s="101"/>
      <c r="BE113" s="101"/>
      <c r="BF113" s="101">
        <v>0</v>
      </c>
      <c r="BG113" s="101">
        <f>+BH113-BF113</f>
        <v>0.5</v>
      </c>
      <c r="BH113" s="101">
        <f>+BH111-BH112</f>
        <v>0.5</v>
      </c>
      <c r="BI113" s="101"/>
      <c r="BJ113" s="101"/>
      <c r="BK113" s="101"/>
      <c r="BL113" s="101"/>
      <c r="BM113" s="101">
        <v>0</v>
      </c>
      <c r="BN113" s="101">
        <f>+BO113-BM113</f>
        <v>0</v>
      </c>
      <c r="BO113" s="101">
        <f>+BO111-BO112</f>
        <v>0</v>
      </c>
      <c r="BP113" s="101"/>
      <c r="BQ113" s="101"/>
      <c r="BR113" s="101"/>
      <c r="BS113" s="101"/>
      <c r="BT113" s="101">
        <f>BV113/2</f>
        <v>0</v>
      </c>
      <c r="BU113" s="101">
        <f>+BV113-BT113</f>
        <v>0</v>
      </c>
      <c r="BV113" s="101">
        <f>+BV111-BV112</f>
        <v>0</v>
      </c>
      <c r="BW113" s="101"/>
      <c r="BX113" s="101"/>
      <c r="BY113" s="101"/>
      <c r="BZ113" s="101"/>
      <c r="CA113" s="101">
        <f>CC113/2</f>
        <v>0</v>
      </c>
      <c r="CB113" s="101">
        <f>+CC113-CA113</f>
        <v>0</v>
      </c>
      <c r="CC113" s="102">
        <f>+BV113</f>
        <v>0</v>
      </c>
      <c r="CD113" s="101"/>
      <c r="CE113" s="101"/>
      <c r="CF113" s="101"/>
      <c r="CG113" s="101"/>
      <c r="CH113" s="101">
        <f>CJ113/2</f>
        <v>0</v>
      </c>
      <c r="CI113" s="101">
        <f>+CJ113-CH113</f>
        <v>0</v>
      </c>
      <c r="CJ113" s="101">
        <f>+CC113</f>
        <v>0</v>
      </c>
      <c r="CK113" s="101">
        <f t="shared" si="219"/>
        <v>0</v>
      </c>
      <c r="CL113" s="101">
        <f t="shared" si="219"/>
        <v>0</v>
      </c>
      <c r="CM113" s="101">
        <f t="shared" si="219"/>
        <v>0</v>
      </c>
      <c r="CN113" s="101">
        <f t="shared" si="219"/>
        <v>0</v>
      </c>
      <c r="CO113" s="101">
        <f t="shared" si="219"/>
        <v>0</v>
      </c>
      <c r="CP113" s="101">
        <f t="shared" si="219"/>
        <v>0</v>
      </c>
      <c r="CQ113" s="101">
        <f t="shared" si="219"/>
        <v>0</v>
      </c>
      <c r="CR113" s="101">
        <f t="shared" si="219"/>
        <v>0</v>
      </c>
      <c r="CS113" s="101">
        <f t="shared" si="219"/>
        <v>0</v>
      </c>
    </row>
    <row r="114" spans="1:97">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row>
    <row r="115" s="18" customFormat="1" spans="1:97">
      <c r="A115" s="84" t="s">
        <v>371</v>
      </c>
      <c r="B115" s="85" t="s">
        <v>594</v>
      </c>
      <c r="C115" s="86">
        <v>-0.9</v>
      </c>
      <c r="D115" s="86">
        <v>-1.1</v>
      </c>
      <c r="E115" s="86">
        <v>-1.5</v>
      </c>
      <c r="F115" s="86">
        <v>-2.6</v>
      </c>
      <c r="G115" s="86">
        <v>-2.7</v>
      </c>
      <c r="H115" s="86">
        <v>-2.3</v>
      </c>
      <c r="I115" s="86">
        <v>-2.5</v>
      </c>
      <c r="J115" s="86">
        <v>-2.7</v>
      </c>
      <c r="K115" s="86">
        <v>-3.2</v>
      </c>
      <c r="L115" s="86">
        <v>1.6</v>
      </c>
      <c r="M115" s="86">
        <v>-0.6</v>
      </c>
      <c r="N115" s="86">
        <f>+O115-M115</f>
        <v>-0.5</v>
      </c>
      <c r="O115" s="86">
        <v>-1.1</v>
      </c>
      <c r="P115" s="86">
        <v>-2.4</v>
      </c>
      <c r="Q115" s="86">
        <f>+R115-P115</f>
        <v>-0.5</v>
      </c>
      <c r="R115" s="86">
        <v>-2.9</v>
      </c>
      <c r="S115" s="86"/>
      <c r="T115" s="86"/>
      <c r="U115" s="86"/>
      <c r="V115" s="86"/>
      <c r="W115" s="86">
        <v>2.8</v>
      </c>
      <c r="X115" s="86">
        <f>+Y115-W115</f>
        <v>-6.9</v>
      </c>
      <c r="Y115" s="86">
        <v>-4.1</v>
      </c>
      <c r="Z115" s="86"/>
      <c r="AA115" s="86"/>
      <c r="AB115" s="86"/>
      <c r="AC115" s="86"/>
      <c r="AD115" s="86">
        <v>-1.4</v>
      </c>
      <c r="AE115" s="86">
        <f>+AF115-AD115</f>
        <v>-2.7</v>
      </c>
      <c r="AF115" s="86">
        <v>-4.1</v>
      </c>
      <c r="AG115" s="86"/>
      <c r="AH115" s="86"/>
      <c r="AI115" s="86"/>
      <c r="AJ115" s="86"/>
      <c r="AK115" s="86">
        <v>-6</v>
      </c>
      <c r="AL115" s="86">
        <f>+AM115-AK115</f>
        <v>0.8</v>
      </c>
      <c r="AM115" s="86">
        <v>-5.2</v>
      </c>
      <c r="AN115" s="86"/>
      <c r="AO115" s="86"/>
      <c r="AP115" s="86"/>
      <c r="AQ115" s="86"/>
      <c r="AR115" s="86">
        <f>AR117+AR118</f>
        <v>-1.1</v>
      </c>
      <c r="AS115" s="86">
        <f>+AT115-AR115</f>
        <v>-3.1</v>
      </c>
      <c r="AT115" s="86">
        <v>-4.2</v>
      </c>
      <c r="AU115" s="86"/>
      <c r="AV115" s="86"/>
      <c r="AW115" s="86"/>
      <c r="AX115" s="86"/>
      <c r="AY115" s="86">
        <v>-5.4</v>
      </c>
      <c r="AZ115" s="86">
        <f>+BA115-AY115</f>
        <v>-0.0999999999999996</v>
      </c>
      <c r="BA115" s="86">
        <v>-5.5</v>
      </c>
      <c r="BB115" s="86"/>
      <c r="BC115" s="86"/>
      <c r="BD115" s="86"/>
      <c r="BE115" s="86"/>
      <c r="BF115" s="86">
        <v>-1.3</v>
      </c>
      <c r="BG115" s="86">
        <f>+BH115-BF115</f>
        <v>-4.7</v>
      </c>
      <c r="BH115" s="86">
        <v>-6</v>
      </c>
      <c r="BI115" s="86"/>
      <c r="BJ115" s="86"/>
      <c r="BK115" s="86"/>
      <c r="BL115" s="86"/>
      <c r="BM115" s="86">
        <v>-4.6</v>
      </c>
      <c r="BN115" s="86">
        <f>+BO115-BM115</f>
        <v>-1.9</v>
      </c>
      <c r="BO115" s="86">
        <v>-6.5</v>
      </c>
      <c r="BP115" s="86"/>
      <c r="BQ115" s="86"/>
      <c r="BR115" s="86"/>
      <c r="BS115" s="86"/>
      <c r="BT115" s="86">
        <f>+BT117+BT118</f>
        <v>-3.4</v>
      </c>
      <c r="BU115" s="86">
        <f>+BV115-BT115</f>
        <v>-4.4</v>
      </c>
      <c r="BV115" s="86">
        <v>-7.8</v>
      </c>
      <c r="BW115" s="86"/>
      <c r="BX115" s="86"/>
      <c r="BY115" s="86"/>
      <c r="BZ115" s="86"/>
      <c r="CA115" s="86">
        <f>+CA117+CA118</f>
        <v>-4.2</v>
      </c>
      <c r="CB115" s="86">
        <f>+CC115-CA115</f>
        <v>-3.4</v>
      </c>
      <c r="CC115" s="86">
        <f>+CC117+CC118</f>
        <v>-7.6</v>
      </c>
      <c r="CD115" s="86"/>
      <c r="CE115" s="86"/>
      <c r="CF115" s="86"/>
      <c r="CG115" s="86"/>
      <c r="CH115" s="86">
        <f>+CH117+CH118</f>
        <v>-3.8</v>
      </c>
      <c r="CI115" s="86">
        <f>+CJ115-CH115</f>
        <v>-3.8</v>
      </c>
      <c r="CJ115" s="86">
        <f t="shared" ref="CJ115:CS115" si="221">+CJ117+CJ118</f>
        <v>-7.6</v>
      </c>
      <c r="CK115" s="86">
        <f t="shared" si="221"/>
        <v>-7.6</v>
      </c>
      <c r="CL115" s="86">
        <f t="shared" si="221"/>
        <v>-7.6</v>
      </c>
      <c r="CM115" s="86">
        <f t="shared" si="221"/>
        <v>-7.6</v>
      </c>
      <c r="CN115" s="86">
        <f t="shared" si="221"/>
        <v>-7.6</v>
      </c>
      <c r="CO115" s="86">
        <f t="shared" si="221"/>
        <v>-7.6</v>
      </c>
      <c r="CP115" s="86">
        <f t="shared" si="221"/>
        <v>-7.6</v>
      </c>
      <c r="CQ115" s="86">
        <f t="shared" si="221"/>
        <v>-7.6</v>
      </c>
      <c r="CR115" s="86">
        <f t="shared" si="221"/>
        <v>-7.6</v>
      </c>
      <c r="CS115" s="86">
        <f t="shared" si="221"/>
        <v>-7.6</v>
      </c>
    </row>
    <row r="116" spans="1:97">
      <c r="A116" s="529" t="s">
        <v>412</v>
      </c>
      <c r="B116" s="33" t="s">
        <v>587</v>
      </c>
      <c r="C116" s="33" t="s">
        <v>242</v>
      </c>
      <c r="D116" s="33">
        <f t="shared" ref="D116:L116" si="222">+D115/C115-1</f>
        <v>0.222222222222222</v>
      </c>
      <c r="E116" s="33">
        <f t="shared" si="222"/>
        <v>0.363636363636364</v>
      </c>
      <c r="F116" s="33">
        <f t="shared" si="222"/>
        <v>0.733333333333333</v>
      </c>
      <c r="G116" s="33">
        <f t="shared" si="222"/>
        <v>0.0384615384615385</v>
      </c>
      <c r="H116" s="33">
        <f t="shared" si="222"/>
        <v>-0.148148148148148</v>
      </c>
      <c r="I116" s="33">
        <f t="shared" si="222"/>
        <v>0.0869565217391306</v>
      </c>
      <c r="J116" s="33">
        <f t="shared" si="222"/>
        <v>0.0800000000000001</v>
      </c>
      <c r="K116" s="33">
        <f t="shared" si="222"/>
        <v>0.185185185185185</v>
      </c>
      <c r="L116" s="33">
        <f t="shared" si="222"/>
        <v>-1.5</v>
      </c>
      <c r="M116" s="33" t="s">
        <v>242</v>
      </c>
      <c r="N116" s="33" t="s">
        <v>242</v>
      </c>
      <c r="O116" s="33">
        <f>+O115/L115-1</f>
        <v>-1.6875</v>
      </c>
      <c r="P116" s="33">
        <f>P115/M115-1</f>
        <v>3</v>
      </c>
      <c r="Q116" s="33" t="s">
        <v>242</v>
      </c>
      <c r="R116" s="33">
        <f>+R115/O115-1</f>
        <v>1.63636363636364</v>
      </c>
      <c r="S116" s="33"/>
      <c r="T116" s="33"/>
      <c r="U116" s="33"/>
      <c r="V116" s="33"/>
      <c r="W116" s="33" t="s">
        <v>242</v>
      </c>
      <c r="X116" s="33" t="s">
        <v>242</v>
      </c>
      <c r="Y116" s="33">
        <f>+Y115/R115-1</f>
        <v>0.413793103448276</v>
      </c>
      <c r="Z116" s="33"/>
      <c r="AA116" s="33"/>
      <c r="AB116" s="33"/>
      <c r="AC116" s="33"/>
      <c r="AD116" s="33" t="s">
        <v>242</v>
      </c>
      <c r="AE116" s="33" t="s">
        <v>242</v>
      </c>
      <c r="AF116" s="33">
        <f>+AF115/Y115-1</f>
        <v>0</v>
      </c>
      <c r="AG116" s="33"/>
      <c r="AH116" s="33"/>
      <c r="AI116" s="33"/>
      <c r="AJ116" s="33"/>
      <c r="AK116" s="33" t="s">
        <v>242</v>
      </c>
      <c r="AL116" s="33" t="s">
        <v>242</v>
      </c>
      <c r="AM116" s="33">
        <f>+AM115/AF115-1</f>
        <v>0.26829268292683</v>
      </c>
      <c r="AN116" s="33"/>
      <c r="AO116" s="33"/>
      <c r="AP116" s="33"/>
      <c r="AQ116" s="33"/>
      <c r="AR116" s="33" t="s">
        <v>242</v>
      </c>
      <c r="AS116" s="33" t="s">
        <v>242</v>
      </c>
      <c r="AT116" s="33">
        <f>+AT115/AM115-1</f>
        <v>-0.192307692307692</v>
      </c>
      <c r="AU116" s="33"/>
      <c r="AV116" s="33"/>
      <c r="AW116" s="33"/>
      <c r="AX116" s="33"/>
      <c r="AY116" s="33" t="s">
        <v>242</v>
      </c>
      <c r="AZ116" s="33" t="s">
        <v>242</v>
      </c>
      <c r="BA116" s="33">
        <f>+BA115/AT115-1</f>
        <v>0.30952380952381</v>
      </c>
      <c r="BB116" s="33"/>
      <c r="BC116" s="33"/>
      <c r="BD116" s="33"/>
      <c r="BE116" s="33"/>
      <c r="BF116" s="33" t="s">
        <v>242</v>
      </c>
      <c r="BG116" s="33" t="s">
        <v>242</v>
      </c>
      <c r="BH116" s="33">
        <f>+BH115/BA115-1</f>
        <v>0.0909090909090908</v>
      </c>
      <c r="BI116" s="33"/>
      <c r="BJ116" s="33"/>
      <c r="BK116" s="33"/>
      <c r="BL116" s="33"/>
      <c r="BM116" s="33">
        <f>+BM115/BF115-1</f>
        <v>2.53846153846154</v>
      </c>
      <c r="BN116" s="33" t="s">
        <v>242</v>
      </c>
      <c r="BO116" s="33">
        <f>+BO115/BH115-1</f>
        <v>0.0833333333333333</v>
      </c>
      <c r="BP116" s="33"/>
      <c r="BQ116" s="33"/>
      <c r="BR116" s="33"/>
      <c r="BS116" s="33"/>
      <c r="BT116" s="33" t="s">
        <v>242</v>
      </c>
      <c r="BU116" s="33" t="s">
        <v>242</v>
      </c>
      <c r="BV116" s="33">
        <f>+BV115/BO115-1</f>
        <v>0.2</v>
      </c>
      <c r="BW116" s="33"/>
      <c r="BX116" s="33"/>
      <c r="BY116" s="33"/>
      <c r="BZ116" s="33"/>
      <c r="CA116" s="33" t="s">
        <v>242</v>
      </c>
      <c r="CB116" s="33">
        <f>+CB115/BU115-1</f>
        <v>-0.227272727272727</v>
      </c>
      <c r="CC116" s="33">
        <f>+CC115/BV115-1</f>
        <v>-0.0256410256410257</v>
      </c>
      <c r="CD116" s="33"/>
      <c r="CE116" s="33"/>
      <c r="CF116" s="33"/>
      <c r="CG116" s="33"/>
      <c r="CH116" s="33">
        <f>CH115/CA115-1</f>
        <v>-0.0952380952380953</v>
      </c>
      <c r="CI116" s="33">
        <f>+CI115/CB115-1</f>
        <v>0.117647058823529</v>
      </c>
      <c r="CJ116" s="33">
        <f>+CJ115/CC115-1</f>
        <v>0</v>
      </c>
      <c r="CK116" s="33">
        <f t="shared" ref="CK116:CS116" si="223">+CK115/CJ115-1</f>
        <v>0</v>
      </c>
      <c r="CL116" s="33">
        <f t="shared" si="223"/>
        <v>0</v>
      </c>
      <c r="CM116" s="33">
        <f t="shared" si="223"/>
        <v>0</v>
      </c>
      <c r="CN116" s="33">
        <f t="shared" si="223"/>
        <v>0</v>
      </c>
      <c r="CO116" s="33">
        <f t="shared" si="223"/>
        <v>0</v>
      </c>
      <c r="CP116" s="33">
        <f t="shared" si="223"/>
        <v>0</v>
      </c>
      <c r="CQ116" s="33">
        <f t="shared" si="223"/>
        <v>0</v>
      </c>
      <c r="CR116" s="33">
        <f t="shared" si="223"/>
        <v>0</v>
      </c>
      <c r="CS116" s="33">
        <f t="shared" si="223"/>
        <v>0</v>
      </c>
    </row>
    <row r="117" spans="1:97">
      <c r="A117" s="529" t="s">
        <v>632</v>
      </c>
      <c r="B117" s="39" t="s">
        <v>594</v>
      </c>
      <c r="C117" s="101">
        <f>C115</f>
        <v>-0.9</v>
      </c>
      <c r="D117" s="101">
        <f>D115</f>
        <v>-1.1</v>
      </c>
      <c r="E117" s="101">
        <f>E115</f>
        <v>-1.5</v>
      </c>
      <c r="F117" s="101">
        <f>F115</f>
        <v>-2.6</v>
      </c>
      <c r="G117" s="101">
        <f>G115</f>
        <v>-2.7</v>
      </c>
      <c r="H117" s="101">
        <v>-2.3</v>
      </c>
      <c r="I117" s="101">
        <v>-2.5</v>
      </c>
      <c r="J117" s="101">
        <v>-2.7</v>
      </c>
      <c r="K117" s="101">
        <v>-3.2</v>
      </c>
      <c r="L117" s="101">
        <v>0.1</v>
      </c>
      <c r="M117" s="101"/>
      <c r="N117" s="101">
        <f>+O117-M117</f>
        <v>-1.3</v>
      </c>
      <c r="O117" s="101">
        <v>-1.3</v>
      </c>
      <c r="P117" s="101"/>
      <c r="Q117" s="101">
        <f>+R117-P117</f>
        <v>-3</v>
      </c>
      <c r="R117" s="101">
        <v>-3</v>
      </c>
      <c r="S117" s="101"/>
      <c r="T117" s="101"/>
      <c r="U117" s="101"/>
      <c r="V117" s="101"/>
      <c r="W117" s="101">
        <v>2.8</v>
      </c>
      <c r="X117" s="101">
        <f>+Y117-W117</f>
        <v>-6.7</v>
      </c>
      <c r="Y117" s="101">
        <v>-3.9</v>
      </c>
      <c r="Z117" s="101"/>
      <c r="AA117" s="101"/>
      <c r="AB117" s="101"/>
      <c r="AC117" s="101"/>
      <c r="AD117" s="101">
        <v>-1.4</v>
      </c>
      <c r="AE117" s="101">
        <f>+AF117-AD117</f>
        <v>-2.7</v>
      </c>
      <c r="AF117" s="101">
        <v>-4.1</v>
      </c>
      <c r="AG117" s="101"/>
      <c r="AH117" s="101"/>
      <c r="AI117" s="101"/>
      <c r="AJ117" s="101"/>
      <c r="AK117" s="101">
        <v>-6.1</v>
      </c>
      <c r="AL117" s="101">
        <f>+AM117-AK117</f>
        <v>0.699999999999999</v>
      </c>
      <c r="AM117" s="101">
        <v>-5.4</v>
      </c>
      <c r="AN117" s="101"/>
      <c r="AO117" s="101"/>
      <c r="AP117" s="101"/>
      <c r="AQ117" s="101"/>
      <c r="AR117" s="101">
        <v>-1.1</v>
      </c>
      <c r="AS117" s="101">
        <f>+AT117-AR117</f>
        <v>-3.1</v>
      </c>
      <c r="AT117" s="101">
        <v>-4.2</v>
      </c>
      <c r="AU117" s="101"/>
      <c r="AV117" s="101"/>
      <c r="AW117" s="101"/>
      <c r="AX117" s="101"/>
      <c r="AY117" s="101">
        <v>-5.4</v>
      </c>
      <c r="AZ117" s="101">
        <f>+BA117-AY117</f>
        <v>1.2</v>
      </c>
      <c r="BA117" s="101">
        <v>-4.2</v>
      </c>
      <c r="BB117" s="101"/>
      <c r="BC117" s="101"/>
      <c r="BD117" s="101"/>
      <c r="BE117" s="101"/>
      <c r="BF117" s="101">
        <v>-1.2</v>
      </c>
      <c r="BG117" s="101">
        <f>+BH117-BF117</f>
        <v>-3</v>
      </c>
      <c r="BH117" s="101">
        <v>-4.2</v>
      </c>
      <c r="BI117" s="101"/>
      <c r="BJ117" s="101"/>
      <c r="BK117" s="101"/>
      <c r="BL117" s="101"/>
      <c r="BM117" s="101">
        <v>-4.6</v>
      </c>
      <c r="BN117" s="101">
        <f>+BO117-BM117</f>
        <v>-2.1</v>
      </c>
      <c r="BO117" s="63">
        <v>-6.7</v>
      </c>
      <c r="BP117" s="101"/>
      <c r="BQ117" s="101"/>
      <c r="BR117" s="101"/>
      <c r="BS117" s="101"/>
      <c r="BT117" s="101">
        <v>-3.3</v>
      </c>
      <c r="BU117" s="101">
        <f>+BV117-BT117</f>
        <v>-4.3</v>
      </c>
      <c r="BV117" s="101">
        <v>-7.6</v>
      </c>
      <c r="BW117" s="101"/>
      <c r="BX117" s="101"/>
      <c r="BY117" s="101"/>
      <c r="BZ117" s="101"/>
      <c r="CA117" s="101">
        <v>-4.2</v>
      </c>
      <c r="CB117" s="101">
        <f>+CC117-CA117</f>
        <v>-3.4</v>
      </c>
      <c r="CC117" s="102">
        <f>+BV117</f>
        <v>-7.6</v>
      </c>
      <c r="CD117" s="101"/>
      <c r="CE117" s="101"/>
      <c r="CF117" s="101"/>
      <c r="CG117" s="101"/>
      <c r="CH117" s="101">
        <f>CJ117/2</f>
        <v>-3.8</v>
      </c>
      <c r="CI117" s="101">
        <f>+CJ117-CH117</f>
        <v>-3.8</v>
      </c>
      <c r="CJ117" s="101">
        <f>+CC117</f>
        <v>-7.6</v>
      </c>
      <c r="CK117" s="101">
        <f t="shared" ref="CK117:CS118" si="224">+CJ117</f>
        <v>-7.6</v>
      </c>
      <c r="CL117" s="101">
        <f t="shared" si="224"/>
        <v>-7.6</v>
      </c>
      <c r="CM117" s="101">
        <f t="shared" si="224"/>
        <v>-7.6</v>
      </c>
      <c r="CN117" s="101">
        <f t="shared" si="224"/>
        <v>-7.6</v>
      </c>
      <c r="CO117" s="101">
        <f t="shared" si="224"/>
        <v>-7.6</v>
      </c>
      <c r="CP117" s="101">
        <f t="shared" si="224"/>
        <v>-7.6</v>
      </c>
      <c r="CQ117" s="101">
        <f t="shared" si="224"/>
        <v>-7.6</v>
      </c>
      <c r="CR117" s="101">
        <f t="shared" si="224"/>
        <v>-7.6</v>
      </c>
      <c r="CS117" s="101">
        <f t="shared" si="224"/>
        <v>-7.6</v>
      </c>
    </row>
    <row r="118" spans="1:97">
      <c r="A118" s="543" t="s">
        <v>633</v>
      </c>
      <c r="B118" s="92" t="s">
        <v>594</v>
      </c>
      <c r="C118" s="103">
        <f>+C115-C117</f>
        <v>0</v>
      </c>
      <c r="D118" s="103">
        <f>+D115-D117</f>
        <v>0</v>
      </c>
      <c r="E118" s="103">
        <f>+E115-E117</f>
        <v>0</v>
      </c>
      <c r="F118" s="103">
        <f>+F115-F117</f>
        <v>0</v>
      </c>
      <c r="G118" s="103">
        <f>+G115-G117</f>
        <v>0</v>
      </c>
      <c r="H118" s="103">
        <f t="shared" ref="H118:R118" si="225">+H115-H117</f>
        <v>0</v>
      </c>
      <c r="I118" s="103">
        <f t="shared" si="225"/>
        <v>0</v>
      </c>
      <c r="J118" s="103">
        <f t="shared" si="225"/>
        <v>0</v>
      </c>
      <c r="K118" s="103">
        <f t="shared" si="225"/>
        <v>0</v>
      </c>
      <c r="L118" s="103">
        <f t="shared" si="225"/>
        <v>1.5</v>
      </c>
      <c r="M118" s="103">
        <f t="shared" si="225"/>
        <v>-0.6</v>
      </c>
      <c r="N118" s="103">
        <f t="shared" si="225"/>
        <v>0.8</v>
      </c>
      <c r="O118" s="103">
        <f t="shared" si="225"/>
        <v>0.2</v>
      </c>
      <c r="P118" s="103">
        <f t="shared" si="225"/>
        <v>-2.4</v>
      </c>
      <c r="Q118" s="103">
        <f t="shared" si="225"/>
        <v>2.5</v>
      </c>
      <c r="R118" s="103">
        <f t="shared" si="225"/>
        <v>0.1</v>
      </c>
      <c r="S118" s="103"/>
      <c r="T118" s="103"/>
      <c r="U118" s="103"/>
      <c r="V118" s="103"/>
      <c r="W118" s="103">
        <f>+W115-W117</f>
        <v>0</v>
      </c>
      <c r="X118" s="103">
        <f>+X115-X117</f>
        <v>-0.2</v>
      </c>
      <c r="Y118" s="103">
        <f>+Y115-Y117</f>
        <v>-0.2</v>
      </c>
      <c r="Z118" s="103"/>
      <c r="AA118" s="103"/>
      <c r="AB118" s="103"/>
      <c r="AC118" s="103"/>
      <c r="AD118" s="103">
        <f>+AD115-AD117</f>
        <v>0</v>
      </c>
      <c r="AE118" s="103">
        <f>+AE115-AE117</f>
        <v>0</v>
      </c>
      <c r="AF118" s="103">
        <f>+AF115-AF117</f>
        <v>0</v>
      </c>
      <c r="AG118" s="103"/>
      <c r="AH118" s="103"/>
      <c r="AI118" s="103"/>
      <c r="AJ118" s="103"/>
      <c r="AK118" s="103">
        <f>+AK115-AK117</f>
        <v>0.0999999999999996</v>
      </c>
      <c r="AL118" s="103">
        <f>+AL115-AL117</f>
        <v>0.100000000000001</v>
      </c>
      <c r="AM118" s="103">
        <f>+AM115-AM117</f>
        <v>0.2</v>
      </c>
      <c r="AN118" s="103"/>
      <c r="AO118" s="103"/>
      <c r="AP118" s="103"/>
      <c r="AQ118" s="103"/>
      <c r="AR118" s="103">
        <v>0</v>
      </c>
      <c r="AS118" s="103">
        <f>AT118-AR118</f>
        <v>0</v>
      </c>
      <c r="AT118" s="103">
        <f>+AT115-AT117</f>
        <v>0</v>
      </c>
      <c r="AU118" s="92"/>
      <c r="AV118" s="103"/>
      <c r="AW118" s="92"/>
      <c r="AX118" s="103"/>
      <c r="AY118" s="103">
        <v>0</v>
      </c>
      <c r="AZ118" s="103">
        <f>BA118-AY118</f>
        <v>-1.3</v>
      </c>
      <c r="BA118" s="92">
        <f>+BA115-BA117</f>
        <v>-1.3</v>
      </c>
      <c r="BB118" s="92"/>
      <c r="BC118" s="92"/>
      <c r="BD118" s="92"/>
      <c r="BE118" s="92"/>
      <c r="BF118" s="103">
        <v>0</v>
      </c>
      <c r="BG118" s="92">
        <f>BH118-BF118</f>
        <v>-1.8</v>
      </c>
      <c r="BH118" s="92">
        <f>+BH115-BH117</f>
        <v>-1.8</v>
      </c>
      <c r="BI118" s="92"/>
      <c r="BJ118" s="92"/>
      <c r="BK118" s="92"/>
      <c r="BL118" s="92"/>
      <c r="BM118" s="103">
        <v>0</v>
      </c>
      <c r="BN118" s="92">
        <f>BO118-BM118</f>
        <v>0.2</v>
      </c>
      <c r="BO118" s="104">
        <f>+BO115-BO117</f>
        <v>0.2</v>
      </c>
      <c r="BP118" s="92"/>
      <c r="BQ118" s="92"/>
      <c r="BR118" s="92"/>
      <c r="BS118" s="92"/>
      <c r="BT118" s="92">
        <f>BV118/2</f>
        <v>-0.1</v>
      </c>
      <c r="BU118" s="92">
        <f>BV118-BT118</f>
        <v>-0.1</v>
      </c>
      <c r="BV118" s="103">
        <f>+BV115-BV117</f>
        <v>-0.2</v>
      </c>
      <c r="BW118" s="92"/>
      <c r="BX118" s="92"/>
      <c r="BY118" s="92"/>
      <c r="BZ118" s="92"/>
      <c r="CA118" s="92">
        <f>CC118/2</f>
        <v>0</v>
      </c>
      <c r="CB118" s="92">
        <f>CC118-CA118</f>
        <v>0</v>
      </c>
      <c r="CC118" s="105">
        <v>0</v>
      </c>
      <c r="CD118" s="92"/>
      <c r="CE118" s="92"/>
      <c r="CF118" s="92"/>
      <c r="CG118" s="92"/>
      <c r="CH118" s="92">
        <f>CJ118/2</f>
        <v>0</v>
      </c>
      <c r="CI118" s="92">
        <f>CJ118-CH118</f>
        <v>0</v>
      </c>
      <c r="CJ118" s="92">
        <f>+CC118</f>
        <v>0</v>
      </c>
      <c r="CK118" s="92">
        <f t="shared" si="224"/>
        <v>0</v>
      </c>
      <c r="CL118" s="92">
        <f t="shared" si="224"/>
        <v>0</v>
      </c>
      <c r="CM118" s="92">
        <f t="shared" si="224"/>
        <v>0</v>
      </c>
      <c r="CN118" s="92">
        <f t="shared" si="224"/>
        <v>0</v>
      </c>
      <c r="CO118" s="92">
        <f t="shared" si="224"/>
        <v>0</v>
      </c>
      <c r="CP118" s="92">
        <f t="shared" si="224"/>
        <v>0</v>
      </c>
      <c r="CQ118" s="92">
        <f t="shared" si="224"/>
        <v>0</v>
      </c>
      <c r="CR118" s="92">
        <f t="shared" si="224"/>
        <v>0</v>
      </c>
      <c r="CS118" s="92">
        <f t="shared" si="224"/>
        <v>0</v>
      </c>
    </row>
    <row r="119" spans="1:97">
      <c r="A119" s="32"/>
      <c r="B119" s="39"/>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V119" s="101"/>
      <c r="AX119" s="101"/>
      <c r="AY119" s="101"/>
      <c r="AZ119" s="101"/>
    </row>
    <row r="120" spans="1:97">
      <c r="A120" t="s">
        <v>634</v>
      </c>
      <c r="B120" s="39" t="s">
        <v>594</v>
      </c>
      <c r="C120" s="39">
        <v>0</v>
      </c>
      <c r="D120" s="39">
        <v>0</v>
      </c>
      <c r="E120" s="39">
        <v>0</v>
      </c>
      <c r="F120" s="39">
        <v>0</v>
      </c>
      <c r="G120" s="39">
        <v>0</v>
      </c>
      <c r="H120" s="39">
        <v>0</v>
      </c>
      <c r="I120" s="39">
        <v>0</v>
      </c>
      <c r="J120" s="39">
        <v>0</v>
      </c>
      <c r="K120" s="39">
        <v>0</v>
      </c>
      <c r="L120" s="39">
        <v>2142.7</v>
      </c>
      <c r="M120" s="101">
        <v>0</v>
      </c>
      <c r="N120" s="101">
        <f>+O120-M120</f>
        <v>0</v>
      </c>
      <c r="O120" s="39">
        <v>0</v>
      </c>
      <c r="P120" s="101">
        <v>0</v>
      </c>
      <c r="Q120" s="101">
        <f>+R120-P120</f>
        <v>0</v>
      </c>
      <c r="R120" s="39">
        <v>0</v>
      </c>
      <c r="S120" s="101"/>
      <c r="T120" s="101"/>
      <c r="U120" s="101"/>
      <c r="V120" s="101"/>
      <c r="W120" s="101">
        <v>-29.1</v>
      </c>
      <c r="X120" s="101">
        <f>+Y120-W120</f>
        <v>-211</v>
      </c>
      <c r="Y120" s="101">
        <v>-240.1</v>
      </c>
      <c r="Z120" s="101"/>
      <c r="AA120" s="101"/>
      <c r="AB120" s="101"/>
      <c r="AC120" s="101"/>
      <c r="AD120" s="101">
        <v>0</v>
      </c>
      <c r="AE120" s="101">
        <f>+AF120-AD120</f>
        <v>0</v>
      </c>
      <c r="AF120" s="101">
        <v>0</v>
      </c>
      <c r="AG120" s="101"/>
      <c r="AH120" s="101"/>
      <c r="AI120" s="101"/>
      <c r="AJ120" s="101"/>
      <c r="AK120" s="101">
        <v>0</v>
      </c>
      <c r="AL120" s="101">
        <f>+AM120-AK120</f>
        <v>0</v>
      </c>
      <c r="AM120" s="39">
        <v>0</v>
      </c>
      <c r="AN120" s="101"/>
      <c r="AO120" s="101"/>
      <c r="AP120" s="101"/>
      <c r="AQ120" s="101"/>
      <c r="AR120" s="39">
        <v>0</v>
      </c>
      <c r="AS120" s="39">
        <f>+AT120-AR120</f>
        <v>0</v>
      </c>
      <c r="AT120" s="39">
        <v>0</v>
      </c>
      <c r="AU120" s="39"/>
      <c r="AV120" s="101"/>
      <c r="AW120" s="39"/>
      <c r="AX120" s="101"/>
      <c r="AY120" s="101">
        <v>0</v>
      </c>
      <c r="AZ120" s="101">
        <f>+BA120-AY120</f>
        <v>0</v>
      </c>
      <c r="BA120" s="39">
        <v>0</v>
      </c>
      <c r="BB120" s="39"/>
      <c r="BC120" s="39"/>
      <c r="BD120" s="39"/>
      <c r="BE120" s="39"/>
      <c r="BF120" s="39">
        <f>BH120/2</f>
        <v>0</v>
      </c>
      <c r="BG120" s="39">
        <f>+BH120-BF120</f>
        <v>0</v>
      </c>
      <c r="BH120" s="39">
        <v>0</v>
      </c>
      <c r="BI120" s="39"/>
      <c r="BJ120" s="39"/>
      <c r="BK120" s="39"/>
      <c r="BL120" s="39"/>
      <c r="BM120" s="39">
        <v>0</v>
      </c>
      <c r="BN120" s="39">
        <f>+BO120-BM120</f>
        <v>0</v>
      </c>
      <c r="BO120" s="39">
        <v>0</v>
      </c>
      <c r="BP120" s="39"/>
      <c r="BQ120" s="39"/>
      <c r="BR120" s="39"/>
      <c r="BS120" s="39"/>
      <c r="BT120" s="39">
        <v>0</v>
      </c>
      <c r="BU120" s="39">
        <f>+BV120-BT120</f>
        <v>0</v>
      </c>
      <c r="BV120" s="39">
        <v>0</v>
      </c>
      <c r="BW120" s="39"/>
      <c r="BX120" s="39"/>
      <c r="BY120" s="39"/>
      <c r="BZ120" s="39"/>
      <c r="CA120" s="39">
        <v>0</v>
      </c>
      <c r="CB120" s="39">
        <f>+CC120-CA120</f>
        <v>0</v>
      </c>
      <c r="CC120" s="39">
        <f>+BV120</f>
        <v>0</v>
      </c>
      <c r="CD120" s="39"/>
      <c r="CE120" s="39"/>
      <c r="CF120" s="39"/>
      <c r="CG120" s="39"/>
      <c r="CH120" s="39">
        <v>0</v>
      </c>
      <c r="CI120" s="39">
        <f>+CJ120-CH120</f>
        <v>0</v>
      </c>
      <c r="CJ120" s="39">
        <f>+CC120</f>
        <v>0</v>
      </c>
      <c r="CK120" s="39">
        <f t="shared" ref="CK120:CS120" si="226">+CJ120</f>
        <v>0</v>
      </c>
      <c r="CL120" s="39">
        <f t="shared" si="226"/>
        <v>0</v>
      </c>
      <c r="CM120" s="39">
        <f t="shared" si="226"/>
        <v>0</v>
      </c>
      <c r="CN120" s="39">
        <f t="shared" si="226"/>
        <v>0</v>
      </c>
      <c r="CO120" s="39">
        <f t="shared" si="226"/>
        <v>0</v>
      </c>
      <c r="CP120" s="39">
        <f t="shared" si="226"/>
        <v>0</v>
      </c>
      <c r="CQ120" s="39">
        <f t="shared" si="226"/>
        <v>0</v>
      </c>
      <c r="CR120" s="39">
        <f t="shared" si="226"/>
        <v>0</v>
      </c>
      <c r="CS120" s="39">
        <f t="shared" si="226"/>
        <v>0</v>
      </c>
    </row>
    <row r="121" spans="1:97">
      <c r="Y121" s="39"/>
    </row>
    <row r="122" spans="1:97">
      <c r="A122" s="84" t="s">
        <v>635</v>
      </c>
      <c r="B122" s="85" t="s">
        <v>594</v>
      </c>
      <c r="C122" s="85">
        <v>1972.3</v>
      </c>
      <c r="D122" s="85">
        <v>2061</v>
      </c>
      <c r="E122" s="85">
        <v>2655.8</v>
      </c>
      <c r="F122" s="85">
        <v>1948.3</v>
      </c>
      <c r="G122" s="85">
        <v>1791.636306872</v>
      </c>
      <c r="H122" s="85">
        <f t="shared" ref="H122:R122" si="227">+H102+H104+H111+H115+H120</f>
        <v>2239.8</v>
      </c>
      <c r="I122" s="85">
        <f t="shared" si="227"/>
        <v>2438.4</v>
      </c>
      <c r="J122" s="85">
        <f t="shared" si="227"/>
        <v>2867.6</v>
      </c>
      <c r="K122" s="85">
        <f t="shared" si="227"/>
        <v>2958.2</v>
      </c>
      <c r="L122" s="85">
        <f t="shared" si="227"/>
        <v>4910.2</v>
      </c>
      <c r="M122" s="85">
        <f t="shared" si="227"/>
        <v>1882.2</v>
      </c>
      <c r="N122" s="85">
        <f t="shared" si="227"/>
        <v>1415.2</v>
      </c>
      <c r="O122" s="86">
        <f t="shared" si="227"/>
        <v>3297.4</v>
      </c>
      <c r="P122" s="86">
        <f t="shared" si="227"/>
        <v>1479.4</v>
      </c>
      <c r="Q122" s="85">
        <f t="shared" si="227"/>
        <v>1626.3</v>
      </c>
      <c r="R122" s="85">
        <f t="shared" si="227"/>
        <v>3105.7</v>
      </c>
      <c r="S122" s="85"/>
      <c r="T122" s="85"/>
      <c r="U122" s="85"/>
      <c r="V122" s="85"/>
      <c r="W122" s="85">
        <f>+W102+W104+W111+W115+W120</f>
        <v>2037.4</v>
      </c>
      <c r="X122" s="85">
        <f>+X102+X104+X111+X115+X120</f>
        <v>1544</v>
      </c>
      <c r="Y122" s="85">
        <f>+Y102+Y104+Y111+Y115+Y120</f>
        <v>3581.4</v>
      </c>
      <c r="Z122" s="85"/>
      <c r="AA122" s="85"/>
      <c r="AB122" s="85"/>
      <c r="AC122" s="85"/>
      <c r="AD122" s="85">
        <f>+AD102+AD104+AD111+AD115+AD120</f>
        <v>2275.3</v>
      </c>
      <c r="AE122" s="85">
        <f>+AE102+AE104+AE111+AE115+AE120</f>
        <v>1620.1</v>
      </c>
      <c r="AF122" s="85">
        <f>+AF102+AF104+AF111+AF115</f>
        <v>3895.4</v>
      </c>
      <c r="AG122" s="85"/>
      <c r="AH122" s="85"/>
      <c r="AI122" s="85"/>
      <c r="AJ122" s="85"/>
      <c r="AK122" s="85">
        <f>+AK102+AK104+AK111+AK115+AK120</f>
        <v>2326.7</v>
      </c>
      <c r="AL122" s="85">
        <f>+AL102+AL104+AL111+AL115+AL120</f>
        <v>1423.3</v>
      </c>
      <c r="AM122" s="85">
        <f>+AM102+AM104+AM111+AM115</f>
        <v>3750</v>
      </c>
      <c r="AN122" s="85"/>
      <c r="AO122" s="85"/>
      <c r="AP122" s="85"/>
      <c r="AQ122" s="85"/>
      <c r="AR122" s="85">
        <f>+AR102+AR104+AR111+AR115+AR120</f>
        <v>1822.5</v>
      </c>
      <c r="AS122" s="85">
        <f>+AS102+AS104+AS111+AS115+AS120</f>
        <v>1740.9</v>
      </c>
      <c r="AT122" s="85">
        <f>+AT102+AT104+AT111+AT115</f>
        <v>3563.4</v>
      </c>
      <c r="AU122" s="85"/>
      <c r="AV122" s="85"/>
      <c r="AW122" s="85"/>
      <c r="AX122" s="85"/>
      <c r="AY122" s="86">
        <f>+AY102+AY104+AY111+AY115+AY120</f>
        <v>2362.8</v>
      </c>
      <c r="AZ122" s="85">
        <f>+AZ102+AZ104+AZ111+AZ115+AZ120</f>
        <v>2233.8</v>
      </c>
      <c r="BA122" s="85">
        <f>+BA102+BA104+BA111+BA115</f>
        <v>4596.6</v>
      </c>
      <c r="BB122" s="85"/>
      <c r="BC122" s="85"/>
      <c r="BD122" s="85"/>
      <c r="BE122" s="85"/>
      <c r="BF122" s="85">
        <f>+BF102+BF104+BF111+BF115+BF120</f>
        <v>3222.6</v>
      </c>
      <c r="BG122" s="85">
        <f>+BG102+BG104+BG111+BG115+BG120</f>
        <v>2484</v>
      </c>
      <c r="BH122" s="85">
        <f>+BH102+BH104+BH111+BH115</f>
        <v>5706.6</v>
      </c>
      <c r="BI122" s="85"/>
      <c r="BJ122" s="85"/>
      <c r="BK122" s="85"/>
      <c r="BL122" s="85"/>
      <c r="BM122" s="85">
        <f>+BM102+BM104+BM111+BM115+BM120</f>
        <v>3359</v>
      </c>
      <c r="BN122" s="85">
        <f>+BN102+BN104+BN111+BN115+BN120</f>
        <v>2825</v>
      </c>
      <c r="BO122" s="85">
        <f>+BO102+BO104+BO111+BO115</f>
        <v>6184</v>
      </c>
      <c r="BP122" s="85"/>
      <c r="BQ122" s="85"/>
      <c r="BR122" s="85"/>
      <c r="BS122" s="85"/>
      <c r="BT122" s="85">
        <f>+BT102+BT104+BT111+BT115+BT120</f>
        <v>3655.4</v>
      </c>
      <c r="BU122" s="85">
        <f>+BU102+BU104+BU111+BU115+BU120</f>
        <v>2753.3</v>
      </c>
      <c r="BV122" s="85">
        <f>+BV102+BV104+BV111+BV115</f>
        <v>6408.7</v>
      </c>
      <c r="BW122" s="85"/>
      <c r="BX122" s="85"/>
      <c r="BY122" s="85"/>
      <c r="BZ122" s="85"/>
      <c r="CA122" s="85">
        <f>+CA102+CA104+CA111+CA115+CA120</f>
        <v>3368.1</v>
      </c>
      <c r="CB122" s="85">
        <f>+CB102+CB104+CB111+CB115+CB120</f>
        <v>3065.88099631872</v>
      </c>
      <c r="CC122" s="85">
        <f>+CC102+CC104+CC111+CC115</f>
        <v>6433.98099631872</v>
      </c>
      <c r="CD122" s="85"/>
      <c r="CE122" s="85"/>
      <c r="CF122" s="85"/>
      <c r="CG122" s="85"/>
      <c r="CH122" s="85">
        <f>+CH102+CH104+CH111+CH115+CH120</f>
        <v>3815.60713225354</v>
      </c>
      <c r="CI122" s="85">
        <f>+CI102+CI104+CI111+CI115+CI120</f>
        <v>3102.45330895093</v>
      </c>
      <c r="CJ122" s="85">
        <f t="shared" ref="CJ122:CS122" si="228">+CJ102+CJ104+CJ111+CJ115</f>
        <v>6918.06044120446</v>
      </c>
      <c r="CK122" s="85">
        <f t="shared" si="228"/>
        <v>7463.71326851245</v>
      </c>
      <c r="CL122" s="85">
        <f t="shared" si="228"/>
        <v>8051.20003315372</v>
      </c>
      <c r="CM122" s="85">
        <f t="shared" si="228"/>
        <v>8683.42929535383</v>
      </c>
      <c r="CN122" s="85">
        <f t="shared" si="228"/>
        <v>9359.94703247193</v>
      </c>
      <c r="CO122" s="85">
        <f t="shared" si="228"/>
        <v>10081.0811662952</v>
      </c>
      <c r="CP122" s="85">
        <f t="shared" si="228"/>
        <v>10852.4665604318</v>
      </c>
      <c r="CQ122" s="85">
        <f t="shared" si="228"/>
        <v>11677.5458852244</v>
      </c>
      <c r="CR122" s="85">
        <f t="shared" si="228"/>
        <v>12559.999146858</v>
      </c>
      <c r="CS122" s="85">
        <f t="shared" si="228"/>
        <v>13503.7601672108</v>
      </c>
    </row>
    <row r="123" spans="1:97">
      <c r="A123" s="536" t="s">
        <v>436</v>
      </c>
      <c r="B123" s="39" t="s">
        <v>594</v>
      </c>
      <c r="C123" s="39">
        <f>-C78</f>
        <v>-9</v>
      </c>
      <c r="D123" s="39">
        <f>-D78</f>
        <v>61</v>
      </c>
      <c r="E123" s="39">
        <f>-E78</f>
        <v>-622</v>
      </c>
      <c r="F123" s="39">
        <f>-F78</f>
        <v>156</v>
      </c>
      <c r="G123" s="39">
        <f>-G78</f>
        <v>278</v>
      </c>
      <c r="H123" s="39">
        <f t="shared" ref="H123:R123" si="229">-H78</f>
        <v>153.2</v>
      </c>
      <c r="I123" s="39">
        <f t="shared" si="229"/>
        <v>96.3</v>
      </c>
      <c r="J123" s="39">
        <f t="shared" si="229"/>
        <v>123.8</v>
      </c>
      <c r="K123" s="39">
        <f t="shared" si="229"/>
        <v>135.2</v>
      </c>
      <c r="L123" s="39">
        <f t="shared" si="229"/>
        <v>307.2</v>
      </c>
      <c r="M123" s="39">
        <f t="shared" si="229"/>
        <v>47.9</v>
      </c>
      <c r="N123" s="39">
        <f t="shared" si="229"/>
        <v>145.5</v>
      </c>
      <c r="O123" s="39">
        <f t="shared" si="229"/>
        <v>193.4</v>
      </c>
      <c r="P123" s="39">
        <f t="shared" si="229"/>
        <v>522.5</v>
      </c>
      <c r="Q123" s="39">
        <f t="shared" si="229"/>
        <v>21.3</v>
      </c>
      <c r="R123" s="39">
        <f t="shared" si="229"/>
        <v>543.8</v>
      </c>
      <c r="S123" s="39"/>
      <c r="T123" s="39"/>
      <c r="U123" s="39"/>
      <c r="V123" s="39"/>
      <c r="W123" s="39">
        <f>-W78</f>
        <v>96.2</v>
      </c>
      <c r="X123" s="39">
        <f>-X78</f>
        <v>180.1</v>
      </c>
      <c r="Y123" s="39">
        <f>-Y78</f>
        <v>276.3</v>
      </c>
      <c r="Z123" s="39"/>
      <c r="AA123" s="39"/>
      <c r="AB123" s="39"/>
      <c r="AC123" s="39"/>
      <c r="AD123" s="39">
        <f>-AD78</f>
        <v>40.4</v>
      </c>
      <c r="AE123" s="39">
        <f>-AE78</f>
        <v>54.3</v>
      </c>
      <c r="AF123" s="39">
        <f>-AF78</f>
        <v>94.7</v>
      </c>
      <c r="AG123" s="39"/>
      <c r="AH123" s="39"/>
      <c r="AI123" s="39"/>
      <c r="AJ123" s="39"/>
      <c r="AK123" s="39">
        <f>-AK78</f>
        <v>170.4</v>
      </c>
      <c r="AL123" s="39">
        <f>-AL78</f>
        <v>266.1</v>
      </c>
      <c r="AM123" s="39">
        <f>-AM78</f>
        <v>436.5</v>
      </c>
      <c r="AN123" s="39"/>
      <c r="AO123" s="39"/>
      <c r="AP123" s="39"/>
      <c r="AQ123" s="39"/>
      <c r="AR123" s="39">
        <f>-AR78</f>
        <v>407.1</v>
      </c>
      <c r="AS123" s="39">
        <f>-AS78</f>
        <v>301.9</v>
      </c>
      <c r="AT123" s="39">
        <f>-AT78</f>
        <v>709</v>
      </c>
      <c r="AU123" s="39"/>
      <c r="AV123" s="39"/>
      <c r="AW123" s="39"/>
      <c r="AX123" s="39"/>
      <c r="AY123" s="39">
        <f>-AY78</f>
        <v>315.3</v>
      </c>
      <c r="AZ123" s="39">
        <f>-AZ78</f>
        <v>116.7</v>
      </c>
      <c r="BA123" s="39">
        <f>-BA78</f>
        <v>432</v>
      </c>
      <c r="BB123" s="39"/>
      <c r="BC123" s="39"/>
      <c r="BD123" s="39"/>
      <c r="BE123" s="39"/>
      <c r="BF123" s="39">
        <f>-BF78</f>
        <v>34.5</v>
      </c>
      <c r="BG123" s="39">
        <f>-BG78</f>
        <v>207</v>
      </c>
      <c r="BH123" s="39">
        <f>-BH78</f>
        <v>241.5</v>
      </c>
      <c r="BI123" s="39"/>
      <c r="BJ123" s="39"/>
      <c r="BK123" s="39"/>
      <c r="BL123" s="39"/>
      <c r="BM123" s="39">
        <f>-BM78</f>
        <v>321.7</v>
      </c>
      <c r="BN123" s="39">
        <f>-BN78</f>
        <v>128.2</v>
      </c>
      <c r="BO123" s="39">
        <f>-BO78</f>
        <v>449.9</v>
      </c>
      <c r="BP123" s="39"/>
      <c r="BQ123" s="39"/>
      <c r="BR123" s="39"/>
      <c r="BS123" s="39"/>
      <c r="BT123" s="39">
        <f t="shared" ref="BT123:CS123" si="230">-BT78</f>
        <v>103.4</v>
      </c>
      <c r="BU123" s="39">
        <f t="shared" si="230"/>
        <v>334.3</v>
      </c>
      <c r="BV123" s="39">
        <f t="shared" si="230"/>
        <v>437.7</v>
      </c>
      <c r="BW123" s="39"/>
      <c r="BX123" s="39"/>
      <c r="BY123" s="39"/>
      <c r="BZ123" s="39"/>
      <c r="CA123" s="39">
        <f t="shared" ref="CA123:CB123" si="231">-CA78</f>
        <v>268.9</v>
      </c>
      <c r="CB123" s="39">
        <f t="shared" si="231"/>
        <v>168.8</v>
      </c>
      <c r="CC123" s="39">
        <f t="shared" si="230"/>
        <v>437.7</v>
      </c>
      <c r="CD123" s="39"/>
      <c r="CE123" s="39"/>
      <c r="CF123" s="39"/>
      <c r="CG123" s="39"/>
      <c r="CH123" s="39">
        <f>-CH78</f>
        <v>268.9</v>
      </c>
      <c r="CI123" s="39">
        <f t="shared" ref="CI123" si="232">-CI78</f>
        <v>168.8</v>
      </c>
      <c r="CJ123" s="39">
        <f t="shared" si="230"/>
        <v>437.7</v>
      </c>
      <c r="CK123" s="39">
        <f t="shared" si="230"/>
        <v>437.7</v>
      </c>
      <c r="CL123" s="39">
        <f t="shared" si="230"/>
        <v>437.7</v>
      </c>
      <c r="CM123" s="39">
        <f t="shared" si="230"/>
        <v>437.7</v>
      </c>
      <c r="CN123" s="39">
        <f t="shared" si="230"/>
        <v>437.7</v>
      </c>
      <c r="CO123" s="39">
        <f t="shared" si="230"/>
        <v>437.7</v>
      </c>
      <c r="CP123" s="39">
        <f t="shared" si="230"/>
        <v>437.7</v>
      </c>
      <c r="CQ123" s="39">
        <f t="shared" si="230"/>
        <v>437.7</v>
      </c>
      <c r="CR123" s="39">
        <f t="shared" si="230"/>
        <v>437.7</v>
      </c>
      <c r="CS123" s="39">
        <f t="shared" si="230"/>
        <v>437.7</v>
      </c>
    </row>
    <row r="124" spans="1:97">
      <c r="A124" s="536" t="s">
        <v>437</v>
      </c>
      <c r="B124" s="39" t="s">
        <v>594</v>
      </c>
      <c r="C124" s="39">
        <f>-C108</f>
        <v>-324.5</v>
      </c>
      <c r="D124" s="39">
        <f>-D108</f>
        <v>-288.4</v>
      </c>
      <c r="E124" s="39">
        <f>-E108</f>
        <v>4.20000000000005</v>
      </c>
      <c r="F124" s="39">
        <f>-F108</f>
        <v>-40.8</v>
      </c>
      <c r="G124" s="39">
        <f>-G108</f>
        <v>-73.1</v>
      </c>
      <c r="H124" s="39">
        <f t="shared" ref="H124:R124" si="233">-H108</f>
        <v>-22.2</v>
      </c>
      <c r="I124" s="39">
        <f t="shared" si="233"/>
        <v>48.1999999999999</v>
      </c>
      <c r="J124" s="39">
        <f t="shared" si="233"/>
        <v>-19.8</v>
      </c>
      <c r="K124" s="39">
        <f t="shared" si="233"/>
        <v>24.0999999999999</v>
      </c>
      <c r="L124" s="39">
        <f t="shared" si="233"/>
        <v>41.5</v>
      </c>
      <c r="M124" s="39">
        <f t="shared" si="233"/>
        <v>30</v>
      </c>
      <c r="N124" s="39">
        <f t="shared" si="233"/>
        <v>-26.8</v>
      </c>
      <c r="O124" s="39">
        <f t="shared" si="233"/>
        <v>3.20000000000005</v>
      </c>
      <c r="P124" s="39">
        <f t="shared" si="233"/>
        <v>23.5</v>
      </c>
      <c r="Q124" s="39">
        <f t="shared" si="233"/>
        <v>-25.7</v>
      </c>
      <c r="R124" s="39">
        <f t="shared" si="233"/>
        <v>-2.20000000000005</v>
      </c>
      <c r="S124" s="39"/>
      <c r="T124" s="39"/>
      <c r="U124" s="39"/>
      <c r="V124" s="39"/>
      <c r="W124" s="39">
        <f>-W108</f>
        <v>22.8</v>
      </c>
      <c r="X124" s="39">
        <f>-X108</f>
        <v>-372</v>
      </c>
      <c r="Y124" s="39">
        <f>-Y108</f>
        <v>-349.2</v>
      </c>
      <c r="Z124" s="39"/>
      <c r="AA124" s="39"/>
      <c r="AB124" s="39"/>
      <c r="AC124" s="39"/>
      <c r="AD124" s="39">
        <f>-AD108</f>
        <v>-15.1</v>
      </c>
      <c r="AE124" s="39">
        <f>-AE108</f>
        <v>12.5000000000001</v>
      </c>
      <c r="AF124" s="39">
        <f>-AF108</f>
        <v>-2.59999999999991</v>
      </c>
      <c r="AG124" s="39"/>
      <c r="AH124" s="39"/>
      <c r="AI124" s="39"/>
      <c r="AJ124" s="39"/>
      <c r="AK124" s="39">
        <f>-AK108</f>
        <v>-30.6999999999999</v>
      </c>
      <c r="AL124" s="39">
        <f>-AL108</f>
        <v>201.2</v>
      </c>
      <c r="AM124" s="39">
        <f>-AM108</f>
        <v>170.5</v>
      </c>
      <c r="AN124" s="39"/>
      <c r="AO124" s="39"/>
      <c r="AP124" s="39"/>
      <c r="AQ124" s="39"/>
      <c r="AR124" s="39">
        <f>-AR108</f>
        <v>-84.8</v>
      </c>
      <c r="AS124" s="39">
        <f>-AS108</f>
        <v>-88.5</v>
      </c>
      <c r="AT124" s="39">
        <f>-AT108</f>
        <v>-173.3</v>
      </c>
      <c r="AU124" s="39"/>
      <c r="AV124" s="39"/>
      <c r="AW124" s="39"/>
      <c r="AX124" s="39"/>
      <c r="AY124" s="39">
        <f>-AY108</f>
        <v>-77.9</v>
      </c>
      <c r="AZ124" s="39">
        <f>-AZ108</f>
        <v>-12.2999999999998</v>
      </c>
      <c r="BA124" s="39">
        <f>-BA108</f>
        <v>-90.1999999999998</v>
      </c>
      <c r="BB124" s="39"/>
      <c r="BC124" s="39"/>
      <c r="BD124" s="39"/>
      <c r="BE124" s="39"/>
      <c r="BF124" s="39">
        <f>-BF108</f>
        <v>-3</v>
      </c>
      <c r="BG124" s="39">
        <f>-BG108</f>
        <v>109</v>
      </c>
      <c r="BH124" s="39">
        <f>-BH108</f>
        <v>106</v>
      </c>
      <c r="BI124" s="39"/>
      <c r="BJ124" s="39"/>
      <c r="BK124" s="39"/>
      <c r="BL124" s="39"/>
      <c r="BM124" s="39">
        <f>-BM108</f>
        <v>-64.1</v>
      </c>
      <c r="BN124" s="39">
        <f>-BN108</f>
        <v>-83.1</v>
      </c>
      <c r="BO124" s="39">
        <f>-BO108</f>
        <v>-147.2</v>
      </c>
      <c r="BP124" s="39"/>
      <c r="BQ124" s="39"/>
      <c r="BR124" s="39"/>
      <c r="BS124" s="39"/>
      <c r="BT124" s="39">
        <f t="shared" ref="BT124:CS124" si="234">-BT108</f>
        <v>-14.4000000000001</v>
      </c>
      <c r="BU124" s="39">
        <f t="shared" si="234"/>
        <v>-45.9000000000001</v>
      </c>
      <c r="BV124" s="39">
        <f t="shared" si="234"/>
        <v>-60.3000000000002</v>
      </c>
      <c r="BW124" s="39"/>
      <c r="BX124" s="39"/>
      <c r="BY124" s="39"/>
      <c r="BZ124" s="39"/>
      <c r="CA124" s="39">
        <f t="shared" ref="CA124:CB124" si="235">-CA108</f>
        <v>146.1</v>
      </c>
      <c r="CB124" s="39">
        <f t="shared" si="235"/>
        <v>-146.1</v>
      </c>
      <c r="CC124" s="39">
        <f t="shared" si="234"/>
        <v>0</v>
      </c>
      <c r="CD124" s="39"/>
      <c r="CE124" s="39"/>
      <c r="CF124" s="39"/>
      <c r="CG124" s="39"/>
      <c r="CH124" s="39">
        <f>-CH108</f>
        <v>0</v>
      </c>
      <c r="CI124" s="39">
        <f t="shared" ref="CI124" si="236">-CI108</f>
        <v>0</v>
      </c>
      <c r="CJ124" s="39">
        <f t="shared" si="234"/>
        <v>0</v>
      </c>
      <c r="CK124" s="39">
        <f t="shared" si="234"/>
        <v>0</v>
      </c>
      <c r="CL124" s="39">
        <f t="shared" si="234"/>
        <v>0</v>
      </c>
      <c r="CM124" s="39">
        <f t="shared" si="234"/>
        <v>0</v>
      </c>
      <c r="CN124" s="39">
        <f t="shared" si="234"/>
        <v>0</v>
      </c>
      <c r="CO124" s="39">
        <f t="shared" si="234"/>
        <v>0</v>
      </c>
      <c r="CP124" s="39">
        <f t="shared" si="234"/>
        <v>0</v>
      </c>
      <c r="CQ124" s="39">
        <f t="shared" si="234"/>
        <v>0</v>
      </c>
      <c r="CR124" s="39">
        <f t="shared" si="234"/>
        <v>0</v>
      </c>
      <c r="CS124" s="39">
        <f t="shared" si="234"/>
        <v>0</v>
      </c>
    </row>
    <row r="125" spans="1:97">
      <c r="A125" s="536" t="s">
        <v>438</v>
      </c>
      <c r="B125" s="39"/>
      <c r="C125" s="39">
        <f>-C113</f>
        <v>0.7</v>
      </c>
      <c r="D125" s="39">
        <f>-D113</f>
        <v>1.2</v>
      </c>
      <c r="E125" s="39">
        <f>-E113</f>
        <v>0</v>
      </c>
      <c r="F125" s="39">
        <f>-F113</f>
        <v>0</v>
      </c>
      <c r="G125" s="39">
        <f>-G113</f>
        <v>0</v>
      </c>
      <c r="H125" s="39">
        <f t="shared" ref="H125:R125" si="237">-H113</f>
        <v>0</v>
      </c>
      <c r="I125" s="39">
        <f t="shared" si="237"/>
        <v>0</v>
      </c>
      <c r="J125" s="39">
        <f t="shared" si="237"/>
        <v>0</v>
      </c>
      <c r="K125" s="39">
        <f t="shared" si="237"/>
        <v>0</v>
      </c>
      <c r="L125" s="39">
        <f t="shared" si="237"/>
        <v>10.5</v>
      </c>
      <c r="M125" s="39">
        <f t="shared" si="237"/>
        <v>-2.7</v>
      </c>
      <c r="N125" s="39">
        <f t="shared" si="237"/>
        <v>-1.3</v>
      </c>
      <c r="O125" s="39">
        <f t="shared" si="237"/>
        <v>-4</v>
      </c>
      <c r="P125" s="39">
        <f t="shared" si="237"/>
        <v>0</v>
      </c>
      <c r="Q125" s="39">
        <f t="shared" si="237"/>
        <v>0</v>
      </c>
      <c r="R125" s="39">
        <f t="shared" si="237"/>
        <v>0</v>
      </c>
      <c r="S125" s="39"/>
      <c r="T125" s="39"/>
      <c r="U125" s="39"/>
      <c r="V125" s="39"/>
      <c r="W125" s="39">
        <f>-W113</f>
        <v>0.2</v>
      </c>
      <c r="X125" s="39">
        <f>-X113</f>
        <v>-0.2</v>
      </c>
      <c r="Y125" s="39">
        <f>-Y113</f>
        <v>0</v>
      </c>
      <c r="Z125" s="39"/>
      <c r="AA125" s="39"/>
      <c r="AB125" s="39"/>
      <c r="AC125" s="39"/>
      <c r="AD125" s="39">
        <f>-AD113</f>
        <v>0</v>
      </c>
      <c r="AE125" s="39">
        <f>-AE113</f>
        <v>0</v>
      </c>
      <c r="AF125" s="39">
        <f>-AF113</f>
        <v>0</v>
      </c>
      <c r="AG125" s="39"/>
      <c r="AH125" s="39"/>
      <c r="AI125" s="39"/>
      <c r="AJ125" s="39"/>
      <c r="AK125" s="39">
        <f>-AK113</f>
        <v>0</v>
      </c>
      <c r="AL125" s="39">
        <f>-AL113</f>
        <v>0</v>
      </c>
      <c r="AM125" s="39">
        <f>-AM113</f>
        <v>0</v>
      </c>
      <c r="AN125" s="39"/>
      <c r="AO125" s="39"/>
      <c r="AP125" s="39"/>
      <c r="AQ125" s="39"/>
      <c r="AR125" s="39">
        <f>-AR113</f>
        <v>0</v>
      </c>
      <c r="AS125" s="39">
        <f>-AS113</f>
        <v>0</v>
      </c>
      <c r="AT125" s="39">
        <f>-AT113</f>
        <v>0</v>
      </c>
      <c r="AU125" s="39"/>
      <c r="AV125" s="39"/>
      <c r="AW125" s="39"/>
      <c r="AX125" s="39"/>
      <c r="AY125" s="39">
        <f>-AY113</f>
        <v>0</v>
      </c>
      <c r="AZ125" s="39">
        <f>-AZ113</f>
        <v>0.3</v>
      </c>
      <c r="BA125" s="39">
        <f>-BA113</f>
        <v>0.3</v>
      </c>
      <c r="BB125" s="39"/>
      <c r="BC125" s="39"/>
      <c r="BD125" s="39"/>
      <c r="BE125" s="39"/>
      <c r="BF125" s="39">
        <f>-BF113</f>
        <v>0</v>
      </c>
      <c r="BG125" s="39">
        <f>-BG113</f>
        <v>-0.5</v>
      </c>
      <c r="BH125" s="39">
        <f>-BH113</f>
        <v>-0.5</v>
      </c>
      <c r="BI125" s="39"/>
      <c r="BJ125" s="39"/>
      <c r="BK125" s="39"/>
      <c r="BL125" s="39"/>
      <c r="BM125" s="39">
        <f>-BM113</f>
        <v>0</v>
      </c>
      <c r="BN125" s="39">
        <f>-BN113</f>
        <v>0</v>
      </c>
      <c r="BO125" s="39">
        <f>-BO113</f>
        <v>0</v>
      </c>
      <c r="BP125" s="39"/>
      <c r="BQ125" s="39"/>
      <c r="BR125" s="39"/>
      <c r="BS125" s="39"/>
      <c r="BT125" s="39">
        <f t="shared" ref="BT125:CS125" si="238">-BT113</f>
        <v>0</v>
      </c>
      <c r="BU125" s="39">
        <f t="shared" si="238"/>
        <v>0</v>
      </c>
      <c r="BV125" s="39">
        <f t="shared" si="238"/>
        <v>0</v>
      </c>
      <c r="BW125" s="39"/>
      <c r="BX125" s="39"/>
      <c r="BY125" s="39"/>
      <c r="BZ125" s="39"/>
      <c r="CA125" s="39">
        <f t="shared" ref="CA125:CB125" si="239">-CA113</f>
        <v>0</v>
      </c>
      <c r="CB125" s="39">
        <f t="shared" si="239"/>
        <v>0</v>
      </c>
      <c r="CC125" s="39">
        <f t="shared" si="238"/>
        <v>0</v>
      </c>
      <c r="CD125" s="39"/>
      <c r="CE125" s="39"/>
      <c r="CF125" s="39"/>
      <c r="CG125" s="39"/>
      <c r="CH125" s="39">
        <f>-CH113</f>
        <v>0</v>
      </c>
      <c r="CI125" s="39">
        <f t="shared" ref="CI125" si="240">-CI113</f>
        <v>0</v>
      </c>
      <c r="CJ125" s="39">
        <f t="shared" si="238"/>
        <v>0</v>
      </c>
      <c r="CK125" s="39">
        <f t="shared" si="238"/>
        <v>0</v>
      </c>
      <c r="CL125" s="39">
        <f t="shared" si="238"/>
        <v>0</v>
      </c>
      <c r="CM125" s="39">
        <f t="shared" si="238"/>
        <v>0</v>
      </c>
      <c r="CN125" s="39">
        <f t="shared" si="238"/>
        <v>0</v>
      </c>
      <c r="CO125" s="39">
        <f t="shared" si="238"/>
        <v>0</v>
      </c>
      <c r="CP125" s="39">
        <f t="shared" si="238"/>
        <v>0</v>
      </c>
      <c r="CQ125" s="39">
        <f t="shared" si="238"/>
        <v>0</v>
      </c>
      <c r="CR125" s="39">
        <f t="shared" si="238"/>
        <v>0</v>
      </c>
      <c r="CS125" s="39">
        <f t="shared" si="238"/>
        <v>0</v>
      </c>
    </row>
    <row r="126" spans="1:97">
      <c r="A126" s="536" t="s">
        <v>439</v>
      </c>
      <c r="B126" s="39" t="s">
        <v>594</v>
      </c>
      <c r="C126" s="39">
        <f>-C118</f>
        <v>0</v>
      </c>
      <c r="D126" s="39">
        <f>-D118</f>
        <v>0</v>
      </c>
      <c r="E126" s="39">
        <f>-E118</f>
        <v>0</v>
      </c>
      <c r="F126" s="39">
        <f>-F118</f>
        <v>0</v>
      </c>
      <c r="G126" s="39">
        <f>-G118</f>
        <v>0</v>
      </c>
      <c r="H126" s="39">
        <f t="shared" ref="H126:R126" si="241">-H118</f>
        <v>0</v>
      </c>
      <c r="I126" s="39">
        <f t="shared" si="241"/>
        <v>0</v>
      </c>
      <c r="J126" s="39">
        <f t="shared" si="241"/>
        <v>0</v>
      </c>
      <c r="K126" s="39">
        <f t="shared" si="241"/>
        <v>0</v>
      </c>
      <c r="L126" s="39">
        <f t="shared" si="241"/>
        <v>-1.5</v>
      </c>
      <c r="M126" s="39">
        <f t="shared" si="241"/>
        <v>0.6</v>
      </c>
      <c r="N126" s="39">
        <f t="shared" si="241"/>
        <v>-0.8</v>
      </c>
      <c r="O126" s="39">
        <f t="shared" si="241"/>
        <v>-0.2</v>
      </c>
      <c r="P126" s="39">
        <f t="shared" si="241"/>
        <v>2.4</v>
      </c>
      <c r="Q126" s="39">
        <f t="shared" si="241"/>
        <v>-2.5</v>
      </c>
      <c r="R126" s="39">
        <f t="shared" si="241"/>
        <v>-0.1</v>
      </c>
      <c r="S126" s="39"/>
      <c r="T126" s="39"/>
      <c r="U126" s="39"/>
      <c r="V126" s="39"/>
      <c r="W126" s="39">
        <f>-W118</f>
        <v>0</v>
      </c>
      <c r="X126" s="39">
        <f>-X118</f>
        <v>0.2</v>
      </c>
      <c r="Y126" s="39">
        <f>-Y118</f>
        <v>0.2</v>
      </c>
      <c r="Z126" s="39"/>
      <c r="AA126" s="39"/>
      <c r="AB126" s="39"/>
      <c r="AC126" s="39"/>
      <c r="AD126" s="39">
        <f>-AD118</f>
        <v>0</v>
      </c>
      <c r="AE126" s="39">
        <f>-AE118</f>
        <v>0</v>
      </c>
      <c r="AF126" s="39">
        <f>-AF118</f>
        <v>0</v>
      </c>
      <c r="AG126" s="39"/>
      <c r="AH126" s="39"/>
      <c r="AI126" s="39"/>
      <c r="AJ126" s="39"/>
      <c r="AK126" s="39">
        <f>-AK118</f>
        <v>-0.0999999999999996</v>
      </c>
      <c r="AL126" s="39">
        <f>-AL118</f>
        <v>-0.100000000000001</v>
      </c>
      <c r="AM126" s="39">
        <f>-AM118</f>
        <v>-0.2</v>
      </c>
      <c r="AN126" s="39"/>
      <c r="AO126" s="39"/>
      <c r="AP126" s="39"/>
      <c r="AQ126" s="39"/>
      <c r="AR126" s="39">
        <f>-AR118</f>
        <v>0</v>
      </c>
      <c r="AS126" s="39">
        <f>-AS118</f>
        <v>0</v>
      </c>
      <c r="AT126" s="39">
        <f>-AT118</f>
        <v>0</v>
      </c>
      <c r="AU126" s="39"/>
      <c r="AV126" s="39"/>
      <c r="AW126" s="39"/>
      <c r="AX126" s="39"/>
      <c r="AY126" s="39">
        <f>-AY118</f>
        <v>0</v>
      </c>
      <c r="AZ126" s="39">
        <f>-AZ118</f>
        <v>1.3</v>
      </c>
      <c r="BA126" s="39">
        <f>-BA118</f>
        <v>1.3</v>
      </c>
      <c r="BB126" s="39"/>
      <c r="BC126" s="39"/>
      <c r="BD126" s="39"/>
      <c r="BE126" s="39"/>
      <c r="BF126" s="39">
        <f>-BF118</f>
        <v>0</v>
      </c>
      <c r="BG126" s="39">
        <f>-BG118</f>
        <v>1.8</v>
      </c>
      <c r="BH126" s="39">
        <f>-BH118</f>
        <v>1.8</v>
      </c>
      <c r="BI126" s="39"/>
      <c r="BJ126" s="39"/>
      <c r="BK126" s="39"/>
      <c r="BL126" s="39"/>
      <c r="BM126" s="39">
        <f>-BM118</f>
        <v>0</v>
      </c>
      <c r="BN126" s="39">
        <f>-BN118</f>
        <v>-0.2</v>
      </c>
      <c r="BO126" s="39">
        <f>-BO118</f>
        <v>-0.2</v>
      </c>
      <c r="BP126" s="39"/>
      <c r="BQ126" s="39"/>
      <c r="BR126" s="39"/>
      <c r="BS126" s="39"/>
      <c r="BT126" s="39">
        <f t="shared" ref="BT126:CS126" si="242">-BT118</f>
        <v>0.1</v>
      </c>
      <c r="BU126" s="39">
        <f t="shared" si="242"/>
        <v>0.1</v>
      </c>
      <c r="BV126" s="39">
        <f t="shared" si="242"/>
        <v>0.2</v>
      </c>
      <c r="BW126" s="39"/>
      <c r="BX126" s="39"/>
      <c r="BY126" s="39"/>
      <c r="BZ126" s="39"/>
      <c r="CA126" s="39">
        <f t="shared" ref="CA126:CC126" si="243">-CA118</f>
        <v>0</v>
      </c>
      <c r="CB126" s="39">
        <f t="shared" si="243"/>
        <v>0</v>
      </c>
      <c r="CC126" s="39">
        <f t="shared" si="243"/>
        <v>0</v>
      </c>
      <c r="CD126" s="39"/>
      <c r="CE126" s="39"/>
      <c r="CF126" s="39"/>
      <c r="CG126" s="39"/>
      <c r="CH126" s="39">
        <f>-CH118</f>
        <v>0</v>
      </c>
      <c r="CI126" s="39">
        <f t="shared" ref="CI126" si="244">-CI118</f>
        <v>0</v>
      </c>
      <c r="CJ126" s="39">
        <f t="shared" si="242"/>
        <v>0</v>
      </c>
      <c r="CK126" s="39">
        <f t="shared" si="242"/>
        <v>0</v>
      </c>
      <c r="CL126" s="39">
        <f t="shared" si="242"/>
        <v>0</v>
      </c>
      <c r="CM126" s="39">
        <f t="shared" si="242"/>
        <v>0</v>
      </c>
      <c r="CN126" s="39">
        <f t="shared" si="242"/>
        <v>0</v>
      </c>
      <c r="CO126" s="39">
        <f t="shared" si="242"/>
        <v>0</v>
      </c>
      <c r="CP126" s="39">
        <f t="shared" si="242"/>
        <v>0</v>
      </c>
      <c r="CQ126" s="39">
        <f t="shared" si="242"/>
        <v>0</v>
      </c>
      <c r="CR126" s="39">
        <f t="shared" si="242"/>
        <v>0</v>
      </c>
      <c r="CS126" s="39">
        <f t="shared" si="242"/>
        <v>0</v>
      </c>
    </row>
    <row r="127" spans="1:97">
      <c r="A127" s="536" t="s">
        <v>440</v>
      </c>
      <c r="B127" s="39" t="s">
        <v>594</v>
      </c>
      <c r="C127" s="39">
        <f>-C120</f>
        <v>0</v>
      </c>
      <c r="D127" s="39">
        <f>-D120</f>
        <v>0</v>
      </c>
      <c r="E127" s="39">
        <f>-E120</f>
        <v>0</v>
      </c>
      <c r="F127" s="39">
        <f>-F120</f>
        <v>0</v>
      </c>
      <c r="G127" s="39">
        <f>-G120</f>
        <v>0</v>
      </c>
      <c r="H127" s="39">
        <f t="shared" ref="H127:R127" si="245">-H120</f>
        <v>0</v>
      </c>
      <c r="I127" s="39">
        <f t="shared" si="245"/>
        <v>0</v>
      </c>
      <c r="J127" s="39">
        <f t="shared" si="245"/>
        <v>0</v>
      </c>
      <c r="K127" s="39">
        <f t="shared" si="245"/>
        <v>0</v>
      </c>
      <c r="L127" s="39">
        <f t="shared" si="245"/>
        <v>-2142.7</v>
      </c>
      <c r="M127" s="39">
        <f t="shared" si="245"/>
        <v>0</v>
      </c>
      <c r="N127" s="39">
        <f t="shared" si="245"/>
        <v>0</v>
      </c>
      <c r="O127" s="39">
        <f t="shared" si="245"/>
        <v>0</v>
      </c>
      <c r="P127" s="39">
        <f t="shared" si="245"/>
        <v>0</v>
      </c>
      <c r="Q127" s="39">
        <f t="shared" si="245"/>
        <v>0</v>
      </c>
      <c r="R127" s="39">
        <f t="shared" si="245"/>
        <v>0</v>
      </c>
      <c r="S127" s="39"/>
      <c r="T127" s="39"/>
      <c r="U127" s="39"/>
      <c r="V127" s="39"/>
      <c r="W127" s="39">
        <f>-W120</f>
        <v>29.1</v>
      </c>
      <c r="X127" s="39">
        <f>-X120</f>
        <v>211</v>
      </c>
      <c r="Y127" s="39">
        <f>-Y120</f>
        <v>240.1</v>
      </c>
      <c r="Z127" s="39"/>
      <c r="AA127" s="39"/>
      <c r="AB127" s="39"/>
      <c r="AC127" s="39"/>
      <c r="AD127" s="39">
        <f>-AD120</f>
        <v>0</v>
      </c>
      <c r="AE127" s="39">
        <f>-AE120</f>
        <v>0</v>
      </c>
      <c r="AF127" s="39">
        <f>-AF120</f>
        <v>0</v>
      </c>
      <c r="AG127" s="39"/>
      <c r="AH127" s="39"/>
      <c r="AI127" s="39"/>
      <c r="AJ127" s="39"/>
      <c r="AK127" s="39">
        <f>-AK120</f>
        <v>0</v>
      </c>
      <c r="AL127" s="39">
        <f>-AL120</f>
        <v>0</v>
      </c>
      <c r="AM127" s="39">
        <f>-AM120</f>
        <v>0</v>
      </c>
      <c r="AN127" s="39"/>
      <c r="AO127" s="39"/>
      <c r="AP127" s="39"/>
      <c r="AQ127" s="39"/>
      <c r="AR127" s="39">
        <f>-AR120</f>
        <v>0</v>
      </c>
      <c r="AS127" s="39">
        <f>-AS120</f>
        <v>0</v>
      </c>
      <c r="AT127" s="39">
        <f>-AT120</f>
        <v>0</v>
      </c>
      <c r="AU127" s="39"/>
      <c r="AV127" s="39"/>
      <c r="AW127" s="39"/>
      <c r="AX127" s="39"/>
      <c r="AY127" s="39">
        <f>-AY120</f>
        <v>0</v>
      </c>
      <c r="AZ127" s="39">
        <f>-AZ120</f>
        <v>0</v>
      </c>
      <c r="BA127" s="39">
        <f>-BA120</f>
        <v>0</v>
      </c>
      <c r="BB127" s="39"/>
      <c r="BC127" s="39"/>
      <c r="BD127" s="39"/>
      <c r="BE127" s="39"/>
      <c r="BF127" s="39">
        <f>-BF120</f>
        <v>0</v>
      </c>
      <c r="BG127" s="39">
        <f>-BG120</f>
        <v>0</v>
      </c>
      <c r="BH127" s="39">
        <f>-BH120</f>
        <v>0</v>
      </c>
      <c r="BI127" s="39"/>
      <c r="BJ127" s="39"/>
      <c r="BK127" s="39"/>
      <c r="BL127" s="39"/>
      <c r="BM127" s="39">
        <f>-BM120</f>
        <v>0</v>
      </c>
      <c r="BN127" s="39">
        <f>-BN120</f>
        <v>0</v>
      </c>
      <c r="BO127" s="39">
        <f>-BO120</f>
        <v>0</v>
      </c>
      <c r="BP127" s="39"/>
      <c r="BQ127" s="39"/>
      <c r="BR127" s="39"/>
      <c r="BS127" s="39"/>
      <c r="BT127" s="39">
        <f t="shared" ref="BT127:CS127" si="246">-BT120</f>
        <v>0</v>
      </c>
      <c r="BU127" s="39">
        <f t="shared" si="246"/>
        <v>0</v>
      </c>
      <c r="BV127" s="39">
        <f t="shared" si="246"/>
        <v>0</v>
      </c>
      <c r="BW127" s="39"/>
      <c r="BX127" s="39"/>
      <c r="BY127" s="39"/>
      <c r="BZ127" s="39"/>
      <c r="CA127" s="39">
        <f t="shared" ref="CA127:CB127" si="247">-CA120</f>
        <v>0</v>
      </c>
      <c r="CB127" s="39">
        <f t="shared" si="247"/>
        <v>0</v>
      </c>
      <c r="CC127" s="39">
        <f t="shared" si="246"/>
        <v>0</v>
      </c>
      <c r="CD127" s="39"/>
      <c r="CE127" s="39"/>
      <c r="CF127" s="39"/>
      <c r="CG127" s="39"/>
      <c r="CH127" s="39">
        <f>-CH120</f>
        <v>0</v>
      </c>
      <c r="CI127" s="39">
        <f t="shared" ref="CI127" si="248">-CI120</f>
        <v>0</v>
      </c>
      <c r="CJ127" s="39">
        <f t="shared" si="246"/>
        <v>0</v>
      </c>
      <c r="CK127" s="39">
        <f t="shared" si="246"/>
        <v>0</v>
      </c>
      <c r="CL127" s="39">
        <f t="shared" si="246"/>
        <v>0</v>
      </c>
      <c r="CM127" s="39">
        <f t="shared" si="246"/>
        <v>0</v>
      </c>
      <c r="CN127" s="39">
        <f t="shared" si="246"/>
        <v>0</v>
      </c>
      <c r="CO127" s="39">
        <f t="shared" si="246"/>
        <v>0</v>
      </c>
      <c r="CP127" s="39">
        <f t="shared" si="246"/>
        <v>0</v>
      </c>
      <c r="CQ127" s="39">
        <f t="shared" si="246"/>
        <v>0</v>
      </c>
      <c r="CR127" s="39">
        <f t="shared" si="246"/>
        <v>0</v>
      </c>
      <c r="CS127" s="39">
        <f t="shared" si="246"/>
        <v>0</v>
      </c>
    </row>
    <row r="128" spans="1:97">
      <c r="A128" s="106" t="s">
        <v>441</v>
      </c>
      <c r="B128" s="107" t="s">
        <v>594</v>
      </c>
      <c r="C128" s="107">
        <f>SUM(C122:C127)</f>
        <v>1639.5</v>
      </c>
      <c r="D128" s="107">
        <f>SUM(D122:D127)</f>
        <v>1834.8</v>
      </c>
      <c r="E128" s="107">
        <f>SUM(E122:E127)</f>
        <v>2038</v>
      </c>
      <c r="F128" s="107">
        <f>SUM(F122:F127)</f>
        <v>2063.5</v>
      </c>
      <c r="G128" s="107">
        <f>SUM(G122:G127)</f>
        <v>1996.536306872</v>
      </c>
      <c r="H128" s="107">
        <f t="shared" ref="H128:R128" si="249">SUM(H122:H127)</f>
        <v>2370.8</v>
      </c>
      <c r="I128" s="107">
        <f t="shared" si="249"/>
        <v>2582.9</v>
      </c>
      <c r="J128" s="107">
        <f t="shared" si="249"/>
        <v>2971.6</v>
      </c>
      <c r="K128" s="107">
        <f t="shared" si="249"/>
        <v>3117.5</v>
      </c>
      <c r="L128" s="107">
        <f t="shared" si="249"/>
        <v>3125.2</v>
      </c>
      <c r="M128" s="107">
        <f t="shared" si="249"/>
        <v>1958</v>
      </c>
      <c r="N128" s="107">
        <f t="shared" si="249"/>
        <v>1531.8</v>
      </c>
      <c r="O128" s="107">
        <f t="shared" si="249"/>
        <v>3489.8</v>
      </c>
      <c r="P128" s="107">
        <f t="shared" si="249"/>
        <v>2027.8</v>
      </c>
      <c r="Q128" s="107">
        <f t="shared" si="249"/>
        <v>1619.4</v>
      </c>
      <c r="R128" s="107">
        <f t="shared" si="249"/>
        <v>3647.2</v>
      </c>
      <c r="S128" s="107"/>
      <c r="T128" s="107"/>
      <c r="U128" s="107"/>
      <c r="V128" s="107"/>
      <c r="W128" s="107">
        <f>SUM(W122:W127)</f>
        <v>2185.7</v>
      </c>
      <c r="X128" s="107">
        <f>SUM(X122:X127)</f>
        <v>1563.1</v>
      </c>
      <c r="Y128" s="107">
        <f>SUM(Y122:Y127)</f>
        <v>3748.8</v>
      </c>
      <c r="Z128" s="107"/>
      <c r="AA128" s="107"/>
      <c r="AB128" s="107"/>
      <c r="AC128" s="107"/>
      <c r="AD128" s="107">
        <f>SUM(AD122:AD127)</f>
        <v>2300.6</v>
      </c>
      <c r="AE128" s="107">
        <f>SUM(AE122:AE127)</f>
        <v>1686.9</v>
      </c>
      <c r="AF128" s="107">
        <f>SUM(AF122:AF127)</f>
        <v>3987.5</v>
      </c>
      <c r="AG128" s="107"/>
      <c r="AH128" s="107"/>
      <c r="AI128" s="107"/>
      <c r="AJ128" s="107"/>
      <c r="AK128" s="107">
        <f>SUM(AK122:AK127)</f>
        <v>2466.3</v>
      </c>
      <c r="AL128" s="107">
        <f>SUM(AL122:AL127)</f>
        <v>1890.5</v>
      </c>
      <c r="AM128" s="107">
        <f>SUM(AM122:AM127)</f>
        <v>4356.8</v>
      </c>
      <c r="AN128" s="107"/>
      <c r="AO128" s="107"/>
      <c r="AP128" s="107"/>
      <c r="AQ128" s="107"/>
      <c r="AR128" s="107">
        <f>SUM(AR122:AR127)</f>
        <v>2144.8</v>
      </c>
      <c r="AS128" s="107">
        <f>SUM(AS122:AS127)</f>
        <v>1954.3</v>
      </c>
      <c r="AT128" s="107">
        <f>SUM(AT122:AT127)</f>
        <v>4099.1</v>
      </c>
      <c r="AU128" s="107"/>
      <c r="AV128" s="107"/>
      <c r="AW128" s="107"/>
      <c r="AX128" s="107"/>
      <c r="AY128" s="107">
        <f>SUM(AY122:AY127)</f>
        <v>2600.2</v>
      </c>
      <c r="AZ128" s="107">
        <f>SUM(AZ122:AZ127)</f>
        <v>2339.8</v>
      </c>
      <c r="BA128" s="107">
        <f>SUM(BA122:BA127)</f>
        <v>4940</v>
      </c>
      <c r="BB128" s="107"/>
      <c r="BC128" s="107"/>
      <c r="BD128" s="107"/>
      <c r="BE128" s="107"/>
      <c r="BF128" s="107">
        <f>SUM(BF122:BF127)</f>
        <v>3254.1</v>
      </c>
      <c r="BG128" s="107">
        <f>SUM(BG122:BG127)</f>
        <v>2801.3</v>
      </c>
      <c r="BH128" s="108">
        <f>SUM(BH122:BH127)</f>
        <v>6055.4</v>
      </c>
      <c r="BI128" s="107"/>
      <c r="BJ128" s="107"/>
      <c r="BK128" s="107"/>
      <c r="BL128" s="107"/>
      <c r="BM128" s="107">
        <f>SUM(BM122:BM127)</f>
        <v>3616.6</v>
      </c>
      <c r="BN128" s="107">
        <f>SUM(BN122:BN127)</f>
        <v>2869.9</v>
      </c>
      <c r="BO128" s="107">
        <f>SUM(BO122:BO127)</f>
        <v>6486.5</v>
      </c>
      <c r="BP128" s="107"/>
      <c r="BQ128" s="107"/>
      <c r="BR128" s="107"/>
      <c r="BS128" s="107"/>
      <c r="BT128" s="107">
        <f>SUM(BT122:BT127)</f>
        <v>3744.5</v>
      </c>
      <c r="BU128" s="107">
        <f>SUM(BU122:BU127)</f>
        <v>3041.8</v>
      </c>
      <c r="BV128" s="107">
        <f>SUM(BV122:BV127)</f>
        <v>6786.3</v>
      </c>
      <c r="BW128" s="107"/>
      <c r="BX128" s="107"/>
      <c r="BY128" s="107"/>
      <c r="BZ128" s="107"/>
      <c r="CA128" s="108">
        <f>SUM(CA122:CA127)</f>
        <v>3783.1</v>
      </c>
      <c r="CB128" s="107">
        <f>SUM(CB122:CB127)</f>
        <v>3088.58099631872</v>
      </c>
      <c r="CC128" s="107">
        <f t="shared" ref="CC128:CS128" si="250">SUM(CC122:CC127)</f>
        <v>6871.68099631872</v>
      </c>
      <c r="CD128" s="107"/>
      <c r="CE128" s="107"/>
      <c r="CF128" s="107"/>
      <c r="CG128" s="107"/>
      <c r="CH128" s="108">
        <f>SUM(CH122:CH127)</f>
        <v>4084.50713225354</v>
      </c>
      <c r="CI128" s="107">
        <f>SUM(CI122:CI127)</f>
        <v>3271.25330895093</v>
      </c>
      <c r="CJ128" s="107">
        <f t="shared" si="250"/>
        <v>7355.76044120446</v>
      </c>
      <c r="CK128" s="107">
        <f t="shared" si="250"/>
        <v>7901.41326851245</v>
      </c>
      <c r="CL128" s="107">
        <f t="shared" si="250"/>
        <v>8488.90003315372</v>
      </c>
      <c r="CM128" s="107">
        <f t="shared" si="250"/>
        <v>9121.12929535383</v>
      </c>
      <c r="CN128" s="107">
        <f t="shared" si="250"/>
        <v>9797.64703247193</v>
      </c>
      <c r="CO128" s="107">
        <f t="shared" si="250"/>
        <v>10518.7811662952</v>
      </c>
      <c r="CP128" s="107">
        <f t="shared" si="250"/>
        <v>11290.1665604318</v>
      </c>
      <c r="CQ128" s="107">
        <f t="shared" si="250"/>
        <v>12115.2458852244</v>
      </c>
      <c r="CR128" s="107">
        <f t="shared" si="250"/>
        <v>12997.699146858</v>
      </c>
      <c r="CS128" s="107">
        <f t="shared" si="250"/>
        <v>13941.4601672108</v>
      </c>
    </row>
    <row r="129" spans="1:97">
      <c r="C129" s="101"/>
      <c r="D129" s="101"/>
      <c r="E129" s="101"/>
      <c r="F129" s="101"/>
      <c r="G129" s="101"/>
      <c r="H129" s="101"/>
      <c r="I129" s="101"/>
      <c r="J129" s="101"/>
      <c r="K129" s="101"/>
      <c r="L129" s="101"/>
      <c r="N129" s="101"/>
      <c r="O129" s="101"/>
      <c r="Q129" s="101"/>
      <c r="S129" s="101"/>
      <c r="T129" s="101"/>
      <c r="U129" s="101"/>
      <c r="V129" s="101"/>
      <c r="X129" s="101"/>
      <c r="Y129" s="39"/>
      <c r="Z129" s="101"/>
      <c r="AA129" s="101"/>
      <c r="AB129" s="101"/>
      <c r="AC129" s="101"/>
      <c r="AD129" s="101"/>
      <c r="AE129" s="101"/>
      <c r="AF129" s="101"/>
      <c r="AG129" s="101"/>
      <c r="AH129" s="101"/>
      <c r="AI129" s="101"/>
      <c r="AJ129" s="101"/>
      <c r="AL129" s="101"/>
      <c r="AN129" s="101"/>
      <c r="AO129" s="101"/>
      <c r="AP129" s="101"/>
      <c r="AQ129" s="101"/>
      <c r="AV129" s="101"/>
      <c r="AX129" s="101"/>
      <c r="AZ129" s="101"/>
    </row>
    <row r="130" spans="1:97">
      <c r="A130" s="109" t="s">
        <v>432</v>
      </c>
      <c r="B130" s="110" t="s">
        <v>586</v>
      </c>
      <c r="C130" s="110">
        <f>+C122/C137</f>
        <v>3.13307761713941</v>
      </c>
      <c r="D130" s="110">
        <f>+D122/D137</f>
        <v>3.36060797438813</v>
      </c>
      <c r="E130" s="110">
        <f>+E122/E137</f>
        <v>4.4227041507613</v>
      </c>
      <c r="F130" s="110">
        <f>+F122/F137</f>
        <v>3.30886255423629</v>
      </c>
      <c r="G130" s="110">
        <f>+G122/G137</f>
        <v>3.0710885948389</v>
      </c>
      <c r="H130" s="110">
        <f t="shared" ref="H130:R130" si="251">+H122/H137</f>
        <v>3.81838599670916</v>
      </c>
      <c r="I130" s="110">
        <f t="shared" si="251"/>
        <v>4.11361503076873</v>
      </c>
      <c r="J130" s="110">
        <f t="shared" si="251"/>
        <v>4.79144827871941</v>
      </c>
      <c r="K130" s="110">
        <f t="shared" si="251"/>
        <v>4.94902378356084</v>
      </c>
      <c r="L130" s="110">
        <f t="shared" si="251"/>
        <v>8.50607281230549</v>
      </c>
      <c r="M130" s="110">
        <f t="shared" si="251"/>
        <v>3.37704463258784</v>
      </c>
      <c r="N130" s="110">
        <f t="shared" si="251"/>
        <v>2.52669889809861</v>
      </c>
      <c r="O130" s="110">
        <f t="shared" si="251"/>
        <v>5.88717986616052</v>
      </c>
      <c r="P130" s="110">
        <f t="shared" si="251"/>
        <v>2.65125448028674</v>
      </c>
      <c r="Q130" s="110">
        <f t="shared" si="251"/>
        <v>2.90359696013127</v>
      </c>
      <c r="R130" s="110">
        <f t="shared" si="251"/>
        <v>5.54491857534261</v>
      </c>
      <c r="S130" s="110"/>
      <c r="T130" s="110"/>
      <c r="U130" s="110"/>
      <c r="V130" s="110"/>
      <c r="W130" s="110">
        <f>+W122/W137</f>
        <v>3.63631917252354</v>
      </c>
      <c r="X130" s="110">
        <f>+X122/X137</f>
        <v>2.75519133544002</v>
      </c>
      <c r="Y130" s="110">
        <f>+Y122/Y137</f>
        <v>6.39083047198505</v>
      </c>
      <c r="Z130" s="110"/>
      <c r="AA130" s="110"/>
      <c r="AB130" s="110"/>
      <c r="AC130" s="110"/>
      <c r="AD130" s="110">
        <f>+AD122/AD137</f>
        <v>4.06471181997992</v>
      </c>
      <c r="AE130" s="110">
        <f>+AE122/AE137</f>
        <v>2.8949715869555</v>
      </c>
      <c r="AF130" s="110">
        <f>+AF122/AF137</f>
        <v>6.96072607853001</v>
      </c>
      <c r="AG130" s="110"/>
      <c r="AH130" s="110"/>
      <c r="AI130" s="110"/>
      <c r="AJ130" s="110"/>
      <c r="AK130" s="110">
        <f>+AK122/AK137</f>
        <v>4.15353278019233</v>
      </c>
      <c r="AL130" s="110">
        <f>+AL122/AL137</f>
        <v>2.54278900394201</v>
      </c>
      <c r="AM130" s="110">
        <f>+AM122/AM137</f>
        <v>6.69954244697711</v>
      </c>
      <c r="AN130" s="110"/>
      <c r="AO130" s="110"/>
      <c r="AP130" s="110"/>
      <c r="AQ130" s="110"/>
      <c r="AR130" s="110">
        <f>+AR122/AR137</f>
        <v>3.25345488971527</v>
      </c>
      <c r="AS130" s="110">
        <f>+AS122/AS137</f>
        <v>3.11374688539907</v>
      </c>
      <c r="AT130" s="110">
        <f>+AT122/AT137</f>
        <v>6.37344227206102</v>
      </c>
      <c r="AU130" s="110"/>
      <c r="AV130" s="110"/>
      <c r="AW130" s="110"/>
      <c r="AX130" s="110"/>
      <c r="AY130" s="110">
        <f>+AY122/AY137</f>
        <v>4.22215966297259</v>
      </c>
      <c r="AZ130" s="110">
        <f>+AZ122/AZ137</f>
        <v>4.00557775536876</v>
      </c>
      <c r="BA130" s="110">
        <f>+BA122/BA137</f>
        <v>8.24247412943328</v>
      </c>
      <c r="BB130" s="110"/>
      <c r="BC130" s="110"/>
      <c r="BD130" s="110"/>
      <c r="BE130" s="110"/>
      <c r="BF130" s="110">
        <f>+BF122/BF137</f>
        <v>6.01880905284016</v>
      </c>
      <c r="BG130" s="110">
        <f>+BG122/BG137</f>
        <v>4.62004115675505</v>
      </c>
      <c r="BH130" s="110">
        <f>+BH122/BH137</f>
        <v>10.6628237799439</v>
      </c>
      <c r="BI130" s="110"/>
      <c r="BJ130" s="110"/>
      <c r="BK130" s="110"/>
      <c r="BL130" s="110"/>
      <c r="BM130" s="110">
        <f>+BM122/BM137</f>
        <v>6.26722265296602</v>
      </c>
      <c r="BN130" s="110">
        <f>+BN122/BN137</f>
        <v>5.27588932584873</v>
      </c>
      <c r="BO130" s="110">
        <f>+BO122/BO137</f>
        <v>11.5490618021411</v>
      </c>
      <c r="BP130" s="110"/>
      <c r="BQ130" s="110"/>
      <c r="BR130" s="110"/>
      <c r="BS130" s="110"/>
      <c r="BT130" s="110">
        <f>+BT122/BT137</f>
        <v>6.83778947207175</v>
      </c>
      <c r="BU130" s="110">
        <f t="shared" ref="BU130:CS130" si="252">+BU122/BU137</f>
        <v>5.15298157590956</v>
      </c>
      <c r="BV130" s="110">
        <f t="shared" si="252"/>
        <v>11.9943024826686</v>
      </c>
      <c r="BW130" s="110"/>
      <c r="BX130" s="110"/>
      <c r="BY130" s="110"/>
      <c r="BZ130" s="110"/>
      <c r="CA130" s="110">
        <f>+CA122/CA137</f>
        <v>6.3076742832962</v>
      </c>
      <c r="CB130" s="110">
        <f t="shared" ref="CB130" si="253">+CB122/CB137</f>
        <v>5.74546478792669</v>
      </c>
      <c r="CC130" s="110">
        <f t="shared" si="252"/>
        <v>12.0572883634182</v>
      </c>
      <c r="CD130" s="110"/>
      <c r="CE130" s="110"/>
      <c r="CF130" s="110"/>
      <c r="CG130" s="110"/>
      <c r="CH130" s="110">
        <f>+CH122/CH137</f>
        <v>7.15045249611693</v>
      </c>
      <c r="CI130" s="110">
        <f t="shared" ref="CI130" si="254">+CI122/CI137</f>
        <v>5.82867586544182</v>
      </c>
      <c r="CJ130" s="110">
        <f t="shared" si="252"/>
        <v>12.9971760777123</v>
      </c>
      <c r="CK130" s="110">
        <f t="shared" si="252"/>
        <v>14.0554661646599</v>
      </c>
      <c r="CL130" s="110">
        <f t="shared" si="252"/>
        <v>15.195383887069</v>
      </c>
      <c r="CM130" s="110">
        <f t="shared" si="252"/>
        <v>16.4226091347961</v>
      </c>
      <c r="CN130" s="110">
        <f t="shared" si="252"/>
        <v>17.7364591010087</v>
      </c>
      <c r="CO130" s="110">
        <f t="shared" si="252"/>
        <v>19.1376956197603</v>
      </c>
      <c r="CP130" s="110">
        <f t="shared" si="252"/>
        <v>20.6371475806214</v>
      </c>
      <c r="CQ130" s="110">
        <f t="shared" si="252"/>
        <v>22.2415111328446</v>
      </c>
      <c r="CR130" s="110">
        <f t="shared" si="252"/>
        <v>23.9579454521351</v>
      </c>
      <c r="CS130" s="110">
        <f t="shared" si="252"/>
        <v>25.7941048659494</v>
      </c>
    </row>
    <row r="131" spans="1:97">
      <c r="A131" t="s">
        <v>433</v>
      </c>
      <c r="B131" s="41" t="s">
        <v>586</v>
      </c>
      <c r="C131" s="41">
        <f>+C122/C139</f>
        <v>3.12620627727575</v>
      </c>
      <c r="D131" s="41">
        <f>+D122/D139</f>
        <v>3.34728321598786</v>
      </c>
      <c r="E131" s="41">
        <f>+E122/E139</f>
        <v>4.38241806413254</v>
      </c>
      <c r="F131" s="41">
        <f>+F122/F139</f>
        <v>3.29706177287819</v>
      </c>
      <c r="G131" s="41">
        <f>+G122/G139</f>
        <v>3.06893418406613</v>
      </c>
      <c r="H131" s="41">
        <f t="shared" ref="H131:R131" si="255">+H122/H139</f>
        <v>3.78733276657038</v>
      </c>
      <c r="I131" s="41">
        <f t="shared" si="255"/>
        <v>4.08009527544528</v>
      </c>
      <c r="J131" s="41">
        <f t="shared" si="255"/>
        <v>4.73744282675872</v>
      </c>
      <c r="K131" s="41">
        <f t="shared" si="255"/>
        <v>4.86544926696198</v>
      </c>
      <c r="L131" s="41">
        <f t="shared" si="255"/>
        <v>8.39008120642417</v>
      </c>
      <c r="M131" s="41">
        <f t="shared" si="255"/>
        <v>3.33667385997437</v>
      </c>
      <c r="N131" s="41">
        <f t="shared" si="255"/>
        <v>2.50526035635013</v>
      </c>
      <c r="O131" s="41">
        <f t="shared" si="255"/>
        <v>5.8372283062669</v>
      </c>
      <c r="P131" s="41">
        <f t="shared" si="255"/>
        <v>2.62184923822449</v>
      </c>
      <c r="Q131" s="41">
        <f t="shared" si="255"/>
        <v>2.87896051267116</v>
      </c>
      <c r="R131" s="41">
        <f t="shared" si="255"/>
        <v>5.50159387589007</v>
      </c>
      <c r="S131" s="41"/>
      <c r="T131" s="41"/>
      <c r="U131" s="41"/>
      <c r="V131" s="41"/>
      <c r="W131" s="41">
        <f>+W122/W139</f>
        <v>3.61610630930842</v>
      </c>
      <c r="X131" s="41">
        <f>+X122/X139</f>
        <v>2.73987916231431</v>
      </c>
      <c r="Y131" s="41">
        <f>+Y122/Y139</f>
        <v>6.35531297403658</v>
      </c>
      <c r="Z131" s="41"/>
      <c r="AA131" s="41"/>
      <c r="AB131" s="41"/>
      <c r="AC131" s="41"/>
      <c r="AD131" s="41">
        <f>+AD122/AD139</f>
        <v>4.03964860152667</v>
      </c>
      <c r="AE131" s="41">
        <f>+AE122/AE139</f>
        <v>2.87492113398019</v>
      </c>
      <c r="AF131" s="41">
        <f>+AF122/AF139</f>
        <v>6.91779494794113</v>
      </c>
      <c r="AG131" s="41"/>
      <c r="AH131" s="41"/>
      <c r="AI131" s="41"/>
      <c r="AJ131" s="41"/>
      <c r="AK131" s="41">
        <f>+AK122/AK139</f>
        <v>4.13086863840748</v>
      </c>
      <c r="AL131" s="41">
        <f>+AL122/AL139</f>
        <v>2.5289033369369</v>
      </c>
      <c r="AM131" s="41">
        <f>+AM122/AM139</f>
        <v>6.66295757290339</v>
      </c>
      <c r="AN131" s="41"/>
      <c r="AO131" s="41"/>
      <c r="AP131" s="41"/>
      <c r="AQ131" s="41"/>
      <c r="AR131" s="41">
        <f>+AR122/AR139</f>
        <v>3.24731008467782</v>
      </c>
      <c r="AS131" s="41">
        <f>+AS122/AS139</f>
        <v>3.09969466823477</v>
      </c>
      <c r="AT131" s="41">
        <f>+AT122/AT139</f>
        <v>6.34467917788947</v>
      </c>
      <c r="AU131" s="41"/>
      <c r="AV131" s="41"/>
      <c r="AW131" s="41"/>
      <c r="AX131" s="41"/>
      <c r="AY131" s="41">
        <f>+AY122/AY139</f>
        <v>4.2055159987828</v>
      </c>
      <c r="AZ131" s="41">
        <f>+AZ122/AZ139</f>
        <v>3.99041396739924</v>
      </c>
      <c r="BA131" s="41">
        <f>+BA122/BA139</f>
        <v>8.21127085797625</v>
      </c>
      <c r="BB131" s="41"/>
      <c r="BC131" s="41"/>
      <c r="BD131" s="41"/>
      <c r="BE131" s="41"/>
      <c r="BF131" s="41">
        <f>+BF122/BF139</f>
        <v>5.99507158458887</v>
      </c>
      <c r="BG131" s="41">
        <f>+BG122/BG139</f>
        <v>4.62004115675505</v>
      </c>
      <c r="BH131" s="41">
        <f>+BH122/BH139</f>
        <v>10.6138191888641</v>
      </c>
      <c r="BI131" s="41"/>
      <c r="BJ131" s="41"/>
      <c r="BK131" s="41"/>
      <c r="BL131" s="41"/>
      <c r="BM131" s="41">
        <f>+BM122/BM139</f>
        <v>6.25353197028206</v>
      </c>
      <c r="BN131" s="41">
        <f>+BN122/BN139</f>
        <v>5.26050153502459</v>
      </c>
      <c r="BO131" s="41">
        <f>+BO122/BO139</f>
        <v>11.5153775195016</v>
      </c>
      <c r="BP131" s="41"/>
      <c r="BQ131" s="41"/>
      <c r="BR131" s="41"/>
      <c r="BS131" s="41"/>
      <c r="BT131" s="41">
        <f>+BT122/BT139</f>
        <v>6.81484336794503</v>
      </c>
      <c r="BU131" s="41">
        <f t="shared" ref="BU131:CS131" si="256">+BU122/BU139</f>
        <v>5.13600219815596</v>
      </c>
      <c r="BV131" s="41">
        <f t="shared" si="256"/>
        <v>11.9547805496394</v>
      </c>
      <c r="BW131" s="41"/>
      <c r="BX131" s="41"/>
      <c r="BY131" s="41"/>
      <c r="BZ131" s="41"/>
      <c r="CA131" s="41">
        <f>+CA122/CA139</f>
        <v>6.29035711338398</v>
      </c>
      <c r="CB131" s="41">
        <f t="shared" ref="CB131" si="257">+CB122/CB139</f>
        <v>5.72650858693657</v>
      </c>
      <c r="CC131" s="41">
        <f t="shared" si="256"/>
        <v>12.017507355258</v>
      </c>
      <c r="CD131" s="41"/>
      <c r="CE131" s="41"/>
      <c r="CF131" s="41"/>
      <c r="CG131" s="41"/>
      <c r="CH131" s="41">
        <f>+CH122/CH139</f>
        <v>7.12686077295964</v>
      </c>
      <c r="CI131" s="41">
        <f t="shared" ref="CI131" si="258">+CI122/CI139</f>
        <v>5.80396273601362</v>
      </c>
      <c r="CJ131" s="41">
        <f t="shared" si="256"/>
        <v>12.9420690685005</v>
      </c>
      <c r="CK131" s="41">
        <f t="shared" si="256"/>
        <v>13.9826218827218</v>
      </c>
      <c r="CL131" s="41">
        <f t="shared" si="256"/>
        <v>15.1022807540832</v>
      </c>
      <c r="CM131" s="41">
        <f t="shared" si="256"/>
        <v>16.3064541075611</v>
      </c>
      <c r="CN131" s="41">
        <f t="shared" si="256"/>
        <v>17.5942176806902</v>
      </c>
      <c r="CO131" s="41">
        <f t="shared" si="256"/>
        <v>18.9660820780442</v>
      </c>
      <c r="CP131" s="41">
        <f t="shared" si="256"/>
        <v>20.432522965272</v>
      </c>
      <c r="CQ131" s="41">
        <f t="shared" si="256"/>
        <v>21.999887898057</v>
      </c>
      <c r="CR131" s="41">
        <f t="shared" si="256"/>
        <v>23.6749574805888</v>
      </c>
      <c r="CS131" s="41">
        <f t="shared" si="256"/>
        <v>25.464974988076</v>
      </c>
    </row>
    <row r="132" spans="1:97">
      <c r="A132" s="18" t="s">
        <v>434</v>
      </c>
      <c r="B132" s="31" t="s">
        <v>586</v>
      </c>
      <c r="C132" s="31">
        <f>+C128/C137</f>
        <v>2.60441147558691</v>
      </c>
      <c r="D132" s="31">
        <f>+D128/D137</f>
        <v>2.99177268869837</v>
      </c>
      <c r="E132" s="31">
        <f>+E128/E137</f>
        <v>3.3938817152088</v>
      </c>
      <c r="F132" s="31">
        <f>+F128/F137</f>
        <v>3.50451053773371</v>
      </c>
      <c r="G132" s="31">
        <f>+G128/G137</f>
        <v>3.42231280851936</v>
      </c>
      <c r="H132" s="31">
        <f t="shared" ref="H132:R132" si="259">+H128/H137</f>
        <v>4.04171333199307</v>
      </c>
      <c r="I132" s="31">
        <f t="shared" si="259"/>
        <v>4.35738855928993</v>
      </c>
      <c r="J132" s="31">
        <f t="shared" si="259"/>
        <v>4.96522098794902</v>
      </c>
      <c r="K132" s="31">
        <f t="shared" si="259"/>
        <v>5.2155302701815</v>
      </c>
      <c r="L132" s="31">
        <f t="shared" si="259"/>
        <v>5.41386883487783</v>
      </c>
      <c r="M132" s="31">
        <f t="shared" si="259"/>
        <v>3.51304504867017</v>
      </c>
      <c r="N132" s="31">
        <f t="shared" si="259"/>
        <v>2.73487660550272</v>
      </c>
      <c r="O132" s="31">
        <f t="shared" si="259"/>
        <v>6.23069093738308</v>
      </c>
      <c r="P132" s="31">
        <f t="shared" si="259"/>
        <v>3.63405017921147</v>
      </c>
      <c r="Q132" s="31">
        <f t="shared" si="259"/>
        <v>2.89127769614252</v>
      </c>
      <c r="R132" s="31">
        <f t="shared" si="259"/>
        <v>6.51171298837285</v>
      </c>
      <c r="S132" s="31"/>
      <c r="T132" s="31"/>
      <c r="U132" s="31"/>
      <c r="V132" s="31"/>
      <c r="W132" s="31">
        <f>+W128/W137</f>
        <v>3.90100265798797</v>
      </c>
      <c r="X132" s="31">
        <f>+X128/X137</f>
        <v>2.78927433706367</v>
      </c>
      <c r="Y132" s="31">
        <f>+Y128/Y137</f>
        <v>6.68954746003729</v>
      </c>
      <c r="Z132" s="31"/>
      <c r="AA132" s="31"/>
      <c r="AB132" s="31"/>
      <c r="AC132" s="31"/>
      <c r="AD132" s="31">
        <f>+AD128/AD137</f>
        <v>4.10990902871965</v>
      </c>
      <c r="AE132" s="31">
        <f>+AE128/AE137</f>
        <v>3.01433712118711</v>
      </c>
      <c r="AF132" s="31">
        <f>+AF128/AF137</f>
        <v>7.12530041539724</v>
      </c>
      <c r="AG132" s="31"/>
      <c r="AH132" s="31"/>
      <c r="AI132" s="31"/>
      <c r="AJ132" s="31"/>
      <c r="AK132" s="31">
        <f>+AK128/AK137</f>
        <v>4.402741176683</v>
      </c>
      <c r="AL132" s="31">
        <f>+AL128/AL137</f>
        <v>3.37746266560273</v>
      </c>
      <c r="AM132" s="31">
        <f>+AM128/AM137</f>
        <v>7.78361774213064</v>
      </c>
      <c r="AN132" s="31"/>
      <c r="AO132" s="31"/>
      <c r="AP132" s="31"/>
      <c r="AQ132" s="31"/>
      <c r="AR132" s="31">
        <f>+AR128/AR137</f>
        <v>3.82881209737246</v>
      </c>
      <c r="AS132" s="31">
        <f>+AS128/AS137</f>
        <v>3.49543083355471</v>
      </c>
      <c r="AT132" s="31">
        <f>+AT128/AT137</f>
        <v>7.33158702851359</v>
      </c>
      <c r="AU132" s="31"/>
      <c r="AV132" s="31"/>
      <c r="AW132" s="31"/>
      <c r="AX132" s="31"/>
      <c r="AY132" s="31">
        <f>+AY128/AY137</f>
        <v>4.64637699156142</v>
      </c>
      <c r="AZ132" s="31">
        <f>+AZ128/AZ137</f>
        <v>4.19565351956837</v>
      </c>
      <c r="BA132" s="31">
        <f>+BA128/BA137</f>
        <v>8.85824787873654</v>
      </c>
      <c r="BB132" s="31"/>
      <c r="BC132" s="31"/>
      <c r="BD132" s="31"/>
      <c r="BE132" s="31"/>
      <c r="BF132" s="31">
        <f>+BF128/BF137</f>
        <v>6.0776412023978</v>
      </c>
      <c r="BG132" s="31">
        <f>+BG128/BG137</f>
        <v>5.21019375701204</v>
      </c>
      <c r="BH132" s="31">
        <f>+BH128/BH137</f>
        <v>11.3145591275141</v>
      </c>
      <c r="BI132" s="31"/>
      <c r="BJ132" s="31"/>
      <c r="BK132" s="31"/>
      <c r="BL132" s="31"/>
      <c r="BM132" s="31">
        <f>+BM128/BM137</f>
        <v>6.74785276770376</v>
      </c>
      <c r="BN132" s="31">
        <f>+BN128/BN137</f>
        <v>5.35974328362948</v>
      </c>
      <c r="BO132" s="31">
        <f>+BO128/BO137</f>
        <v>12.1140021635815</v>
      </c>
      <c r="BP132" s="31"/>
      <c r="BQ132" s="31"/>
      <c r="BR132" s="31"/>
      <c r="BS132" s="31"/>
      <c r="BT132" s="31">
        <f>+BT128/BT137</f>
        <v>7.00445988897868</v>
      </c>
      <c r="BU132" s="31">
        <f t="shared" ref="BU132:CS132" si="260">+BU128/BU137</f>
        <v>5.69292825249762</v>
      </c>
      <c r="BV132" s="31">
        <f t="shared" si="260"/>
        <v>12.7010056545219</v>
      </c>
      <c r="BW132" s="31"/>
      <c r="BX132" s="31"/>
      <c r="BY132" s="31"/>
      <c r="BZ132" s="31"/>
      <c r="CA132" s="31">
        <f>+CA128/CA137</f>
        <v>7.0848735432849</v>
      </c>
      <c r="CB132" s="31">
        <f t="shared" ref="CB132" si="261">+CB128/CB137</f>
        <v>5.78800461606827</v>
      </c>
      <c r="CC132" s="31">
        <f t="shared" si="260"/>
        <v>12.8775387060424</v>
      </c>
      <c r="CD132" s="31"/>
      <c r="CE132" s="31"/>
      <c r="CF132" s="31"/>
      <c r="CG132" s="31"/>
      <c r="CH132" s="31">
        <f>+CH128/CH137</f>
        <v>7.65437142947689</v>
      </c>
      <c r="CI132" s="31">
        <f t="shared" ref="CI132" si="262">+CI128/CI137</f>
        <v>6.1458056940352</v>
      </c>
      <c r="CJ132" s="31">
        <f t="shared" si="260"/>
        <v>13.8194967292249</v>
      </c>
      <c r="CK132" s="31">
        <f t="shared" si="260"/>
        <v>14.8797311543434</v>
      </c>
      <c r="CL132" s="31">
        <f t="shared" si="260"/>
        <v>16.0214743456319</v>
      </c>
      <c r="CM132" s="31">
        <f t="shared" si="260"/>
        <v>17.2504129636528</v>
      </c>
      <c r="CN132" s="31">
        <f t="shared" si="260"/>
        <v>18.565870648059</v>
      </c>
      <c r="CO132" s="31">
        <f t="shared" si="260"/>
        <v>19.9686153628504</v>
      </c>
      <c r="CP132" s="31">
        <f t="shared" si="260"/>
        <v>21.4694818196387</v>
      </c>
      <c r="CQ132" s="31">
        <f t="shared" si="260"/>
        <v>23.0751716911956</v>
      </c>
      <c r="CR132" s="31">
        <f t="shared" si="260"/>
        <v>24.7928493881774</v>
      </c>
      <c r="CS132" s="31">
        <f t="shared" si="260"/>
        <v>26.6301741947901</v>
      </c>
    </row>
    <row r="133" spans="1:97">
      <c r="A133" s="536" t="s">
        <v>412</v>
      </c>
      <c r="B133" s="33" t="s">
        <v>587</v>
      </c>
      <c r="C133" s="33" t="s">
        <v>242</v>
      </c>
      <c r="D133" s="33">
        <f t="shared" ref="D133:L133" si="263">+D132/C132-1</f>
        <v>0.148732723973336</v>
      </c>
      <c r="E133" s="33">
        <f t="shared" si="263"/>
        <v>0.134404939262071</v>
      </c>
      <c r="F133" s="33">
        <f t="shared" si="263"/>
        <v>0.0325965463172018</v>
      </c>
      <c r="G133" s="33">
        <f t="shared" si="263"/>
        <v>-0.0234548386513063</v>
      </c>
      <c r="H133" s="33">
        <f t="shared" si="263"/>
        <v>0.180988868677289</v>
      </c>
      <c r="I133" s="33">
        <f t="shared" si="263"/>
        <v>0.0781043090805216</v>
      </c>
      <c r="J133" s="33">
        <f t="shared" si="263"/>
        <v>0.139494658414888</v>
      </c>
      <c r="K133" s="33">
        <f t="shared" si="263"/>
        <v>0.0504125159464208</v>
      </c>
      <c r="L133" s="33">
        <f t="shared" si="263"/>
        <v>0.0380284562492677</v>
      </c>
      <c r="M133" s="33" t="s">
        <v>242</v>
      </c>
      <c r="N133" s="33" t="s">
        <v>242</v>
      </c>
      <c r="O133" s="33">
        <f>+O132/L132-1</f>
        <v>0.15087585743545</v>
      </c>
      <c r="P133" s="33">
        <f>P132/M132-1</f>
        <v>0.034444514335819</v>
      </c>
      <c r="Q133" s="33" t="s">
        <v>242</v>
      </c>
      <c r="R133" s="33">
        <f>+R132/O132-1</f>
        <v>0.0451028712247119</v>
      </c>
      <c r="S133" s="33"/>
      <c r="T133" s="33"/>
      <c r="U133" s="33"/>
      <c r="V133" s="33"/>
      <c r="W133" s="33" t="s">
        <v>242</v>
      </c>
      <c r="X133" s="33" t="s">
        <v>242</v>
      </c>
      <c r="Y133" s="33">
        <f>+Y132/R132-1</f>
        <v>0.0273099370291614</v>
      </c>
      <c r="Z133" s="33"/>
      <c r="AA133" s="33"/>
      <c r="AB133" s="33"/>
      <c r="AC133" s="33"/>
      <c r="AD133" s="33">
        <f>+AD132/W132-1</f>
        <v>0.0535519683135581</v>
      </c>
      <c r="AE133" s="33">
        <f>+AE132/X132-1</f>
        <v>0.0806886512139835</v>
      </c>
      <c r="AF133" s="33">
        <f>+AF132/Y132-1</f>
        <v>0.0651393772094602</v>
      </c>
      <c r="AG133" s="33"/>
      <c r="AH133" s="33"/>
      <c r="AI133" s="33"/>
      <c r="AJ133" s="33"/>
      <c r="AK133" s="33">
        <f>+AK132/AD132-1</f>
        <v>0.0712502748642538</v>
      </c>
      <c r="AL133" s="33">
        <f>+AL132/AE132-1</f>
        <v>0.120466135610144</v>
      </c>
      <c r="AM133" s="33">
        <f>+AM132/AF132-1</f>
        <v>0.0923915187226101</v>
      </c>
      <c r="AN133" s="33"/>
      <c r="AO133" s="33"/>
      <c r="AP133" s="33"/>
      <c r="AQ133" s="33"/>
      <c r="AR133" s="33">
        <f>+AR132/AK132-1</f>
        <v>-0.130357215261728</v>
      </c>
      <c r="AS133" s="33">
        <f>+AS132/AL132-1</f>
        <v>0.0349280449946672</v>
      </c>
      <c r="AT133" s="33">
        <f>+AT132/AM132-1</f>
        <v>-0.0580746291239775</v>
      </c>
      <c r="AU133" s="33"/>
      <c r="AV133" s="33"/>
      <c r="AW133" s="33"/>
      <c r="AX133" s="33"/>
      <c r="AY133" s="33">
        <f>+AY132/AR132-1</f>
        <v>0.21352964663636</v>
      </c>
      <c r="AZ133" s="33">
        <f>+AZ132/AS132-1</f>
        <v>0.200325144268859</v>
      </c>
      <c r="BA133" s="33">
        <f>+BA132/AT132-1</f>
        <v>0.208230611501377</v>
      </c>
      <c r="BB133" s="33"/>
      <c r="BC133" s="33"/>
      <c r="BD133" s="33"/>
      <c r="BE133" s="33"/>
      <c r="BF133" s="33">
        <f>+BF132/AY132-1</f>
        <v>0.308038760831457</v>
      </c>
      <c r="BG133" s="33">
        <f>+BG132/AZ132-1</f>
        <v>0.241807440178721</v>
      </c>
      <c r="BH133" s="33">
        <f>+BH132/BA132-1</f>
        <v>0.27729086862355</v>
      </c>
      <c r="BI133" s="33"/>
      <c r="BJ133" s="33"/>
      <c r="BK133" s="33"/>
      <c r="BL133" s="33"/>
      <c r="BM133" s="33">
        <f>+BM132/BF132-1</f>
        <v>0.110274947629607</v>
      </c>
      <c r="BN133" s="33">
        <f>+BN132/BG132-1</f>
        <v>0.0287032562687646</v>
      </c>
      <c r="BO133" s="33">
        <f>+BO132/BH132-1</f>
        <v>0.0706561366693781</v>
      </c>
      <c r="BP133" s="33"/>
      <c r="BQ133" s="33"/>
      <c r="BR133" s="33"/>
      <c r="BS133" s="33"/>
      <c r="BT133" s="33">
        <f>+BT132/BM132-1</f>
        <v>0.0380279668375525</v>
      </c>
      <c r="BU133" s="33">
        <f>+BU132/BN132-1</f>
        <v>0.0621643521408579</v>
      </c>
      <c r="BV133" s="33">
        <f>+BV132/BO132-1</f>
        <v>0.0484566110368589</v>
      </c>
      <c r="BW133" s="33"/>
      <c r="BX133" s="33"/>
      <c r="BY133" s="33"/>
      <c r="BZ133" s="33"/>
      <c r="CA133" s="33">
        <f>+CA132/BT132-1</f>
        <v>0.0114803504596752</v>
      </c>
      <c r="CB133" s="33">
        <f>+CB132/BU132-1</f>
        <v>0.0167007837361988</v>
      </c>
      <c r="CC133" s="33">
        <f>+CC132/BV132-1</f>
        <v>0.0138991396683394</v>
      </c>
      <c r="CD133" s="33"/>
      <c r="CE133" s="33"/>
      <c r="CF133" s="33"/>
      <c r="CG133" s="33"/>
      <c r="CH133" s="33">
        <f>+CH132/CA132-1</f>
        <v>0.0803822231565112</v>
      </c>
      <c r="CI133" s="33">
        <f>+CI132/CB132-1</f>
        <v>0.0618176904996972</v>
      </c>
      <c r="CJ133" s="33">
        <f>+CJ132/CC132-1</f>
        <v>0.0731473649339871</v>
      </c>
      <c r="CK133" s="33">
        <f t="shared" ref="CK133:CS133" si="264">+CK132/CJ132-1</f>
        <v>0.0767201907488027</v>
      </c>
      <c r="CL133" s="33">
        <f t="shared" si="264"/>
        <v>0.0767314395297536</v>
      </c>
      <c r="CM133" s="33">
        <f t="shared" si="264"/>
        <v>0.0767057133138287</v>
      </c>
      <c r="CN133" s="33">
        <f t="shared" si="264"/>
        <v>0.0762565909104849</v>
      </c>
      <c r="CO133" s="33">
        <f t="shared" si="264"/>
        <v>0.075555019281472</v>
      </c>
      <c r="CP133" s="33">
        <f t="shared" si="264"/>
        <v>0.0751612682960718</v>
      </c>
      <c r="CQ133" s="33">
        <f t="shared" si="264"/>
        <v>0.0747894096860855</v>
      </c>
      <c r="CR133" s="33">
        <f t="shared" si="264"/>
        <v>0.0744383495806056</v>
      </c>
      <c r="CS133" s="33">
        <f t="shared" si="264"/>
        <v>0.074107045053438</v>
      </c>
    </row>
    <row r="134" spans="1:97">
      <c r="A134" s="18" t="s">
        <v>435</v>
      </c>
      <c r="B134" s="31" t="s">
        <v>586</v>
      </c>
      <c r="C134" s="31">
        <f>+C128/C139</f>
        <v>2.59869958504973</v>
      </c>
      <c r="D134" s="31">
        <f>+D128/D139</f>
        <v>2.97991035647478</v>
      </c>
      <c r="E134" s="31">
        <f>+E128/E139</f>
        <v>3.36296709643125</v>
      </c>
      <c r="F134" s="31">
        <f>+F128/F139</f>
        <v>3.4920119942176</v>
      </c>
      <c r="G134" s="31">
        <f>+G128/G139</f>
        <v>3.41991200914325</v>
      </c>
      <c r="H134" s="31">
        <f t="shared" ref="H134:R134" si="265">+H128/H139</f>
        <v>4.00884388025049</v>
      </c>
      <c r="I134" s="31">
        <f t="shared" si="265"/>
        <v>4.32188241754741</v>
      </c>
      <c r="J134" s="31">
        <f t="shared" si="265"/>
        <v>4.90925690612227</v>
      </c>
      <c r="K134" s="31">
        <f t="shared" si="265"/>
        <v>5.1274552395896</v>
      </c>
      <c r="L134" s="31">
        <f t="shared" si="265"/>
        <v>5.3400435392279</v>
      </c>
      <c r="M134" s="31">
        <f t="shared" si="265"/>
        <v>3.47104846340975</v>
      </c>
      <c r="N134" s="31">
        <f t="shared" si="265"/>
        <v>2.71167171697084</v>
      </c>
      <c r="O134" s="31">
        <f t="shared" si="265"/>
        <v>6.17782475380913</v>
      </c>
      <c r="P134" s="31">
        <f t="shared" si="265"/>
        <v>3.59374468383913</v>
      </c>
      <c r="Q134" s="31">
        <f t="shared" si="265"/>
        <v>2.86674577520732</v>
      </c>
      <c r="R134" s="31">
        <f t="shared" si="265"/>
        <v>6.46083433175975</v>
      </c>
      <c r="S134" s="31"/>
      <c r="T134" s="31"/>
      <c r="U134" s="31"/>
      <c r="V134" s="31"/>
      <c r="W134" s="31">
        <f>+W128/W139</f>
        <v>3.87931852373388</v>
      </c>
      <c r="X134" s="31">
        <f>+X128/X139</f>
        <v>2.773772745216</v>
      </c>
      <c r="Y134" s="31">
        <f>+Y128/Y139</f>
        <v>6.65236982103879</v>
      </c>
      <c r="Z134" s="31"/>
      <c r="AA134" s="31"/>
      <c r="AB134" s="31"/>
      <c r="AC134" s="31"/>
      <c r="AD134" s="31">
        <f>+AD128/AD139</f>
        <v>4.08456712199369</v>
      </c>
      <c r="AE134" s="31">
        <f>+AE128/AE139</f>
        <v>2.99345994747929</v>
      </c>
      <c r="AF134" s="31">
        <f>+AF128/AF139</f>
        <v>7.08135425242986</v>
      </c>
      <c r="AG134" s="31"/>
      <c r="AH134" s="31"/>
      <c r="AI134" s="31"/>
      <c r="AJ134" s="31"/>
      <c r="AK134" s="31">
        <f>+AK128/AK139</f>
        <v>4.37871720587285</v>
      </c>
      <c r="AL134" s="31">
        <f>+AL128/AL139</f>
        <v>3.35901901108636</v>
      </c>
      <c r="AM134" s="31">
        <f>+AM128/AM139</f>
        <v>7.74111294763346</v>
      </c>
      <c r="AN134" s="31"/>
      <c r="AO134" s="31"/>
      <c r="AP134" s="31"/>
      <c r="AQ134" s="31"/>
      <c r="AR134" s="31">
        <f>+AR128/AR139</f>
        <v>3.82158061433031</v>
      </c>
      <c r="AS134" s="31">
        <f>+AS128/AS139</f>
        <v>3.47965609175209</v>
      </c>
      <c r="AT134" s="31">
        <f>+AT128/AT139</f>
        <v>7.29849986476026</v>
      </c>
      <c r="AU134" s="31"/>
      <c r="AV134" s="31"/>
      <c r="AW134" s="31"/>
      <c r="AX134" s="31"/>
      <c r="AY134" s="31">
        <f>+AY128/AY139</f>
        <v>4.62806107162478</v>
      </c>
      <c r="AZ134" s="31">
        <f>+AZ128/AZ139</f>
        <v>4.17977016783989</v>
      </c>
      <c r="BA134" s="31">
        <f>+BA128/BA139</f>
        <v>8.82471349223397</v>
      </c>
      <c r="BB134" s="31"/>
      <c r="BC134" s="31"/>
      <c r="BD134" s="31"/>
      <c r="BE134" s="31"/>
      <c r="BF134" s="31">
        <f>+BF128/BF139</f>
        <v>6.05367170713419</v>
      </c>
      <c r="BG134" s="31">
        <f>+BG128/BG139</f>
        <v>5.21019375701204</v>
      </c>
      <c r="BH134" s="31">
        <f>+BH128/BH139</f>
        <v>11.2625592675582</v>
      </c>
      <c r="BI134" s="31"/>
      <c r="BJ134" s="31"/>
      <c r="BK134" s="31"/>
      <c r="BL134" s="31"/>
      <c r="BM134" s="31">
        <f>+BM128/BM139</f>
        <v>6.73311215353441</v>
      </c>
      <c r="BN134" s="31">
        <f>+BN128/BN139</f>
        <v>5.34411092225383</v>
      </c>
      <c r="BO134" s="31">
        <f>+BO128/BO139</f>
        <v>12.0786701617476</v>
      </c>
      <c r="BP134" s="31"/>
      <c r="BQ134" s="31"/>
      <c r="BR134" s="31"/>
      <c r="BS134" s="31"/>
      <c r="BT134" s="31">
        <f t="shared" ref="BT134:CS134" si="266">+BT128/BT139</f>
        <v>6.98095447591787</v>
      </c>
      <c r="BU134" s="31">
        <f t="shared" si="266"/>
        <v>5.67416971864701</v>
      </c>
      <c r="BV134" s="31">
        <f t="shared" si="266"/>
        <v>12.6591550929233</v>
      </c>
      <c r="BW134" s="31"/>
      <c r="BX134" s="31"/>
      <c r="BY134" s="31"/>
      <c r="BZ134" s="31"/>
      <c r="CA134" s="31">
        <f t="shared" ref="CA134:CB134" si="267">+CA128/CA139</f>
        <v>7.06542264055192</v>
      </c>
      <c r="CB134" s="31">
        <f t="shared" si="267"/>
        <v>5.76890806202368</v>
      </c>
      <c r="CC134" s="31">
        <f t="shared" si="266"/>
        <v>12.835051418942</v>
      </c>
      <c r="CD134" s="31"/>
      <c r="CE134" s="31"/>
      <c r="CF134" s="31"/>
      <c r="CG134" s="31"/>
      <c r="CH134" s="31">
        <f t="shared" ref="CH134:CI134" si="268">+CH128/CH139</f>
        <v>7.62911711000474</v>
      </c>
      <c r="CI134" s="31">
        <f t="shared" si="268"/>
        <v>6.1197479589572</v>
      </c>
      <c r="CJ134" s="31">
        <f t="shared" si="266"/>
        <v>13.760903144818</v>
      </c>
      <c r="CK134" s="31">
        <f t="shared" si="266"/>
        <v>14.8026150118639</v>
      </c>
      <c r="CL134" s="31">
        <f t="shared" si="266"/>
        <v>15.923309701177</v>
      </c>
      <c r="CM134" s="31">
        <f t="shared" si="266"/>
        <v>17.1284029851432</v>
      </c>
      <c r="CN134" s="31">
        <f t="shared" si="266"/>
        <v>18.4169775800915</v>
      </c>
      <c r="CO134" s="31">
        <f t="shared" si="266"/>
        <v>19.7895507108843</v>
      </c>
      <c r="CP134" s="31">
        <f t="shared" si="266"/>
        <v>21.2566043160045</v>
      </c>
      <c r="CQ134" s="31">
        <f t="shared" si="266"/>
        <v>22.824491888281</v>
      </c>
      <c r="CR134" s="31">
        <f t="shared" si="266"/>
        <v>24.499999645647</v>
      </c>
      <c r="CS134" s="31">
        <f t="shared" si="266"/>
        <v>26.2903761662859</v>
      </c>
    </row>
    <row r="135" spans="1:97">
      <c r="A135" s="544" t="s">
        <v>412</v>
      </c>
      <c r="B135" s="98" t="s">
        <v>587</v>
      </c>
      <c r="C135" s="98" t="s">
        <v>242</v>
      </c>
      <c r="D135" s="98">
        <f t="shared" ref="D135:L135" si="269">+D134/C134-1</f>
        <v>0.146692897331476</v>
      </c>
      <c r="E135" s="98">
        <f t="shared" si="269"/>
        <v>0.128546397083443</v>
      </c>
      <c r="F135" s="98">
        <f t="shared" si="269"/>
        <v>0.038372334336332</v>
      </c>
      <c r="G135" s="98">
        <f t="shared" si="269"/>
        <v>-0.0206471183929881</v>
      </c>
      <c r="H135" s="98">
        <f t="shared" si="269"/>
        <v>0.172206732083372</v>
      </c>
      <c r="I135" s="98">
        <f t="shared" si="269"/>
        <v>0.0780869863351623</v>
      </c>
      <c r="J135" s="98">
        <f t="shared" si="269"/>
        <v>0.135907095989016</v>
      </c>
      <c r="K135" s="98">
        <f t="shared" si="269"/>
        <v>0.0444463057525519</v>
      </c>
      <c r="L135" s="98">
        <f t="shared" si="269"/>
        <v>0.0414607811681862</v>
      </c>
      <c r="M135" s="98" t="s">
        <v>242</v>
      </c>
      <c r="N135" s="98" t="s">
        <v>242</v>
      </c>
      <c r="O135" s="98">
        <f>+O134/L134-1</f>
        <v>0.156886588737883</v>
      </c>
      <c r="P135" s="98">
        <f>P134/M134-1</f>
        <v>0.0353484607670551</v>
      </c>
      <c r="Q135" s="98" t="s">
        <v>242</v>
      </c>
      <c r="R135" s="98">
        <f>+R134/O134-1</f>
        <v>0.0458105545606677</v>
      </c>
      <c r="S135" s="98"/>
      <c r="T135" s="98"/>
      <c r="U135" s="98"/>
      <c r="V135" s="98"/>
      <c r="W135" s="98" t="s">
        <v>242</v>
      </c>
      <c r="X135" s="98" t="s">
        <v>242</v>
      </c>
      <c r="Y135" s="98">
        <f>+Y134/R134-1</f>
        <v>0.0296456277074779</v>
      </c>
      <c r="Z135" s="98"/>
      <c r="AA135" s="98"/>
      <c r="AB135" s="98"/>
      <c r="AC135" s="98"/>
      <c r="AD135" s="98">
        <f>+AD134/W134-1</f>
        <v>0.0529084160024733</v>
      </c>
      <c r="AE135" s="98">
        <f>+AE134/X134-1</f>
        <v>0.0792015865907505</v>
      </c>
      <c r="AF135" s="98">
        <f>+AF134/Y134-1</f>
        <v>0.0644859565736047</v>
      </c>
      <c r="AG135" s="98"/>
      <c r="AH135" s="98"/>
      <c r="AI135" s="98"/>
      <c r="AJ135" s="98"/>
      <c r="AK135" s="98">
        <f>+AK134/AD134-1</f>
        <v>0.0720149957373166</v>
      </c>
      <c r="AL135" s="98">
        <f>+AL134/AE134-1</f>
        <v>0.122119243290661</v>
      </c>
      <c r="AM135" s="98">
        <f>+AM134/AF134-1</f>
        <v>0.0931684352575941</v>
      </c>
      <c r="AN135" s="98"/>
      <c r="AO135" s="98"/>
      <c r="AP135" s="98"/>
      <c r="AQ135" s="98"/>
      <c r="AR135" s="98">
        <f>+AR134/AK134-1</f>
        <v>-0.127237399756097</v>
      </c>
      <c r="AS135" s="98">
        <f>+AS134/AL134-1</f>
        <v>0.0359143786526863</v>
      </c>
      <c r="AT135" s="98">
        <f>+AT134/AM134-1</f>
        <v>-0.0571769312587679</v>
      </c>
      <c r="AU135" s="98"/>
      <c r="AV135" s="98"/>
      <c r="AW135" s="98"/>
      <c r="AX135" s="98"/>
      <c r="AY135" s="98">
        <f>+AY134/AR134-1</f>
        <v>0.211033218629564</v>
      </c>
      <c r="AZ135" s="98">
        <f>+AZ134/AS134-1</f>
        <v>0.201202089409726</v>
      </c>
      <c r="BA135" s="98">
        <f>+BA134/AT134-1</f>
        <v>0.209113332294874</v>
      </c>
      <c r="BB135" s="98"/>
      <c r="BC135" s="98"/>
      <c r="BD135" s="98"/>
      <c r="BE135" s="98"/>
      <c r="BF135" s="98">
        <f>+BF134/AY134-1</f>
        <v>0.308036262583052</v>
      </c>
      <c r="BG135" s="98">
        <f>+BG134/AZ134-1</f>
        <v>0.246526375325722</v>
      </c>
      <c r="BH135" s="98">
        <f>+BH134/BA134-1</f>
        <v>0.276252116000092</v>
      </c>
      <c r="BI135" s="98"/>
      <c r="BJ135" s="98"/>
      <c r="BK135" s="98"/>
      <c r="BL135" s="98"/>
      <c r="BM135" s="98">
        <f>+BM134/BF134-1</f>
        <v>0.112236090635622</v>
      </c>
      <c r="BN135" s="98">
        <f>+BN134/BG134-1</f>
        <v>0.0257029146107202</v>
      </c>
      <c r="BO135" s="98">
        <f>+BO134/BH134-1</f>
        <v>0.0724622951854514</v>
      </c>
      <c r="BP135" s="98"/>
      <c r="BQ135" s="98"/>
      <c r="BR135" s="98"/>
      <c r="BS135" s="98"/>
      <c r="BT135" s="98">
        <f>+BT134/BM134-1</f>
        <v>0.0368094748359957</v>
      </c>
      <c r="BU135" s="98">
        <f>+BU134/BN134-1</f>
        <v>0.0617612173839346</v>
      </c>
      <c r="BV135" s="98">
        <f>+BV134/BO134-1</f>
        <v>0.0480586789275925</v>
      </c>
      <c r="BW135" s="98"/>
      <c r="BX135" s="98"/>
      <c r="BY135" s="98"/>
      <c r="BZ135" s="98"/>
      <c r="CA135" s="98">
        <f>+CA134/BT134-1</f>
        <v>0.0120998016711669</v>
      </c>
      <c r="CB135" s="98">
        <f>+CB134/BU134-1</f>
        <v>0.0166964239834653</v>
      </c>
      <c r="CC135" s="98">
        <f>+CC134/BV134-1</f>
        <v>0.0138947919294412</v>
      </c>
      <c r="CD135" s="98"/>
      <c r="CE135" s="98"/>
      <c r="CF135" s="98"/>
      <c r="CG135" s="98"/>
      <c r="CH135" s="98">
        <f>+CH134/CA134-1</f>
        <v>0.0797821302603334</v>
      </c>
      <c r="CI135" s="98">
        <f>+CI134/CB134-1</f>
        <v>0.0608156505809259</v>
      </c>
      <c r="CJ135" s="98">
        <f>+CJ134/CC134-1</f>
        <v>0.0721346331740915</v>
      </c>
      <c r="CK135" s="98">
        <f t="shared" ref="CK135:CS135" si="270">+CK134/CJ134-1</f>
        <v>0.0757008356270716</v>
      </c>
      <c r="CL135" s="98">
        <f t="shared" si="270"/>
        <v>0.0757092370783734</v>
      </c>
      <c r="CM135" s="98">
        <f t="shared" si="270"/>
        <v>0.0756810805405055</v>
      </c>
      <c r="CN135" s="98">
        <f t="shared" si="270"/>
        <v>0.0752302824767683</v>
      </c>
      <c r="CO135" s="98">
        <f t="shared" si="270"/>
        <v>0.074527599592487</v>
      </c>
      <c r="CP135" s="98">
        <f t="shared" si="270"/>
        <v>0.0741327393710498</v>
      </c>
      <c r="CQ135" s="98">
        <f t="shared" si="270"/>
        <v>0.0737600206019746</v>
      </c>
      <c r="CR135" s="98">
        <f t="shared" si="270"/>
        <v>0.0734083267030494</v>
      </c>
      <c r="CS135" s="98">
        <f t="shared" si="270"/>
        <v>0.0730765937360744</v>
      </c>
    </row>
    <row r="137" s="18" customFormat="1" spans="1:97">
      <c r="A137" s="18" t="s">
        <v>442</v>
      </c>
      <c r="B137" s="73" t="s">
        <v>626</v>
      </c>
      <c r="C137" s="73">
        <v>629.508822</v>
      </c>
      <c r="D137" s="73">
        <v>613.281887</v>
      </c>
      <c r="E137" s="73">
        <v>600.492348</v>
      </c>
      <c r="F137" s="73">
        <v>588.812611</v>
      </c>
      <c r="G137" s="73">
        <v>583.388024</v>
      </c>
      <c r="H137" s="73">
        <v>586.582918</v>
      </c>
      <c r="I137" s="73">
        <v>592.763295</v>
      </c>
      <c r="J137" s="73">
        <v>598.482929</v>
      </c>
      <c r="K137" s="73">
        <v>597.734044</v>
      </c>
      <c r="L137" s="73">
        <v>577.258167</v>
      </c>
      <c r="M137" s="73">
        <v>557.351236</v>
      </c>
      <c r="N137" s="73">
        <f>+O137</f>
        <v>560.098396</v>
      </c>
      <c r="O137" s="73">
        <v>560.098396</v>
      </c>
      <c r="P137" s="73">
        <v>558</v>
      </c>
      <c r="Q137" s="73">
        <f>+R137</f>
        <v>560.098396</v>
      </c>
      <c r="R137" s="73">
        <v>560.098396</v>
      </c>
      <c r="S137" s="73"/>
      <c r="T137" s="73"/>
      <c r="U137" s="73"/>
      <c r="V137" s="73"/>
      <c r="W137" s="73">
        <f>+W139-W138</f>
        <v>560.291851</v>
      </c>
      <c r="X137" s="73">
        <f>+Y137</f>
        <v>560.396652</v>
      </c>
      <c r="Y137" s="73">
        <v>560.396652</v>
      </c>
      <c r="Z137" s="73"/>
      <c r="AA137" s="73"/>
      <c r="AB137" s="73"/>
      <c r="AC137" s="73"/>
      <c r="AD137" s="73">
        <f>+AD139-AD138</f>
        <v>559.769081</v>
      </c>
      <c r="AE137" s="73">
        <f>+AF137</f>
        <v>559.625527</v>
      </c>
      <c r="AF137" s="73">
        <v>559.625527</v>
      </c>
      <c r="AG137" s="73"/>
      <c r="AH137" s="73"/>
      <c r="AI137" s="73"/>
      <c r="AJ137" s="73"/>
      <c r="AK137" s="73">
        <f>+AK139-AK138</f>
        <v>560.173742</v>
      </c>
      <c r="AL137" s="73">
        <f>+AM137</f>
        <v>559.739718</v>
      </c>
      <c r="AM137" s="73">
        <v>559.739718</v>
      </c>
      <c r="AN137" s="73"/>
      <c r="AO137" s="73"/>
      <c r="AP137" s="73"/>
      <c r="AQ137" s="73"/>
      <c r="AR137" s="73">
        <f>+AK137</f>
        <v>560.173742</v>
      </c>
      <c r="AS137" s="73">
        <f>+AT137</f>
        <v>559.101322</v>
      </c>
      <c r="AT137" s="73">
        <v>559.101322</v>
      </c>
      <c r="AU137" s="73"/>
      <c r="AV137" s="73"/>
      <c r="AW137" s="73"/>
      <c r="AX137" s="73"/>
      <c r="AY137" s="73">
        <v>559.618818</v>
      </c>
      <c r="AZ137" s="73">
        <f>BA137</f>
        <v>557.67236</v>
      </c>
      <c r="BA137" s="73">
        <v>557.67236</v>
      </c>
      <c r="BB137" s="73"/>
      <c r="BC137" s="73"/>
      <c r="BD137" s="73"/>
      <c r="BE137" s="73"/>
      <c r="BF137" s="73">
        <f>BF139-BF138</f>
        <v>535.421538</v>
      </c>
      <c r="BG137" s="73">
        <f>BH139</f>
        <v>537.657548</v>
      </c>
      <c r="BH137" s="74">
        <v>535.186562</v>
      </c>
      <c r="BI137" s="73"/>
      <c r="BJ137" s="73"/>
      <c r="BK137" s="73"/>
      <c r="BL137" s="73"/>
      <c r="BM137" s="73">
        <f>BM139-BM138</f>
        <v>535.963087</v>
      </c>
      <c r="BN137" s="73">
        <f>BO137</f>
        <v>535.45475</v>
      </c>
      <c r="BO137" s="73">
        <v>535.45475</v>
      </c>
      <c r="BP137" s="73"/>
      <c r="BQ137" s="73"/>
      <c r="BR137" s="73"/>
      <c r="BS137" s="73"/>
      <c r="BT137" s="73">
        <f>BT139-BT138</f>
        <v>534.587971</v>
      </c>
      <c r="BU137" s="73">
        <f>BV137</f>
        <v>534.312021</v>
      </c>
      <c r="BV137" s="73">
        <v>534.312021</v>
      </c>
      <c r="BW137" s="73"/>
      <c r="BX137" s="73"/>
      <c r="BY137" s="73"/>
      <c r="BZ137" s="73"/>
      <c r="CA137" s="73">
        <f>CA139-CA138</f>
        <v>533.968599</v>
      </c>
      <c r="CB137" s="73">
        <f>CC137</f>
        <v>533.617576555556</v>
      </c>
      <c r="CC137" s="73">
        <f>+BV137-CC148/2</f>
        <v>533.617576555556</v>
      </c>
      <c r="CD137" s="73"/>
      <c r="CE137" s="73"/>
      <c r="CF137" s="73"/>
      <c r="CG137" s="73"/>
      <c r="CH137" s="73">
        <f>CH139-CH138</f>
        <v>533.617576555556</v>
      </c>
      <c r="CI137" s="73">
        <f>CJ137</f>
        <v>532.27411861163</v>
      </c>
      <c r="CJ137" s="73">
        <f>+CC137-(CC148+CJ148)/2</f>
        <v>532.27411861163</v>
      </c>
      <c r="CK137" s="73">
        <f>+CJ137-(CJ148+CK148)/2</f>
        <v>531.018550439738</v>
      </c>
      <c r="CL137" s="73">
        <f t="shared" ref="CL137:CS137" si="271">+CK137-(CK148+CL148)/2</f>
        <v>529.845122241707</v>
      </c>
      <c r="CM137" s="73">
        <f t="shared" si="271"/>
        <v>528.748460374389</v>
      </c>
      <c r="CN137" s="73">
        <f t="shared" si="271"/>
        <v>527.723542741381</v>
      </c>
      <c r="CO137" s="73">
        <f t="shared" si="271"/>
        <v>526.765675794645</v>
      </c>
      <c r="CP137" s="73">
        <f t="shared" si="271"/>
        <v>525.870473040686</v>
      </c>
      <c r="CQ137" s="73">
        <f t="shared" si="271"/>
        <v>525.033834952873</v>
      </c>
      <c r="CR137" s="73">
        <f t="shared" si="271"/>
        <v>524.251930197909</v>
      </c>
      <c r="CS137" s="73">
        <f t="shared" si="271"/>
        <v>523.521178090465</v>
      </c>
    </row>
    <row r="138" spans="1:97">
      <c r="A138" t="s">
        <v>443</v>
      </c>
      <c r="B138" s="111" t="s">
        <v>626</v>
      </c>
      <c r="C138" s="111">
        <f>+C139-C137</f>
        <v>1.38364799999999</v>
      </c>
      <c r="D138" s="111">
        <f>+D139-D137</f>
        <v>2.44133299999999</v>
      </c>
      <c r="E138" s="111">
        <f>+E139-E137</f>
        <v>5.52012300000001</v>
      </c>
      <c r="F138" s="111">
        <f>+F139-F137</f>
        <v>2.10746700000004</v>
      </c>
      <c r="G138" s="111">
        <f>+G139-G137</f>
        <v>0.409541999999988</v>
      </c>
      <c r="H138" s="111">
        <f t="shared" ref="H138:R138" si="272">+H139-H137</f>
        <v>4.80953100000011</v>
      </c>
      <c r="I138" s="111">
        <f t="shared" si="272"/>
        <v>4.86980800000003</v>
      </c>
      <c r="J138" s="111">
        <f t="shared" si="272"/>
        <v>6.82252900000003</v>
      </c>
      <c r="K138" s="111">
        <f t="shared" si="272"/>
        <v>10.2673629999999</v>
      </c>
      <c r="L138" s="111">
        <f t="shared" si="272"/>
        <v>7.98050699999999</v>
      </c>
      <c r="M138" s="111">
        <f>M139-M137</f>
        <v>6.74345200000005</v>
      </c>
      <c r="N138" s="111">
        <f>N139-N137</f>
        <v>4.79299200000003</v>
      </c>
      <c r="O138" s="111">
        <f t="shared" si="272"/>
        <v>4.79299200000003</v>
      </c>
      <c r="P138" s="111">
        <f>P139-P137</f>
        <v>6.25822600000004</v>
      </c>
      <c r="Q138" s="111">
        <f>Q139-Q137</f>
        <v>4.79299200000003</v>
      </c>
      <c r="R138" s="111">
        <f t="shared" si="272"/>
        <v>4.41073900000004</v>
      </c>
      <c r="S138" s="111"/>
      <c r="T138" s="111"/>
      <c r="U138" s="111"/>
      <c r="V138" s="111"/>
      <c r="W138" s="111">
        <f>+Y138</f>
        <v>3.13184999999999</v>
      </c>
      <c r="X138" s="111">
        <f>+Y138</f>
        <v>3.13184999999999</v>
      </c>
      <c r="Y138" s="111">
        <f>+Y139-Y137</f>
        <v>3.13184999999999</v>
      </c>
      <c r="Z138" s="111"/>
      <c r="AA138" s="111"/>
      <c r="AB138" s="111"/>
      <c r="AC138" s="111"/>
      <c r="AD138" s="111">
        <f>+AF138</f>
        <v>3.47297900000001</v>
      </c>
      <c r="AE138" s="111">
        <f>+AF138</f>
        <v>3.47297900000001</v>
      </c>
      <c r="AF138" s="111">
        <f>+AF139-AF137</f>
        <v>3.47297900000001</v>
      </c>
      <c r="AG138" s="111"/>
      <c r="AH138" s="111"/>
      <c r="AI138" s="111"/>
      <c r="AJ138" s="111"/>
      <c r="AK138" s="111">
        <f>+AM138</f>
        <v>3.07341099999996</v>
      </c>
      <c r="AL138" s="111">
        <f>+AM138</f>
        <v>3.07341099999996</v>
      </c>
      <c r="AM138" s="111">
        <f>+AM139-AM137</f>
        <v>3.07341099999996</v>
      </c>
      <c r="AN138" s="111"/>
      <c r="AO138" s="111"/>
      <c r="AP138" s="111"/>
      <c r="AQ138" s="111"/>
      <c r="AR138" s="111">
        <f>+AR139-AR137</f>
        <v>1.06000299999994</v>
      </c>
      <c r="AS138" s="111">
        <f>+AT138</f>
        <v>2.53464099999996</v>
      </c>
      <c r="AT138" s="111">
        <f>+AT139-AT137</f>
        <v>2.53464099999996</v>
      </c>
      <c r="AU138" s="111"/>
      <c r="AV138" s="111"/>
      <c r="AW138" s="111"/>
      <c r="AX138" s="111"/>
      <c r="AY138" s="111">
        <f>+AY139-AY137</f>
        <v>2.21473600000002</v>
      </c>
      <c r="AZ138" s="111">
        <f>+BA138</f>
        <v>2.11918500000002</v>
      </c>
      <c r="BA138" s="111">
        <f>+BA139-BA137</f>
        <v>2.11918500000002</v>
      </c>
      <c r="BB138" s="111"/>
      <c r="BC138" s="111"/>
      <c r="BD138" s="111"/>
      <c r="BE138" s="111"/>
      <c r="BF138" s="111">
        <v>2.12</v>
      </c>
      <c r="BG138" s="111">
        <f>+BH138</f>
        <v>2.47098600000004</v>
      </c>
      <c r="BH138" s="111">
        <f>+BH139-BH137</f>
        <v>2.47098600000004</v>
      </c>
      <c r="BI138" s="111"/>
      <c r="BJ138" s="111"/>
      <c r="BK138" s="111"/>
      <c r="BL138" s="111"/>
      <c r="BM138" s="111">
        <v>1.17336899999998</v>
      </c>
      <c r="BN138" s="111">
        <f>+BO138</f>
        <v>1.56628899999998</v>
      </c>
      <c r="BO138" s="111">
        <f>+BO139-BO137</f>
        <v>1.56628899999998</v>
      </c>
      <c r="BP138" s="111"/>
      <c r="BQ138" s="111"/>
      <c r="BR138" s="111"/>
      <c r="BS138" s="111"/>
      <c r="BT138" s="111">
        <v>1.799999</v>
      </c>
      <c r="BU138" s="111">
        <f>+BV138</f>
        <v>1.76641000000006</v>
      </c>
      <c r="BV138" s="111">
        <f>+BV139-BV137</f>
        <v>1.76641000000006</v>
      </c>
      <c r="BW138" s="111"/>
      <c r="BX138" s="111"/>
      <c r="BY138" s="111"/>
      <c r="BZ138" s="111"/>
      <c r="CA138" s="111">
        <v>1.47</v>
      </c>
      <c r="CB138" s="111">
        <f>+CC138</f>
        <v>1.76641000000006</v>
      </c>
      <c r="CC138" s="111">
        <f>BV138</f>
        <v>1.76641000000006</v>
      </c>
      <c r="CD138" s="111"/>
      <c r="CE138" s="111"/>
      <c r="CF138" s="111"/>
      <c r="CG138" s="111"/>
      <c r="CH138" s="111">
        <f>CC138</f>
        <v>1.76641000000006</v>
      </c>
      <c r="CI138" s="111">
        <f>+CJ138</f>
        <v>2.26641000000006</v>
      </c>
      <c r="CJ138" s="111">
        <f>CC138+0.5</f>
        <v>2.26641000000006</v>
      </c>
      <c r="CK138" s="111">
        <f>CJ138+0.5</f>
        <v>2.76641000000006</v>
      </c>
      <c r="CL138" s="111">
        <f>CK138+0.5</f>
        <v>3.26641000000006</v>
      </c>
      <c r="CM138" s="111">
        <f>CL138+0.5</f>
        <v>3.76641000000006</v>
      </c>
      <c r="CN138" s="111">
        <f>CM138+0.5</f>
        <v>4.26641000000006</v>
      </c>
      <c r="CO138" s="111">
        <f t="shared" ref="CO138:CS138" si="273">CN138+0.5</f>
        <v>4.76641000000006</v>
      </c>
      <c r="CP138" s="111">
        <f t="shared" si="273"/>
        <v>5.26641000000006</v>
      </c>
      <c r="CQ138" s="111">
        <f t="shared" si="273"/>
        <v>5.76641000000006</v>
      </c>
      <c r="CR138" s="111">
        <f t="shared" si="273"/>
        <v>6.26641000000006</v>
      </c>
      <c r="CS138" s="111">
        <f t="shared" si="273"/>
        <v>6.76641000000006</v>
      </c>
    </row>
    <row r="139" spans="1:97">
      <c r="A139" s="18" t="s">
        <v>445</v>
      </c>
      <c r="B139" s="58" t="s">
        <v>626</v>
      </c>
      <c r="C139" s="58">
        <v>630.89247</v>
      </c>
      <c r="D139" s="58">
        <v>615.72322</v>
      </c>
      <c r="E139" s="58">
        <v>606.012471</v>
      </c>
      <c r="F139" s="58">
        <v>590.920078</v>
      </c>
      <c r="G139" s="58">
        <v>583.797566</v>
      </c>
      <c r="H139" s="58">
        <v>591.392449</v>
      </c>
      <c r="I139" s="58">
        <v>597.633103</v>
      </c>
      <c r="J139" s="58">
        <v>605.305458</v>
      </c>
      <c r="K139" s="58">
        <v>608.001407</v>
      </c>
      <c r="L139" s="58">
        <v>585.238674</v>
      </c>
      <c r="M139" s="58">
        <v>564.094688</v>
      </c>
      <c r="N139" s="58">
        <v>564.891388</v>
      </c>
      <c r="O139" s="58">
        <v>564.891388</v>
      </c>
      <c r="P139" s="58">
        <v>564.258226</v>
      </c>
      <c r="Q139" s="58">
        <v>564.891388</v>
      </c>
      <c r="R139" s="58">
        <v>564.509135</v>
      </c>
      <c r="S139" s="58"/>
      <c r="T139" s="58"/>
      <c r="U139" s="58"/>
      <c r="V139" s="58"/>
      <c r="W139" s="58">
        <v>563.423701</v>
      </c>
      <c r="X139" s="58">
        <v>563.528502</v>
      </c>
      <c r="Y139" s="58">
        <v>563.528502</v>
      </c>
      <c r="Z139" s="58"/>
      <c r="AA139" s="58"/>
      <c r="AB139" s="58"/>
      <c r="AC139" s="58"/>
      <c r="AD139" s="58">
        <v>563.24206</v>
      </c>
      <c r="AE139" s="58">
        <v>563.528502</v>
      </c>
      <c r="AF139" s="58">
        <v>563.098506</v>
      </c>
      <c r="AG139" s="58"/>
      <c r="AH139" s="58"/>
      <c r="AI139" s="58"/>
      <c r="AJ139" s="58"/>
      <c r="AK139" s="58">
        <v>563.247153</v>
      </c>
      <c r="AL139" s="58">
        <f>+AM139</f>
        <v>562.813129</v>
      </c>
      <c r="AM139" s="58">
        <v>562.813129</v>
      </c>
      <c r="AN139" s="58"/>
      <c r="AO139" s="58"/>
      <c r="AP139" s="58"/>
      <c r="AQ139" s="58"/>
      <c r="AR139" s="58">
        <v>561.233745</v>
      </c>
      <c r="AS139" s="58">
        <f>+AT139</f>
        <v>561.635963</v>
      </c>
      <c r="AT139" s="58">
        <v>561.635963</v>
      </c>
      <c r="AU139" s="58"/>
      <c r="AV139" s="58"/>
      <c r="AW139" s="58"/>
      <c r="AX139" s="58"/>
      <c r="AY139" s="58">
        <v>561.833554</v>
      </c>
      <c r="AZ139" s="58">
        <f>BA139</f>
        <v>559.791545</v>
      </c>
      <c r="BA139" s="58">
        <v>559.791545</v>
      </c>
      <c r="BB139" s="58"/>
      <c r="BC139" s="58"/>
      <c r="BD139" s="58"/>
      <c r="BE139" s="58"/>
      <c r="BF139" s="73">
        <v>537.541538</v>
      </c>
      <c r="BG139" s="58">
        <f>BH139</f>
        <v>537.657548</v>
      </c>
      <c r="BH139" s="73">
        <v>537.657548</v>
      </c>
      <c r="BI139" s="58"/>
      <c r="BJ139" s="58"/>
      <c r="BK139" s="58"/>
      <c r="BL139" s="58"/>
      <c r="BM139" s="58">
        <v>537.136456</v>
      </c>
      <c r="BN139" s="58">
        <f>BO139</f>
        <v>537.021039</v>
      </c>
      <c r="BO139" s="58">
        <v>537.021039</v>
      </c>
      <c r="BP139" s="58"/>
      <c r="BQ139" s="58"/>
      <c r="BR139" s="58"/>
      <c r="BS139" s="58"/>
      <c r="BT139" s="58">
        <v>536.38797</v>
      </c>
      <c r="BU139" s="58">
        <f>BV139</f>
        <v>536.078431</v>
      </c>
      <c r="BV139" s="58">
        <v>536.078431</v>
      </c>
      <c r="BW139" s="58"/>
      <c r="BX139" s="58"/>
      <c r="BY139" s="58"/>
      <c r="BZ139" s="58"/>
      <c r="CA139" s="58">
        <v>535.438599</v>
      </c>
      <c r="CB139" s="58">
        <f>CC139</f>
        <v>535.383986555556</v>
      </c>
      <c r="CC139" s="58">
        <f t="shared" ref="CC139:CS139" si="274">CC138+CC137</f>
        <v>535.383986555556</v>
      </c>
      <c r="CD139" s="58"/>
      <c r="CE139" s="58"/>
      <c r="CF139" s="58"/>
      <c r="CG139" s="58"/>
      <c r="CH139" s="58">
        <f>CC139</f>
        <v>535.383986555556</v>
      </c>
      <c r="CI139" s="58">
        <f>CJ139</f>
        <v>534.54052861163</v>
      </c>
      <c r="CJ139" s="58">
        <f>CJ138+CJ137</f>
        <v>534.54052861163</v>
      </c>
      <c r="CK139" s="58">
        <f>CK138+CK137</f>
        <v>533.784960439738</v>
      </c>
      <c r="CL139" s="58">
        <f t="shared" si="274"/>
        <v>533.111532241707</v>
      </c>
      <c r="CM139" s="58">
        <f t="shared" si="274"/>
        <v>532.514870374389</v>
      </c>
      <c r="CN139" s="58">
        <f t="shared" si="274"/>
        <v>531.989952741381</v>
      </c>
      <c r="CO139" s="58">
        <f t="shared" si="274"/>
        <v>531.532085794645</v>
      </c>
      <c r="CP139" s="58">
        <f t="shared" si="274"/>
        <v>531.136883040686</v>
      </c>
      <c r="CQ139" s="58">
        <f t="shared" si="274"/>
        <v>530.800244952873</v>
      </c>
      <c r="CR139" s="58">
        <f t="shared" si="274"/>
        <v>530.518340197909</v>
      </c>
      <c r="CS139" s="58">
        <f t="shared" si="274"/>
        <v>530.287588090465</v>
      </c>
    </row>
    <row r="141" spans="1:97">
      <c r="A141" s="18" t="s">
        <v>446</v>
      </c>
      <c r="B141" s="30" t="s">
        <v>586</v>
      </c>
      <c r="C141" s="31">
        <v>1</v>
      </c>
      <c r="D141" s="31">
        <v>1.18</v>
      </c>
      <c r="E141" s="31">
        <v>1.38</v>
      </c>
      <c r="F141" s="31">
        <v>1.44</v>
      </c>
      <c r="G141" s="31">
        <v>1.5</v>
      </c>
      <c r="H141" s="31">
        <v>1.8</v>
      </c>
      <c r="I141" s="31">
        <v>2</v>
      </c>
      <c r="J141" s="31">
        <v>2.3</v>
      </c>
      <c r="K141" s="31">
        <v>2.5</v>
      </c>
      <c r="L141" s="31">
        <v>3.3</v>
      </c>
      <c r="M141" s="30"/>
      <c r="N141" s="30"/>
      <c r="O141" s="31">
        <v>3.3</v>
      </c>
      <c r="P141" s="30"/>
      <c r="Q141" s="30"/>
      <c r="R141" s="31">
        <v>3.3</v>
      </c>
      <c r="S141" s="30"/>
      <c r="T141" s="30"/>
      <c r="U141" s="30"/>
      <c r="V141" s="30"/>
      <c r="W141" s="30"/>
      <c r="X141" s="30"/>
      <c r="Y141" s="30">
        <v>3.55</v>
      </c>
      <c r="Z141" s="30"/>
      <c r="AA141" s="30"/>
      <c r="AB141" s="30"/>
      <c r="AC141" s="30"/>
      <c r="AD141" s="30"/>
      <c r="AE141" s="30"/>
      <c r="AF141" s="30">
        <v>3.85</v>
      </c>
      <c r="AG141" s="30"/>
      <c r="AH141" s="30"/>
      <c r="AI141" s="30"/>
      <c r="AJ141" s="30"/>
      <c r="AK141" s="30"/>
      <c r="AL141" s="30"/>
      <c r="AM141" s="30">
        <v>3.85</v>
      </c>
      <c r="AN141" s="30"/>
      <c r="AO141" s="30"/>
      <c r="AP141" s="30"/>
      <c r="AQ141" s="30"/>
      <c r="AR141" s="112"/>
      <c r="AS141" s="112"/>
      <c r="AT141" s="112">
        <v>4</v>
      </c>
      <c r="AU141" s="113"/>
      <c r="AV141" s="30"/>
      <c r="AW141" s="113"/>
      <c r="AX141" s="30"/>
      <c r="AY141" s="30"/>
      <c r="AZ141" s="30"/>
      <c r="BA141" s="113">
        <v>4.8</v>
      </c>
      <c r="BB141" s="113"/>
      <c r="BC141" s="113"/>
      <c r="BD141" s="113"/>
      <c r="BE141" s="113"/>
      <c r="BF141" s="113"/>
      <c r="BG141" s="113"/>
      <c r="BH141" s="113">
        <v>6</v>
      </c>
      <c r="BI141" s="31"/>
      <c r="BJ141" s="31"/>
      <c r="BK141" s="31"/>
      <c r="BL141" s="31"/>
      <c r="BM141" s="31"/>
      <c r="BN141" s="31"/>
      <c r="BO141" s="113">
        <v>6.6</v>
      </c>
      <c r="BP141" s="31"/>
      <c r="BQ141" s="31"/>
      <c r="BR141" s="31"/>
      <c r="BS141" s="31"/>
      <c r="BT141" s="31"/>
      <c r="BU141" s="31"/>
      <c r="BV141" s="113">
        <v>7</v>
      </c>
      <c r="BW141" s="31"/>
      <c r="BX141" s="31"/>
      <c r="BY141" s="31"/>
      <c r="BZ141" s="31"/>
      <c r="CA141" s="31"/>
      <c r="CB141" s="31"/>
      <c r="CC141" s="114">
        <v>7.2</v>
      </c>
      <c r="CD141" s="31"/>
      <c r="CE141" s="31"/>
      <c r="CF141" s="31"/>
      <c r="CG141" s="31"/>
      <c r="CH141" s="31"/>
      <c r="CI141" s="31"/>
      <c r="CJ141" s="114">
        <v>7.4</v>
      </c>
      <c r="CK141" s="114">
        <v>7.6</v>
      </c>
      <c r="CL141" s="31">
        <f t="shared" ref="CL141:CS141" si="275">+CL143*CL130</f>
        <v>7.82562270184052</v>
      </c>
      <c r="CM141" s="31">
        <f t="shared" si="275"/>
        <v>8.21130456739807</v>
      </c>
      <c r="CN141" s="31">
        <f t="shared" si="275"/>
        <v>8.86822955050436</v>
      </c>
      <c r="CO141" s="31">
        <f t="shared" si="275"/>
        <v>9.56884780988015</v>
      </c>
      <c r="CP141" s="31">
        <f t="shared" si="275"/>
        <v>10.3185737903107</v>
      </c>
      <c r="CQ141" s="31">
        <f t="shared" si="275"/>
        <v>11.1207555664223</v>
      </c>
      <c r="CR141" s="31">
        <f t="shared" si="275"/>
        <v>11.9789727260675</v>
      </c>
      <c r="CS141" s="31">
        <f t="shared" si="275"/>
        <v>12.8970524329747</v>
      </c>
    </row>
    <row r="142" spans="1:97">
      <c r="A142" s="536" t="s">
        <v>412</v>
      </c>
      <c r="B142" s="33" t="s">
        <v>587</v>
      </c>
      <c r="C142" s="33" t="s">
        <v>242</v>
      </c>
      <c r="D142" s="33">
        <f t="shared" ref="D142:L142" si="276">+D141/C141-1</f>
        <v>0.18</v>
      </c>
      <c r="E142" s="33">
        <f t="shared" si="276"/>
        <v>0.169491525423729</v>
      </c>
      <c r="F142" s="33">
        <f t="shared" si="276"/>
        <v>0.0434782608695652</v>
      </c>
      <c r="G142" s="33">
        <f t="shared" si="276"/>
        <v>0.0416666666666667</v>
      </c>
      <c r="H142" s="33">
        <f t="shared" si="276"/>
        <v>0.2</v>
      </c>
      <c r="I142" s="33">
        <f t="shared" si="276"/>
        <v>0.111111111111111</v>
      </c>
      <c r="J142" s="33">
        <f t="shared" si="276"/>
        <v>0.15</v>
      </c>
      <c r="K142" s="33">
        <f t="shared" si="276"/>
        <v>0.0869565217391306</v>
      </c>
      <c r="L142" s="33">
        <f t="shared" si="276"/>
        <v>0.32</v>
      </c>
      <c r="M142" s="33"/>
      <c r="N142" s="33"/>
      <c r="O142" s="33">
        <f>+O141/L141-1</f>
        <v>0</v>
      </c>
      <c r="P142" s="33"/>
      <c r="Q142" s="33"/>
      <c r="R142" s="33">
        <f>+R141/O141-1</f>
        <v>0</v>
      </c>
      <c r="S142" s="33"/>
      <c r="T142" s="33"/>
      <c r="U142" s="33"/>
      <c r="V142" s="33"/>
      <c r="W142" s="33"/>
      <c r="X142" s="33"/>
      <c r="Y142" s="33">
        <f>+Y141/R141-1</f>
        <v>0.0757575757575757</v>
      </c>
      <c r="Z142" s="33"/>
      <c r="AA142" s="33"/>
      <c r="AB142" s="33"/>
      <c r="AC142" s="33"/>
      <c r="AD142" s="33"/>
      <c r="AE142" s="33"/>
      <c r="AF142" s="33">
        <f>+AF141/Y141-1</f>
        <v>0.0845070422535212</v>
      </c>
      <c r="AG142" s="33"/>
      <c r="AH142" s="33"/>
      <c r="AI142" s="33"/>
      <c r="AJ142" s="33"/>
      <c r="AK142" s="33"/>
      <c r="AL142" s="33"/>
      <c r="AM142" s="33">
        <f>+AM141/AF141-1</f>
        <v>0</v>
      </c>
      <c r="AN142" s="33"/>
      <c r="AO142" s="33"/>
      <c r="AP142" s="33"/>
      <c r="AQ142" s="33"/>
      <c r="AR142" s="33"/>
      <c r="AS142" s="33"/>
      <c r="AT142" s="33">
        <f>+AT141/AM141-1</f>
        <v>0.0389610389610389</v>
      </c>
      <c r="AU142" s="33"/>
      <c r="AV142" s="33"/>
      <c r="AW142" s="33"/>
      <c r="AX142" s="33"/>
      <c r="AY142" s="33"/>
      <c r="AZ142" s="33"/>
      <c r="BA142" s="33">
        <f>+BA141/AT141-1</f>
        <v>0.2</v>
      </c>
      <c r="BB142" s="33"/>
      <c r="BC142" s="33"/>
      <c r="BD142" s="33"/>
      <c r="BE142" s="33"/>
      <c r="BF142" s="33"/>
      <c r="BG142" s="33"/>
      <c r="BH142" s="33">
        <f>+BH141/BA141-1</f>
        <v>0.25</v>
      </c>
      <c r="BI142" s="33"/>
      <c r="BJ142" s="33"/>
      <c r="BK142" s="33"/>
      <c r="BL142" s="33"/>
      <c r="BM142" s="33"/>
      <c r="BN142" s="33"/>
      <c r="BO142" s="33">
        <f>+BO141/BH141-1</f>
        <v>0.0999999999999999</v>
      </c>
      <c r="BP142" s="33"/>
      <c r="BQ142" s="33"/>
      <c r="BR142" s="33"/>
      <c r="BS142" s="33"/>
      <c r="BT142" s="33"/>
      <c r="BU142" s="33"/>
      <c r="BV142" s="33">
        <f>+BV141/BO141-1</f>
        <v>0.0606060606060606</v>
      </c>
      <c r="BW142" s="33"/>
      <c r="BX142" s="33"/>
      <c r="BY142" s="33"/>
      <c r="BZ142" s="33"/>
      <c r="CA142" s="33"/>
      <c r="CB142" s="33"/>
      <c r="CC142" s="33">
        <f>+CC141/BV141-1</f>
        <v>0.0285714285714287</v>
      </c>
      <c r="CD142" s="33"/>
      <c r="CE142" s="33"/>
      <c r="CF142" s="33"/>
      <c r="CG142" s="33"/>
      <c r="CH142" s="33"/>
      <c r="CI142" s="33"/>
      <c r="CJ142" s="33">
        <f>+CJ141/CC141-1</f>
        <v>0.0277777777777779</v>
      </c>
      <c r="CK142" s="33">
        <f t="shared" ref="CK142:CS142" si="277">+CK141/CJ141-1</f>
        <v>0.027027027027027</v>
      </c>
      <c r="CL142" s="33">
        <f t="shared" si="277"/>
        <v>0.0296871976105946</v>
      </c>
      <c r="CM142" s="33">
        <f t="shared" si="277"/>
        <v>0.0492844953369451</v>
      </c>
      <c r="CN142" s="33">
        <f t="shared" si="277"/>
        <v>0.0800025108938871</v>
      </c>
      <c r="CO142" s="33">
        <f t="shared" si="277"/>
        <v>0.0790031714206065</v>
      </c>
      <c r="CP142" s="33">
        <f t="shared" si="277"/>
        <v>0.0783507058871218</v>
      </c>
      <c r="CQ142" s="33">
        <f t="shared" si="277"/>
        <v>0.077741536031352</v>
      </c>
      <c r="CR142" s="33">
        <f t="shared" si="277"/>
        <v>0.0771725585118077</v>
      </c>
      <c r="CS142" s="33">
        <f t="shared" si="277"/>
        <v>0.0766409380755433</v>
      </c>
    </row>
    <row r="143" spans="1:97">
      <c r="A143" t="s">
        <v>306</v>
      </c>
      <c r="B143" s="33" t="s">
        <v>587</v>
      </c>
      <c r="C143" s="33">
        <f>+C141/C130</f>
        <v>0.319174984535821</v>
      </c>
      <c r="D143" s="33">
        <f>+D141/D130</f>
        <v>0.351126941610868</v>
      </c>
      <c r="E143" s="33">
        <f>+E141/E130</f>
        <v>0.312026297251299</v>
      </c>
      <c r="F143" s="33">
        <f>+F141/F130</f>
        <v>0.435194867238105</v>
      </c>
      <c r="G143" s="33">
        <f>+G141/G130</f>
        <v>0.488426156940187</v>
      </c>
      <c r="H143" s="33">
        <f t="shared" ref="H143:R143" si="278">+H141/H130</f>
        <v>0.471403362978837</v>
      </c>
      <c r="I143" s="33">
        <f t="shared" si="278"/>
        <v>0.486190366633858</v>
      </c>
      <c r="J143" s="33">
        <f t="shared" si="278"/>
        <v>0.480021877772353</v>
      </c>
      <c r="K143" s="33">
        <f t="shared" si="278"/>
        <v>0.505150128456494</v>
      </c>
      <c r="L143" s="33">
        <f t="shared" si="278"/>
        <v>0.387958118019632</v>
      </c>
      <c r="M143" s="33"/>
      <c r="N143" s="33"/>
      <c r="O143" s="33">
        <f t="shared" si="278"/>
        <v>0.560540033602232</v>
      </c>
      <c r="P143" s="33"/>
      <c r="Q143" s="33"/>
      <c r="R143" s="33">
        <f t="shared" si="278"/>
        <v>0.595139487651737</v>
      </c>
      <c r="S143" s="33"/>
      <c r="T143" s="33"/>
      <c r="U143" s="33"/>
      <c r="V143" s="33"/>
      <c r="W143" s="33"/>
      <c r="X143" s="33"/>
      <c r="Y143" s="33">
        <f>+Y141/Y130</f>
        <v>0.555483362539789</v>
      </c>
      <c r="Z143" s="33"/>
      <c r="AA143" s="33"/>
      <c r="AB143" s="33"/>
      <c r="AC143" s="33"/>
      <c r="AD143" s="33"/>
      <c r="AE143" s="33"/>
      <c r="AF143" s="33">
        <f>+AF141/AF130</f>
        <v>0.55310321891205</v>
      </c>
      <c r="AG143" s="33"/>
      <c r="AH143" s="33"/>
      <c r="AI143" s="33"/>
      <c r="AJ143" s="33"/>
      <c r="AK143" s="33"/>
      <c r="AL143" s="33"/>
      <c r="AM143" s="33">
        <f>+AM141/AM130</f>
        <v>0.57466611048</v>
      </c>
      <c r="AN143" s="33"/>
      <c r="AO143" s="33"/>
      <c r="AP143" s="33"/>
      <c r="AQ143" s="33"/>
      <c r="AR143" s="33"/>
      <c r="AS143" s="33"/>
      <c r="AT143" s="33">
        <f>+AT141/AT130</f>
        <v>0.627604335185497</v>
      </c>
      <c r="AU143" s="33"/>
      <c r="AV143" s="33"/>
      <c r="AW143" s="33"/>
      <c r="AX143" s="33"/>
      <c r="AY143" s="33"/>
      <c r="AZ143" s="33"/>
      <c r="BA143" s="33">
        <f>+BA141/BA130</f>
        <v>0.582349416525258</v>
      </c>
      <c r="BB143" s="33"/>
      <c r="BC143" s="33"/>
      <c r="BD143" s="33"/>
      <c r="BE143" s="33"/>
      <c r="BF143" s="33"/>
      <c r="BG143" s="33"/>
      <c r="BH143" s="33">
        <f>+BH141/BH130</f>
        <v>0.562702725265482</v>
      </c>
      <c r="BI143" s="33"/>
      <c r="BJ143" s="33"/>
      <c r="BK143" s="33"/>
      <c r="BL143" s="33"/>
      <c r="BM143" s="33"/>
      <c r="BN143" s="33"/>
      <c r="BO143" s="33">
        <f>+BO141/BO130</f>
        <v>0.571474991914618</v>
      </c>
      <c r="BP143" s="33"/>
      <c r="BQ143" s="33"/>
      <c r="BR143" s="33"/>
      <c r="BS143" s="33"/>
      <c r="BT143" s="33"/>
      <c r="BU143" s="33"/>
      <c r="BV143" s="33">
        <f>+BV141/BV130</f>
        <v>0.583610427543808</v>
      </c>
      <c r="BW143" s="33"/>
      <c r="BX143" s="33"/>
      <c r="BY143" s="33"/>
      <c r="BZ143" s="33"/>
      <c r="CA143" s="33"/>
      <c r="CB143" s="33"/>
      <c r="CC143" s="33">
        <f>CC141/CC134</f>
        <v>0.560963860991956</v>
      </c>
      <c r="CD143" s="33"/>
      <c r="CE143" s="33"/>
      <c r="CF143" s="33"/>
      <c r="CG143" s="33"/>
      <c r="CH143" s="33"/>
      <c r="CI143" s="33"/>
      <c r="CJ143" s="33">
        <f>CJ141/CJ134</f>
        <v>0.537755401816533</v>
      </c>
      <c r="CK143" s="33">
        <f>CK141/CK134</f>
        <v>0.51342279684426</v>
      </c>
      <c r="CL143" s="87">
        <v>0.515</v>
      </c>
      <c r="CM143" s="87">
        <v>0.5</v>
      </c>
      <c r="CN143" s="33">
        <f>+CM143</f>
        <v>0.5</v>
      </c>
      <c r="CO143" s="33">
        <f t="shared" ref="CO143:CS143" si="279">+CN143</f>
        <v>0.5</v>
      </c>
      <c r="CP143" s="33">
        <f t="shared" si="279"/>
        <v>0.5</v>
      </c>
      <c r="CQ143" s="33">
        <f t="shared" si="279"/>
        <v>0.5</v>
      </c>
      <c r="CR143" s="33">
        <f t="shared" si="279"/>
        <v>0.5</v>
      </c>
      <c r="CS143" s="33">
        <f t="shared" si="279"/>
        <v>0.5</v>
      </c>
    </row>
    <row r="144" spans="1:97">
      <c r="A144" t="s">
        <v>447</v>
      </c>
      <c r="B144" s="39" t="s">
        <v>594</v>
      </c>
      <c r="C144" s="39">
        <f>+C141*C137</f>
        <v>629.508822</v>
      </c>
      <c r="D144" s="39">
        <f>+D141*D137</f>
        <v>723.67262666</v>
      </c>
      <c r="E144" s="39">
        <f>+E141*E137</f>
        <v>828.67944024</v>
      </c>
      <c r="F144" s="39">
        <f>+F141*F137</f>
        <v>847.89015984</v>
      </c>
      <c r="G144" s="39">
        <f>+G141*G137</f>
        <v>875.082036</v>
      </c>
      <c r="H144" s="39">
        <f t="shared" ref="H144:R144" si="280">+H141*H137</f>
        <v>1055.8492524</v>
      </c>
      <c r="I144" s="39">
        <f t="shared" si="280"/>
        <v>1185.52659</v>
      </c>
      <c r="J144" s="39">
        <f t="shared" si="280"/>
        <v>1376.5107367</v>
      </c>
      <c r="K144" s="39">
        <f t="shared" si="280"/>
        <v>1494.33511</v>
      </c>
      <c r="L144" s="39">
        <f t="shared" si="280"/>
        <v>1904.9519511</v>
      </c>
      <c r="M144" s="39"/>
      <c r="N144" s="39"/>
      <c r="O144" s="39">
        <f t="shared" si="280"/>
        <v>1848.3247068</v>
      </c>
      <c r="P144" s="39"/>
      <c r="Q144" s="39"/>
      <c r="R144" s="39">
        <f t="shared" si="280"/>
        <v>1848.3247068</v>
      </c>
      <c r="S144" s="39"/>
      <c r="T144" s="39"/>
      <c r="U144" s="39"/>
      <c r="V144" s="39"/>
      <c r="W144" s="39"/>
      <c r="X144" s="39"/>
      <c r="Y144" s="39">
        <f>+Y141*Y137</f>
        <v>1989.4081146</v>
      </c>
      <c r="Z144" s="39"/>
      <c r="AA144" s="39"/>
      <c r="AB144" s="39"/>
      <c r="AC144" s="39"/>
      <c r="AD144" s="39"/>
      <c r="AE144" s="39"/>
      <c r="AF144" s="39">
        <f>+AF141*AF137</f>
        <v>2154.55827895</v>
      </c>
      <c r="AG144" s="39"/>
      <c r="AH144" s="39"/>
      <c r="AI144" s="39"/>
      <c r="AJ144" s="39"/>
      <c r="AK144" s="39"/>
      <c r="AL144" s="39"/>
      <c r="AM144" s="39">
        <f>+AM141*AM137</f>
        <v>2154.9979143</v>
      </c>
      <c r="AN144" s="39"/>
      <c r="AO144" s="39"/>
      <c r="AP144" s="39"/>
      <c r="AQ144" s="39"/>
      <c r="AR144" s="39"/>
      <c r="AS144" s="39"/>
      <c r="AT144" s="39">
        <f>+AT141*AT137</f>
        <v>2236.405288</v>
      </c>
      <c r="AU144" s="39"/>
      <c r="AV144" s="39"/>
      <c r="AW144" s="39"/>
      <c r="AX144" s="39"/>
      <c r="AY144" s="39"/>
      <c r="AZ144" s="39"/>
      <c r="BA144" s="39">
        <f>+BA141*BA137</f>
        <v>2676.827328</v>
      </c>
      <c r="BB144" s="39"/>
      <c r="BC144" s="39"/>
      <c r="BD144" s="39"/>
      <c r="BE144" s="39"/>
      <c r="BF144" s="39"/>
      <c r="BG144" s="39"/>
      <c r="BH144" s="39">
        <f>+BH141*BH137</f>
        <v>3211.119372</v>
      </c>
      <c r="BI144" s="39"/>
      <c r="BJ144" s="39"/>
      <c r="BK144" s="39"/>
      <c r="BL144" s="39"/>
      <c r="BM144" s="39"/>
      <c r="BN144" s="39"/>
      <c r="BO144" s="39">
        <f>+BO141*BO137</f>
        <v>3534.00135</v>
      </c>
      <c r="BP144" s="39"/>
      <c r="BQ144" s="39"/>
      <c r="BR144" s="39"/>
      <c r="BS144" s="39"/>
      <c r="BT144" s="39"/>
      <c r="BU144" s="39"/>
      <c r="BV144" s="39">
        <f>+BV141*BV137</f>
        <v>3740.184147</v>
      </c>
      <c r="BW144" s="39"/>
      <c r="BX144" s="39"/>
      <c r="BY144" s="39"/>
      <c r="BZ144" s="39"/>
      <c r="CA144" s="39"/>
      <c r="CB144" s="39"/>
      <c r="CC144" s="39">
        <f t="shared" ref="CC144:CS144" si="281">+CC141*CC137</f>
        <v>3842.0465512</v>
      </c>
      <c r="CD144" s="39"/>
      <c r="CE144" s="39"/>
      <c r="CF144" s="39"/>
      <c r="CG144" s="39"/>
      <c r="CH144" s="39"/>
      <c r="CI144" s="39"/>
      <c r="CJ144" s="39">
        <f t="shared" si="281"/>
        <v>3938.82847772606</v>
      </c>
      <c r="CK144" s="39">
        <f t="shared" si="281"/>
        <v>4035.740983342</v>
      </c>
      <c r="CL144" s="39">
        <f t="shared" si="281"/>
        <v>4146.36801707417</v>
      </c>
      <c r="CM144" s="39">
        <f t="shared" si="281"/>
        <v>4341.71464767691</v>
      </c>
      <c r="CN144" s="39">
        <f t="shared" si="281"/>
        <v>4679.97351623596</v>
      </c>
      <c r="CO144" s="39">
        <f t="shared" si="281"/>
        <v>5040.54058314762</v>
      </c>
      <c r="CP144" s="39">
        <f t="shared" si="281"/>
        <v>5426.2332802159</v>
      </c>
      <c r="CQ144" s="39">
        <f t="shared" si="281"/>
        <v>5838.77294261221</v>
      </c>
      <c r="CR144" s="39">
        <f t="shared" si="281"/>
        <v>6279.99957342901</v>
      </c>
      <c r="CS144" s="39">
        <f t="shared" si="281"/>
        <v>6751.88008360541</v>
      </c>
    </row>
    <row r="145" spans="1:97">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39"/>
      <c r="BY145" s="39"/>
      <c r="BZ145" s="39"/>
      <c r="CA145" s="39"/>
      <c r="CB145" s="39"/>
      <c r="CC145" s="39"/>
      <c r="CD145" s="39"/>
      <c r="CE145" s="39"/>
      <c r="CF145" s="39"/>
      <c r="CG145" s="39"/>
      <c r="CH145" s="39"/>
      <c r="CI145" s="39"/>
      <c r="CJ145" s="39"/>
      <c r="CK145" s="39"/>
      <c r="CL145" s="39"/>
      <c r="CM145" s="39"/>
      <c r="CN145" s="39"/>
      <c r="CO145" s="39"/>
      <c r="CP145" s="39"/>
      <c r="CQ145" s="39"/>
      <c r="CR145" s="39"/>
      <c r="CS145" s="39"/>
    </row>
    <row r="146" spans="1:97">
      <c r="A146" t="s">
        <v>636</v>
      </c>
      <c r="B146" s="39" t="s">
        <v>594</v>
      </c>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115">
        <v>500</v>
      </c>
      <c r="BI146" s="39"/>
      <c r="BJ146" s="39"/>
      <c r="BK146" s="39"/>
      <c r="BL146" s="39"/>
      <c r="BM146" s="39"/>
      <c r="BN146" s="39"/>
      <c r="BO146" s="39"/>
      <c r="BP146" s="39"/>
      <c r="BQ146" s="39"/>
      <c r="BR146" s="39"/>
      <c r="BS146" s="39"/>
      <c r="BT146" s="39"/>
      <c r="BU146" s="39"/>
      <c r="BV146" s="39"/>
      <c r="BW146" s="39"/>
      <c r="BX146" s="39"/>
      <c r="BY146" s="39"/>
      <c r="BZ146" s="39"/>
      <c r="CA146" s="39"/>
      <c r="CB146" s="39"/>
      <c r="CC146" s="115">
        <v>500</v>
      </c>
      <c r="CD146" s="39"/>
      <c r="CE146" s="39"/>
      <c r="CF146" s="39"/>
      <c r="CG146" s="39"/>
      <c r="CH146" s="39"/>
      <c r="CI146" s="39"/>
      <c r="CJ146" s="115">
        <v>500</v>
      </c>
      <c r="CK146" s="115">
        <v>500</v>
      </c>
      <c r="CL146" s="115">
        <v>500</v>
      </c>
      <c r="CM146" s="115">
        <v>500</v>
      </c>
      <c r="CN146" s="115">
        <v>500</v>
      </c>
      <c r="CO146" s="115">
        <v>500</v>
      </c>
      <c r="CP146" s="115">
        <v>500</v>
      </c>
      <c r="CQ146" s="115">
        <v>500</v>
      </c>
      <c r="CR146" s="115">
        <v>500</v>
      </c>
      <c r="CS146" s="115">
        <v>500</v>
      </c>
    </row>
    <row r="147" spans="1:97">
      <c r="A147" t="s">
        <v>637</v>
      </c>
      <c r="B147" s="39" t="s">
        <v>586</v>
      </c>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v>360</v>
      </c>
      <c r="BI147" s="39"/>
      <c r="BJ147" s="39"/>
      <c r="BK147" s="39"/>
      <c r="BL147" s="39"/>
      <c r="BM147" s="39"/>
      <c r="BN147" s="39"/>
      <c r="BO147" s="39"/>
      <c r="BP147" s="39"/>
      <c r="BQ147" s="39"/>
      <c r="BR147" s="39"/>
      <c r="BS147" s="39"/>
      <c r="BT147" s="39"/>
      <c r="BU147" s="39"/>
      <c r="BV147" s="39"/>
      <c r="BW147" s="39"/>
      <c r="BX147" s="39"/>
      <c r="BY147" s="39"/>
      <c r="BZ147" s="39"/>
      <c r="CA147" s="39"/>
      <c r="CB147" s="39"/>
      <c r="CC147" s="39">
        <v>360</v>
      </c>
      <c r="CD147" s="39"/>
      <c r="CE147" s="39"/>
      <c r="CF147" s="39"/>
      <c r="CG147" s="39"/>
      <c r="CH147" s="39"/>
      <c r="CI147" s="39"/>
      <c r="CJ147" s="39">
        <f>CC147*(1.07)</f>
        <v>385.2</v>
      </c>
      <c r="CK147" s="39">
        <f t="shared" ref="CK147:CS147" si="282">CJ147*(1.07)</f>
        <v>412.164</v>
      </c>
      <c r="CL147" s="39">
        <f t="shared" si="282"/>
        <v>441.01548</v>
      </c>
      <c r="CM147" s="39">
        <f t="shared" si="282"/>
        <v>471.8865636</v>
      </c>
      <c r="CN147" s="39">
        <f t="shared" si="282"/>
        <v>504.918623052</v>
      </c>
      <c r="CO147" s="39">
        <f t="shared" si="282"/>
        <v>540.26292666564</v>
      </c>
      <c r="CP147" s="39">
        <f t="shared" si="282"/>
        <v>578.081331532235</v>
      </c>
      <c r="CQ147" s="39">
        <f t="shared" si="282"/>
        <v>618.547024739492</v>
      </c>
      <c r="CR147" s="39">
        <f t="shared" si="282"/>
        <v>661.845316471256</v>
      </c>
      <c r="CS147" s="39">
        <f t="shared" si="282"/>
        <v>708.174488624244</v>
      </c>
    </row>
    <row r="148" spans="1:97">
      <c r="A148" t="s">
        <v>638</v>
      </c>
      <c r="B148" s="27" t="s">
        <v>626</v>
      </c>
      <c r="BH148" s="71">
        <f>BH146/BH147</f>
        <v>1.38888888888889</v>
      </c>
      <c r="BI148" s="71"/>
      <c r="BJ148" s="71"/>
      <c r="BK148" s="71"/>
      <c r="BL148" s="71"/>
      <c r="BM148" s="71"/>
      <c r="BN148" s="71"/>
      <c r="BO148" s="71"/>
      <c r="BP148" s="71"/>
      <c r="BQ148" s="71"/>
      <c r="BR148" s="71"/>
      <c r="BS148" s="71"/>
      <c r="BT148" s="71"/>
      <c r="BU148" s="71"/>
      <c r="BV148" s="71"/>
      <c r="BW148" s="71"/>
      <c r="BX148" s="71"/>
      <c r="BY148" s="71"/>
      <c r="BZ148" s="71"/>
      <c r="CA148" s="71"/>
      <c r="CB148" s="71"/>
      <c r="CC148" s="71">
        <f>CC146/CC147</f>
        <v>1.38888888888889</v>
      </c>
      <c r="CD148" s="71"/>
      <c r="CE148" s="71"/>
      <c r="CF148" s="71"/>
      <c r="CG148" s="71"/>
      <c r="CH148" s="71"/>
      <c r="CI148" s="71"/>
      <c r="CJ148" s="71">
        <f>CJ146/CJ147</f>
        <v>1.29802699896158</v>
      </c>
      <c r="CK148" s="71">
        <f t="shared" ref="CK148:CS148" si="283">CK146/CK147</f>
        <v>1.2131093448239</v>
      </c>
      <c r="CL148" s="71">
        <f t="shared" si="283"/>
        <v>1.13374705123729</v>
      </c>
      <c r="CM148" s="71">
        <f t="shared" si="283"/>
        <v>1.05957668339934</v>
      </c>
      <c r="CN148" s="71">
        <f t="shared" si="283"/>
        <v>0.990258582616206</v>
      </c>
      <c r="CO148" s="71">
        <f t="shared" si="283"/>
        <v>0.925475310856267</v>
      </c>
      <c r="CP148" s="71">
        <f t="shared" si="283"/>
        <v>0.864930197061932</v>
      </c>
      <c r="CQ148" s="71">
        <f t="shared" si="283"/>
        <v>0.808345978562553</v>
      </c>
      <c r="CR148" s="71">
        <f t="shared" si="283"/>
        <v>0.755463531366872</v>
      </c>
      <c r="CS148" s="71">
        <f t="shared" si="283"/>
        <v>0.706040683520441</v>
      </c>
    </row>
    <row r="150" spans="1:97">
      <c r="A150" s="28" t="s">
        <v>639</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c r="CK150" s="29"/>
      <c r="CL150" s="29"/>
      <c r="CM150" s="29"/>
      <c r="CN150" s="29"/>
      <c r="CO150" s="29"/>
      <c r="CP150" s="29"/>
      <c r="CQ150" s="29"/>
      <c r="CR150" s="29"/>
      <c r="CS150" s="29"/>
    </row>
    <row r="151" ht="6.75" customHeight="1"/>
    <row r="152" s="20" customFormat="1" hidden="1" outlineLevel="2" spans="1:97">
      <c r="A152" s="116" t="s">
        <v>640</v>
      </c>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c r="AI152" s="117"/>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7"/>
      <c r="BO152" s="117"/>
      <c r="BP152" s="117"/>
      <c r="BQ152" s="117"/>
      <c r="BR152" s="117"/>
      <c r="BS152" s="117"/>
      <c r="BT152" s="117"/>
      <c r="BU152" s="117"/>
      <c r="BV152" s="117"/>
      <c r="BW152" s="117"/>
      <c r="BX152" s="117"/>
      <c r="BY152" s="117"/>
      <c r="BZ152" s="117"/>
      <c r="CA152" s="117"/>
      <c r="CB152" s="117"/>
      <c r="CC152" s="117"/>
      <c r="CD152" s="117"/>
      <c r="CE152" s="117"/>
      <c r="CF152" s="117"/>
      <c r="CG152" s="117"/>
      <c r="CH152" s="117"/>
      <c r="CI152" s="117"/>
      <c r="CJ152" s="117"/>
      <c r="CK152" s="117"/>
      <c r="CL152" s="117"/>
      <c r="CM152" s="117"/>
      <c r="CN152" s="117"/>
      <c r="CO152" s="117"/>
      <c r="CP152" s="117"/>
      <c r="CQ152" s="117"/>
      <c r="CR152" s="117"/>
      <c r="CS152" s="117"/>
    </row>
    <row r="153" s="20" customFormat="1" hidden="1" outlineLevel="2" spans="1:97">
      <c r="A153" s="20" t="s">
        <v>641</v>
      </c>
      <c r="B153" s="117" t="s">
        <v>587</v>
      </c>
      <c r="C153" s="117"/>
      <c r="D153" s="117"/>
      <c r="E153" s="117"/>
      <c r="F153" s="117"/>
      <c r="G153" s="117"/>
      <c r="H153" s="118">
        <f t="shared" ref="H153:L155" si="284">+H161/H$238</f>
        <v>0.355171144644829</v>
      </c>
      <c r="I153" s="118">
        <f t="shared" si="284"/>
        <v>0.347430521003625</v>
      </c>
      <c r="J153" s="118">
        <f t="shared" si="284"/>
        <v>0.326916672217412</v>
      </c>
      <c r="K153" s="118">
        <f t="shared" si="284"/>
        <v>0.324433384894747</v>
      </c>
      <c r="L153" s="118">
        <f t="shared" si="284"/>
        <v>0.34055533570769</v>
      </c>
      <c r="M153" s="118"/>
      <c r="N153" s="118"/>
      <c r="O153" s="118">
        <f>+O161/O$238</f>
        <v>0.322293143512663</v>
      </c>
      <c r="P153" s="118"/>
      <c r="Q153" s="118"/>
      <c r="R153" s="118">
        <f>O153*(1+R171)/(1+R$197)</f>
        <v>0.321906203771154</v>
      </c>
      <c r="S153" s="118"/>
      <c r="T153" s="118"/>
      <c r="U153" s="118"/>
      <c r="V153" s="118"/>
      <c r="W153" s="118"/>
      <c r="X153" s="118"/>
      <c r="Y153" s="118">
        <f>R153*(1+Y171)/(1+Y$197)</f>
        <v>0.322719114844127</v>
      </c>
      <c r="Z153" s="118"/>
      <c r="AA153" s="118"/>
      <c r="AB153" s="118"/>
      <c r="AC153" s="118"/>
      <c r="AD153" s="118"/>
      <c r="AE153" s="118"/>
      <c r="AF153" s="118">
        <f>Y153*(1+AF171)/(1+AF$197)</f>
        <v>0.313648396202605</v>
      </c>
      <c r="AG153" s="118">
        <f t="shared" ref="AG153:AG159" si="285">+AM153</f>
        <v>0.30896643102096</v>
      </c>
      <c r="AH153" s="118">
        <f t="shared" ref="AH153:AL159" si="286">+AG153</f>
        <v>0.30896643102096</v>
      </c>
      <c r="AI153" s="118">
        <f t="shared" si="286"/>
        <v>0.30896643102096</v>
      </c>
      <c r="AJ153" s="118">
        <f t="shared" si="286"/>
        <v>0.30896643102096</v>
      </c>
      <c r="AK153" s="118">
        <f t="shared" si="286"/>
        <v>0.30896643102096</v>
      </c>
      <c r="AL153" s="118">
        <f t="shared" si="286"/>
        <v>0.30896643102096</v>
      </c>
      <c r="AM153" s="118">
        <f>AF153*(1+AM171)/(1+AM$197)</f>
        <v>0.30896643102096</v>
      </c>
      <c r="AN153" s="118"/>
      <c r="AO153" s="118"/>
      <c r="AP153" s="118"/>
      <c r="AQ153" s="118"/>
      <c r="AR153" s="118"/>
      <c r="AS153" s="118"/>
      <c r="AT153" s="118">
        <f>AM153*(1+AT171)/(1+AT$197)</f>
        <v>0.295765208092615</v>
      </c>
      <c r="AU153" s="118"/>
      <c r="AV153" s="118"/>
      <c r="AW153" s="118"/>
      <c r="AX153" s="118"/>
      <c r="AY153" s="118"/>
      <c r="AZ153" s="118"/>
      <c r="BA153" s="118">
        <f>AT153*(1+BA171)/(1+BA$197)</f>
        <v>0.276921642364614</v>
      </c>
      <c r="BB153" s="118"/>
      <c r="BC153" s="118"/>
      <c r="BD153" s="118"/>
      <c r="BE153" s="118"/>
      <c r="BF153" s="118"/>
      <c r="BG153" s="118"/>
      <c r="BH153" s="118">
        <f>BA153*(1+BH171)/(1+BH$197)</f>
        <v>0.269017300915733</v>
      </c>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row>
    <row r="154" s="20" customFormat="1" hidden="1" outlineLevel="2" spans="1:97">
      <c r="A154" s="20" t="s">
        <v>451</v>
      </c>
      <c r="B154" s="117" t="s">
        <v>587</v>
      </c>
      <c r="C154" s="117"/>
      <c r="D154" s="117"/>
      <c r="E154" s="117"/>
      <c r="F154" s="117"/>
      <c r="G154" s="117"/>
      <c r="H154" s="118">
        <f t="shared" si="284"/>
        <v>0.361685682738314</v>
      </c>
      <c r="I154" s="118">
        <f t="shared" si="284"/>
        <v>0.362001563721658</v>
      </c>
      <c r="J154" s="118">
        <f t="shared" si="284"/>
        <v>0.366848731099714</v>
      </c>
      <c r="K154" s="118">
        <f t="shared" si="284"/>
        <v>0.369560831259668</v>
      </c>
      <c r="L154" s="118">
        <f t="shared" si="284"/>
        <v>0.366376467484501</v>
      </c>
      <c r="M154" s="118"/>
      <c r="N154" s="118"/>
      <c r="O154" s="118">
        <f>+O162/O$238</f>
        <v>0.405329882048416</v>
      </c>
      <c r="P154" s="118"/>
      <c r="Q154" s="118"/>
      <c r="R154" s="118">
        <f>O154*(1+R175)/(1+R$197)</f>
        <v>0.405241325750092</v>
      </c>
      <c r="S154" s="118"/>
      <c r="T154" s="118"/>
      <c r="U154" s="118"/>
      <c r="V154" s="118"/>
      <c r="W154" s="118"/>
      <c r="X154" s="118"/>
      <c r="Y154" s="118">
        <f>R154*(1+Y175)/(1+Y$197)</f>
        <v>0.400201031362278</v>
      </c>
      <c r="Z154" s="118"/>
      <c r="AA154" s="118"/>
      <c r="AB154" s="118"/>
      <c r="AC154" s="118"/>
      <c r="AD154" s="118"/>
      <c r="AE154" s="118"/>
      <c r="AF154" s="118">
        <f>Y154*(1+AF175)/(1+AF$197)</f>
        <v>0.400738955768614</v>
      </c>
      <c r="AG154" s="118">
        <f t="shared" si="285"/>
        <v>0.401368644955065</v>
      </c>
      <c r="AH154" s="118">
        <f t="shared" si="286"/>
        <v>0.401368644955065</v>
      </c>
      <c r="AI154" s="118">
        <f t="shared" si="286"/>
        <v>0.401368644955065</v>
      </c>
      <c r="AJ154" s="118">
        <f t="shared" si="286"/>
        <v>0.401368644955065</v>
      </c>
      <c r="AK154" s="118">
        <f t="shared" si="286"/>
        <v>0.401368644955065</v>
      </c>
      <c r="AL154" s="118">
        <f t="shared" si="286"/>
        <v>0.401368644955065</v>
      </c>
      <c r="AM154" s="118">
        <f>AF154*(1+AM175)/(1+AM$197)</f>
        <v>0.401368644955065</v>
      </c>
      <c r="AN154" s="118"/>
      <c r="AO154" s="118"/>
      <c r="AP154" s="118"/>
      <c r="AQ154" s="118"/>
      <c r="AR154" s="118"/>
      <c r="AS154" s="118"/>
      <c r="AT154" s="118">
        <f>AM154*(1+AT175)/(1+AT$197)</f>
        <v>0.405564867730408</v>
      </c>
      <c r="AU154" s="118"/>
      <c r="AV154" s="118"/>
      <c r="AW154" s="118"/>
      <c r="AX154" s="118"/>
      <c r="AY154" s="118"/>
      <c r="AZ154" s="118"/>
      <c r="BA154" s="118">
        <f>AT154*(1+BA175)/(1+BA$197)</f>
        <v>0.408687970046426</v>
      </c>
      <c r="BB154" s="118"/>
      <c r="BC154" s="118"/>
      <c r="BD154" s="118"/>
      <c r="BE154" s="118"/>
      <c r="BF154" s="118"/>
      <c r="BG154" s="118"/>
      <c r="BH154" s="118">
        <f>BA154*(1+BH175)/(1+BH$197)</f>
        <v>0.397022542838523</v>
      </c>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row>
    <row r="155" s="20" customFormat="1" hidden="1" outlineLevel="2" spans="1:97">
      <c r="A155" s="20" t="s">
        <v>642</v>
      </c>
      <c r="B155" s="117" t="s">
        <v>587</v>
      </c>
      <c r="C155" s="117"/>
      <c r="D155" s="117"/>
      <c r="E155" s="117"/>
      <c r="F155" s="117"/>
      <c r="G155" s="117"/>
      <c r="H155" s="118">
        <f t="shared" si="284"/>
        <v>0.283143172616857</v>
      </c>
      <c r="I155" s="118">
        <f t="shared" si="284"/>
        <v>0.290567915274717</v>
      </c>
      <c r="J155" s="118">
        <f t="shared" si="284"/>
        <v>0.306234596682875</v>
      </c>
      <c r="K155" s="118">
        <f t="shared" si="284"/>
        <v>0.306005783845585</v>
      </c>
      <c r="L155" s="118">
        <f t="shared" si="284"/>
        <v>0.293068196807809</v>
      </c>
      <c r="M155" s="118"/>
      <c r="N155" s="118"/>
      <c r="O155" s="118">
        <f>+O163/O$238</f>
        <v>0.272376974438921</v>
      </c>
      <c r="P155" s="118"/>
      <c r="Q155" s="118"/>
      <c r="R155" s="118">
        <f>O155*(1+R179)/(1+R$197)</f>
        <v>0.272852470478753</v>
      </c>
      <c r="S155" s="118"/>
      <c r="T155" s="118"/>
      <c r="U155" s="118"/>
      <c r="V155" s="118"/>
      <c r="W155" s="118"/>
      <c r="X155" s="118"/>
      <c r="Y155" s="118">
        <f>R155*(1+Y179)/(1+Y$197)</f>
        <v>0.277079853793595</v>
      </c>
      <c r="Z155" s="118"/>
      <c r="AA155" s="118"/>
      <c r="AB155" s="118"/>
      <c r="AC155" s="118"/>
      <c r="AD155" s="118"/>
      <c r="AE155" s="118"/>
      <c r="AF155" s="118">
        <f>Y155*(1+AF179)/(1+AF$197)</f>
        <v>0.285612648028781</v>
      </c>
      <c r="AG155" s="118">
        <f t="shared" si="285"/>
        <v>0.289664924023975</v>
      </c>
      <c r="AH155" s="118">
        <f t="shared" si="286"/>
        <v>0.289664924023975</v>
      </c>
      <c r="AI155" s="118">
        <f t="shared" si="286"/>
        <v>0.289664924023975</v>
      </c>
      <c r="AJ155" s="118">
        <f t="shared" si="286"/>
        <v>0.289664924023975</v>
      </c>
      <c r="AK155" s="118">
        <f t="shared" si="286"/>
        <v>0.289664924023975</v>
      </c>
      <c r="AL155" s="118">
        <f t="shared" si="286"/>
        <v>0.289664924023975</v>
      </c>
      <c r="AM155" s="118">
        <f>AF155*(1+AM179)/(1+AM$197)</f>
        <v>0.289664924023975</v>
      </c>
      <c r="AN155" s="118"/>
      <c r="AO155" s="118"/>
      <c r="AP155" s="118"/>
      <c r="AQ155" s="118"/>
      <c r="AR155" s="118"/>
      <c r="AS155" s="118"/>
      <c r="AT155" s="118">
        <f>SUM(AT156:AT159)</f>
        <v>0.298669924176978</v>
      </c>
      <c r="AU155" s="118"/>
      <c r="AV155" s="118"/>
      <c r="AW155" s="118"/>
      <c r="AX155" s="118"/>
      <c r="AY155" s="118"/>
      <c r="AZ155" s="118"/>
      <c r="BA155" s="118">
        <f>SUM(BA156:BA159)</f>
        <v>0.31439038758896</v>
      </c>
      <c r="BB155" s="118"/>
      <c r="BC155" s="118"/>
      <c r="BD155" s="118"/>
      <c r="BE155" s="118"/>
      <c r="BF155" s="118"/>
      <c r="BG155" s="118"/>
      <c r="BH155" s="118">
        <f>SUM(BH156:BH159)</f>
        <v>0.341944087217068</v>
      </c>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row>
    <row r="156" s="20" customFormat="1" hidden="1" outlineLevel="2" spans="1:97">
      <c r="A156" s="119" t="s">
        <v>643</v>
      </c>
      <c r="B156" s="117" t="s">
        <v>587</v>
      </c>
      <c r="C156" s="117"/>
      <c r="D156" s="117"/>
      <c r="E156" s="117"/>
      <c r="F156" s="117"/>
      <c r="G156" s="117"/>
      <c r="H156" s="120">
        <f t="shared" ref="H156:L159" si="287">+H714/H$713*H$155</f>
        <v>0.135562172940304</v>
      </c>
      <c r="I156" s="120">
        <f t="shared" si="287"/>
        <v>0.14568651778598</v>
      </c>
      <c r="J156" s="120">
        <f t="shared" si="287"/>
        <v>0.160073441699077</v>
      </c>
      <c r="K156" s="120">
        <f t="shared" si="287"/>
        <v>0.158225690076592</v>
      </c>
      <c r="L156" s="120">
        <f t="shared" si="287"/>
        <v>0.156041350929533</v>
      </c>
      <c r="M156" s="118"/>
      <c r="N156" s="118"/>
      <c r="O156" s="120">
        <f>+O714/O$713*O$155</f>
        <v>0.155138142035492</v>
      </c>
      <c r="P156" s="118"/>
      <c r="Q156" s="118"/>
      <c r="R156" s="120">
        <f>+R714/R$713*R$155</f>
        <v>0.156749356454046</v>
      </c>
      <c r="S156" s="118"/>
      <c r="T156" s="118"/>
      <c r="U156" s="118"/>
      <c r="V156" s="118"/>
      <c r="W156" s="118"/>
      <c r="X156" s="118"/>
      <c r="Y156" s="120">
        <f>+Y714/Y$713*Y$155</f>
        <v>0.161601456660862</v>
      </c>
      <c r="Z156" s="118"/>
      <c r="AA156" s="118"/>
      <c r="AB156" s="118"/>
      <c r="AC156" s="118"/>
      <c r="AD156" s="120"/>
      <c r="AE156" s="120"/>
      <c r="AF156" s="120">
        <f>+AF714/AF$713*AF$155</f>
        <v>0.181742125109935</v>
      </c>
      <c r="AG156" s="120">
        <f t="shared" si="285"/>
        <v>0.199407237337293</v>
      </c>
      <c r="AH156" s="120">
        <f t="shared" si="286"/>
        <v>0.199407237337293</v>
      </c>
      <c r="AI156" s="120">
        <f t="shared" si="286"/>
        <v>0.199407237337293</v>
      </c>
      <c r="AJ156" s="120">
        <f t="shared" si="286"/>
        <v>0.199407237337293</v>
      </c>
      <c r="AK156" s="118">
        <f t="shared" si="286"/>
        <v>0.199407237337293</v>
      </c>
      <c r="AL156" s="118">
        <f t="shared" si="286"/>
        <v>0.199407237337293</v>
      </c>
      <c r="AM156" s="120">
        <f>+AM714/AM$713*AM$155</f>
        <v>0.199407237337293</v>
      </c>
      <c r="AN156" s="120"/>
      <c r="AO156" s="120"/>
      <c r="AP156" s="120"/>
      <c r="AQ156" s="120"/>
      <c r="AR156" s="118"/>
      <c r="AS156" s="118"/>
      <c r="AT156" s="118">
        <f>AM156*(1+AT183)/(1+AT$197)</f>
        <v>0.207854902245539</v>
      </c>
      <c r="AU156" s="118"/>
      <c r="AV156" s="118"/>
      <c r="AW156" s="118"/>
      <c r="AX156" s="118"/>
      <c r="AY156" s="118"/>
      <c r="AZ156" s="118"/>
      <c r="BA156" s="118">
        <f>AT156*(1+BA183)/(1+BA$197)</f>
        <v>0.230895842835629</v>
      </c>
      <c r="BB156" s="118"/>
      <c r="BC156" s="118"/>
      <c r="BD156" s="118"/>
      <c r="BE156" s="118"/>
      <c r="BF156" s="118"/>
      <c r="BG156" s="118"/>
      <c r="BH156" s="118">
        <f>BA156*(1+BH183)/(1+BH$197)</f>
        <v>0.258894369881166</v>
      </c>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row>
    <row r="157" s="20" customFormat="1" hidden="1" outlineLevel="2" spans="1:97">
      <c r="A157" s="119" t="s">
        <v>453</v>
      </c>
      <c r="B157" s="117" t="s">
        <v>587</v>
      </c>
      <c r="C157" s="117"/>
      <c r="D157" s="117"/>
      <c r="E157" s="117"/>
      <c r="F157" s="117"/>
      <c r="G157" s="117"/>
      <c r="H157" s="120">
        <f t="shared" si="287"/>
        <v>0.0594146240424453</v>
      </c>
      <c r="I157" s="120">
        <f t="shared" si="287"/>
        <v>0.0538222918706424</v>
      </c>
      <c r="J157" s="120">
        <f t="shared" si="287"/>
        <v>0.0678401334755554</v>
      </c>
      <c r="K157" s="120">
        <f t="shared" si="287"/>
        <v>0.0681039880933018</v>
      </c>
      <c r="L157" s="120">
        <f t="shared" si="287"/>
        <v>0.0633828232575323</v>
      </c>
      <c r="M157" s="118"/>
      <c r="N157" s="118"/>
      <c r="O157" s="120">
        <f>+O715/O$713*O$155</f>
        <v>0.0531362689102252</v>
      </c>
      <c r="P157" s="118"/>
      <c r="Q157" s="118"/>
      <c r="R157" s="120">
        <f>+R715/R$713*R$155</f>
        <v>0.051124200085626</v>
      </c>
      <c r="S157" s="118"/>
      <c r="T157" s="118"/>
      <c r="U157" s="118"/>
      <c r="V157" s="118"/>
      <c r="W157" s="118"/>
      <c r="X157" s="118"/>
      <c r="Y157" s="120">
        <f>+Y715/Y$713*Y$155</f>
        <v>0.0513006737398805</v>
      </c>
      <c r="Z157" s="118"/>
      <c r="AA157" s="118"/>
      <c r="AB157" s="118"/>
      <c r="AC157" s="118"/>
      <c r="AD157" s="120"/>
      <c r="AE157" s="120"/>
      <c r="AF157" s="120">
        <f>+AF715/AF$713*AF$155</f>
        <v>0.0438010890267112</v>
      </c>
      <c r="AG157" s="120">
        <f t="shared" si="285"/>
        <v>0.0366089223982972</v>
      </c>
      <c r="AH157" s="120">
        <f t="shared" si="286"/>
        <v>0.0366089223982972</v>
      </c>
      <c r="AI157" s="120">
        <f t="shared" si="286"/>
        <v>0.0366089223982972</v>
      </c>
      <c r="AJ157" s="120">
        <f t="shared" si="286"/>
        <v>0.0366089223982972</v>
      </c>
      <c r="AK157" s="118">
        <f t="shared" si="286"/>
        <v>0.0366089223982972</v>
      </c>
      <c r="AL157" s="118">
        <f t="shared" si="286"/>
        <v>0.0366089223982972</v>
      </c>
      <c r="AM157" s="120">
        <f>+AM715/AM$713*AM$155</f>
        <v>0.0366089223982972</v>
      </c>
      <c r="AN157" s="120"/>
      <c r="AO157" s="120"/>
      <c r="AP157" s="120"/>
      <c r="AQ157" s="120"/>
      <c r="AR157" s="118"/>
      <c r="AS157" s="118"/>
      <c r="AT157" s="118">
        <f>AM157*(1+AT187)/(1+AT$197)</f>
        <v>0.0350447312848827</v>
      </c>
      <c r="AU157" s="118"/>
      <c r="AV157" s="118"/>
      <c r="AW157" s="118"/>
      <c r="AX157" s="118"/>
      <c r="AY157" s="118"/>
      <c r="AZ157" s="118"/>
      <c r="BA157" s="118">
        <f>AT157*(1+BA187)/(1+BA$197)</f>
        <v>0.0367049360498617</v>
      </c>
      <c r="BB157" s="118"/>
      <c r="BC157" s="118"/>
      <c r="BD157" s="118"/>
      <c r="BE157" s="118"/>
      <c r="BF157" s="118"/>
      <c r="BG157" s="118"/>
      <c r="BH157" s="118">
        <f>BA157*(1+BH187)/(1+BH$197)</f>
        <v>0.0371568486819855</v>
      </c>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row>
    <row r="158" s="20" customFormat="1" hidden="1" outlineLevel="2" spans="1:97">
      <c r="A158" s="119" t="s">
        <v>644</v>
      </c>
      <c r="B158" s="117" t="s">
        <v>587</v>
      </c>
      <c r="C158" s="117"/>
      <c r="D158" s="117"/>
      <c r="E158" s="117"/>
      <c r="F158" s="117"/>
      <c r="G158" s="117"/>
      <c r="H158" s="120">
        <f t="shared" si="287"/>
        <v>0.0644684769810092</v>
      </c>
      <c r="I158" s="120">
        <f t="shared" si="287"/>
        <v>0.0676703609832087</v>
      </c>
      <c r="J158" s="120">
        <f t="shared" si="287"/>
        <v>0.0605778152626678</v>
      </c>
      <c r="K158" s="120">
        <f t="shared" si="287"/>
        <v>0.0610668407709688</v>
      </c>
      <c r="L158" s="120">
        <f t="shared" si="287"/>
        <v>0.0542089485852575</v>
      </c>
      <c r="M158" s="118"/>
      <c r="N158" s="118"/>
      <c r="O158" s="120">
        <f>+O716/O$713*O$155</f>
        <v>0.0434562849036545</v>
      </c>
      <c r="P158" s="118"/>
      <c r="Q158" s="118"/>
      <c r="R158" s="120">
        <f>+R716/R$713*R$155</f>
        <v>0.0437114692244621</v>
      </c>
      <c r="S158" s="118"/>
      <c r="T158" s="118"/>
      <c r="U158" s="118"/>
      <c r="V158" s="118"/>
      <c r="W158" s="118"/>
      <c r="X158" s="118"/>
      <c r="Y158" s="120">
        <f>+Y716/Y$713*Y$155</f>
        <v>0.0459917146724271</v>
      </c>
      <c r="Z158" s="118"/>
      <c r="AA158" s="118"/>
      <c r="AB158" s="118"/>
      <c r="AC158" s="118"/>
      <c r="AD158" s="120"/>
      <c r="AE158" s="120"/>
      <c r="AF158" s="120">
        <f>+AF716/AF$713*AF$155</f>
        <v>0.0430501290736535</v>
      </c>
      <c r="AG158" s="120">
        <f t="shared" si="285"/>
        <v>0.0394292815430761</v>
      </c>
      <c r="AH158" s="120">
        <f t="shared" si="286"/>
        <v>0.0394292815430761</v>
      </c>
      <c r="AI158" s="120">
        <f t="shared" si="286"/>
        <v>0.0394292815430761</v>
      </c>
      <c r="AJ158" s="120">
        <f t="shared" si="286"/>
        <v>0.0394292815430761</v>
      </c>
      <c r="AK158" s="118">
        <f t="shared" si="286"/>
        <v>0.0394292815430761</v>
      </c>
      <c r="AL158" s="118">
        <f t="shared" si="286"/>
        <v>0.0394292815430761</v>
      </c>
      <c r="AM158" s="120">
        <f>+AM716/AM$713*AM$155</f>
        <v>0.0394292815430761</v>
      </c>
      <c r="AN158" s="120"/>
      <c r="AO158" s="120"/>
      <c r="AP158" s="120"/>
      <c r="AQ158" s="120"/>
      <c r="AR158" s="118"/>
      <c r="AS158" s="118"/>
      <c r="AT158" s="118">
        <f>AM158*(1+AT191)/(1+AT$197)</f>
        <v>0.0410996590203257</v>
      </c>
      <c r="AU158" s="118"/>
      <c r="AV158" s="118"/>
      <c r="AW158" s="118"/>
      <c r="AX158" s="118"/>
      <c r="AY158" s="118"/>
      <c r="AZ158" s="118"/>
      <c r="BA158" s="118">
        <f>AT158*(1+BA191)/(1+BA$197)</f>
        <v>0.0329372547535598</v>
      </c>
      <c r="BB158" s="118"/>
      <c r="BC158" s="118"/>
      <c r="BD158" s="118"/>
      <c r="BE158" s="118"/>
      <c r="BF158" s="118"/>
      <c r="BG158" s="118"/>
      <c r="BH158" s="118">
        <f>BA158*(1+BH191)/(1+BH$197)</f>
        <v>0.0308009533005057</v>
      </c>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row>
    <row r="159" s="20" customFormat="1" hidden="1" outlineLevel="2" spans="1:97">
      <c r="A159" s="119" t="s">
        <v>645</v>
      </c>
      <c r="B159" s="117" t="s">
        <v>587</v>
      </c>
      <c r="C159" s="117"/>
      <c r="D159" s="117"/>
      <c r="E159" s="117"/>
      <c r="F159" s="117"/>
      <c r="G159" s="117"/>
      <c r="H159" s="120">
        <f t="shared" si="287"/>
        <v>0.0236978986530983</v>
      </c>
      <c r="I159" s="120">
        <f t="shared" si="287"/>
        <v>0.0233887446348865</v>
      </c>
      <c r="J159" s="120">
        <f t="shared" si="287"/>
        <v>0.0173026131611934</v>
      </c>
      <c r="K159" s="120">
        <f t="shared" si="287"/>
        <v>0.0182373684582371</v>
      </c>
      <c r="L159" s="120">
        <f t="shared" si="287"/>
        <v>0.0194350740354865</v>
      </c>
      <c r="M159" s="118"/>
      <c r="N159" s="118"/>
      <c r="O159" s="120">
        <f>+O717/O$713*O$155</f>
        <v>0.02066899489112</v>
      </c>
      <c r="P159" s="118"/>
      <c r="Q159" s="118"/>
      <c r="R159" s="120">
        <f>+R717/R$713*R$155</f>
        <v>0.0212646632021007</v>
      </c>
      <c r="S159" s="118"/>
      <c r="T159" s="118"/>
      <c r="U159" s="118"/>
      <c r="V159" s="118"/>
      <c r="W159" s="118"/>
      <c r="X159" s="118"/>
      <c r="Y159" s="120">
        <f>+Y717/Y$713*Y$155</f>
        <v>0.0181886356175397</v>
      </c>
      <c r="Z159" s="118"/>
      <c r="AA159" s="118"/>
      <c r="AB159" s="118"/>
      <c r="AC159" s="118"/>
      <c r="AD159" s="120"/>
      <c r="AE159" s="120"/>
      <c r="AF159" s="120">
        <f>+AF717/AF$713*AF$155</f>
        <v>0.0170193048184806</v>
      </c>
      <c r="AG159" s="120">
        <f t="shared" si="285"/>
        <v>0.0142194827453089</v>
      </c>
      <c r="AH159" s="120">
        <f t="shared" si="286"/>
        <v>0.0142194827453089</v>
      </c>
      <c r="AI159" s="120">
        <f t="shared" si="286"/>
        <v>0.0142194827453089</v>
      </c>
      <c r="AJ159" s="120">
        <f t="shared" si="286"/>
        <v>0.0142194827453089</v>
      </c>
      <c r="AK159" s="118">
        <f t="shared" si="286"/>
        <v>0.0142194827453089</v>
      </c>
      <c r="AL159" s="118">
        <f t="shared" si="286"/>
        <v>0.0142194827453089</v>
      </c>
      <c r="AM159" s="120">
        <f>+AM717/AM$713*AM$155</f>
        <v>0.0142194827453089</v>
      </c>
      <c r="AN159" s="120"/>
      <c r="AO159" s="120"/>
      <c r="AP159" s="120"/>
      <c r="AQ159" s="120"/>
      <c r="AR159" s="118"/>
      <c r="AS159" s="118"/>
      <c r="AT159" s="118">
        <f>AM159*(1+AT195)/(1+AT$197)</f>
        <v>0.0146706316262301</v>
      </c>
      <c r="AU159" s="118"/>
      <c r="AV159" s="118"/>
      <c r="AW159" s="118"/>
      <c r="AX159" s="118"/>
      <c r="AY159" s="118"/>
      <c r="AZ159" s="118"/>
      <c r="BA159" s="118">
        <f>AT159*(1+BA195)/(1+BA$197)</f>
        <v>0.0138523539499094</v>
      </c>
      <c r="BB159" s="118"/>
      <c r="BC159" s="118"/>
      <c r="BD159" s="118"/>
      <c r="BE159" s="118"/>
      <c r="BF159" s="118"/>
      <c r="BG159" s="118"/>
      <c r="BH159" s="118">
        <f>BA159*(1+BH195)/(1+BH$197)</f>
        <v>0.0150919153534106</v>
      </c>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18"/>
      <c r="CE159" s="118"/>
      <c r="CF159" s="118"/>
      <c r="CG159" s="118"/>
      <c r="CH159" s="118"/>
      <c r="CI159" s="118"/>
      <c r="CJ159" s="118"/>
      <c r="CK159" s="118"/>
      <c r="CL159" s="118"/>
      <c r="CM159" s="118"/>
      <c r="CN159" s="118"/>
      <c r="CO159" s="118"/>
      <c r="CP159" s="118"/>
      <c r="CQ159" s="118"/>
      <c r="CR159" s="118"/>
      <c r="CS159" s="118"/>
    </row>
    <row r="160" s="20" customFormat="1" hidden="1" outlineLevel="2" collapsed="1" spans="1:97">
      <c r="B160" s="117"/>
      <c r="C160" s="117"/>
      <c r="D160" s="117"/>
      <c r="E160" s="117"/>
      <c r="F160" s="117"/>
      <c r="G160" s="117"/>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c r="BY160" s="121"/>
      <c r="BZ160" s="121"/>
      <c r="CA160" s="121"/>
      <c r="CB160" s="121"/>
      <c r="CC160" s="121"/>
      <c r="CD160" s="121"/>
      <c r="CE160" s="121"/>
      <c r="CF160" s="121"/>
      <c r="CG160" s="121"/>
      <c r="CH160" s="121"/>
      <c r="CI160" s="121"/>
      <c r="CJ160" s="121"/>
      <c r="CK160" s="121"/>
      <c r="CL160" s="121"/>
      <c r="CM160" s="121"/>
      <c r="CN160" s="121"/>
      <c r="CO160" s="121"/>
      <c r="CP160" s="121"/>
      <c r="CQ160" s="121"/>
      <c r="CR160" s="121"/>
      <c r="CS160" s="121"/>
    </row>
    <row r="161" s="21" customFormat="1" hidden="1" outlineLevel="2" spans="1:97">
      <c r="A161" s="21" t="s">
        <v>641</v>
      </c>
      <c r="B161" s="122" t="s">
        <v>594</v>
      </c>
      <c r="C161" s="122"/>
      <c r="D161" s="122"/>
      <c r="E161" s="122"/>
      <c r="F161" s="122"/>
      <c r="G161" s="122"/>
      <c r="H161" s="123">
        <v>965</v>
      </c>
      <c r="I161" s="123">
        <v>977.6</v>
      </c>
      <c r="J161" s="123">
        <v>981.6</v>
      </c>
      <c r="K161" s="123">
        <v>964.8</v>
      </c>
      <c r="L161" s="123">
        <v>1032.7</v>
      </c>
      <c r="M161" s="123"/>
      <c r="N161" s="123"/>
      <c r="O161" s="123">
        <v>1095.7</v>
      </c>
      <c r="P161" s="123"/>
      <c r="Q161" s="123"/>
      <c r="R161" s="123">
        <f t="shared" ref="R161:R167" si="288">+R153*R$238</f>
        <v>1094.38452096079</v>
      </c>
      <c r="S161" s="123"/>
      <c r="T161" s="123"/>
      <c r="U161" s="123"/>
      <c r="V161" s="123"/>
      <c r="W161" s="123"/>
      <c r="X161" s="123"/>
      <c r="Y161" s="123">
        <f t="shared" ref="Y161:Y167" si="289">+Y153*Y$238</f>
        <v>1081.23812237376</v>
      </c>
      <c r="Z161" s="123"/>
      <c r="AA161" s="123"/>
      <c r="AB161" s="123"/>
      <c r="AC161" s="123"/>
      <c r="AD161" s="123"/>
      <c r="AE161" s="123"/>
      <c r="AF161" s="123">
        <f t="shared" ref="AF161:AF167" si="290">+AF153*AF$238</f>
        <v>1023.277892611</v>
      </c>
      <c r="AG161" s="123"/>
      <c r="AH161" s="123"/>
      <c r="AI161" s="123"/>
      <c r="AJ161" s="123"/>
      <c r="AK161" s="123"/>
      <c r="AL161" s="123"/>
      <c r="AM161" s="123">
        <f t="shared" ref="AM161:AM167" si="291">+AM153*AM$238</f>
        <v>1063.43155893104</v>
      </c>
      <c r="AN161" s="123"/>
      <c r="AO161" s="123"/>
      <c r="AP161" s="123"/>
      <c r="AQ161" s="123"/>
      <c r="AR161" s="123"/>
      <c r="AS161" s="123"/>
      <c r="AT161" s="123">
        <f t="shared" ref="AT161:AT167" si="292">+AT153*AT$238</f>
        <v>916.073579025256</v>
      </c>
      <c r="AU161" s="123"/>
      <c r="AV161" s="123"/>
      <c r="AW161" s="123"/>
      <c r="AX161" s="123"/>
      <c r="AY161" s="123"/>
      <c r="AZ161" s="123"/>
      <c r="BA161" s="123">
        <f t="shared" ref="BA161:BA167" si="293">+BA153*BA$238</f>
        <v>1047.84380254346</v>
      </c>
      <c r="BB161" s="123"/>
      <c r="BC161" s="123"/>
      <c r="BD161" s="123"/>
      <c r="BE161" s="123"/>
      <c r="BF161" s="123"/>
      <c r="BG161" s="123"/>
      <c r="BH161" s="123">
        <f t="shared" ref="BH161:BH167" si="294">+BH153*BH$238</f>
        <v>1204.33665273955</v>
      </c>
      <c r="BI161" s="123"/>
      <c r="BJ161" s="123"/>
      <c r="BK161" s="123"/>
      <c r="BL161" s="123"/>
      <c r="BM161" s="123"/>
      <c r="BN161" s="123"/>
      <c r="BO161" s="123"/>
      <c r="BP161" s="123"/>
      <c r="BQ161" s="123"/>
      <c r="BR161" s="123"/>
      <c r="BS161" s="123"/>
      <c r="BT161" s="123"/>
      <c r="BU161" s="123"/>
      <c r="BV161" s="123"/>
      <c r="BW161" s="123"/>
      <c r="BX161" s="123"/>
      <c r="BY161" s="123"/>
      <c r="BZ161" s="123"/>
      <c r="CA161" s="123"/>
      <c r="CB161" s="123"/>
      <c r="CC161" s="123"/>
      <c r="CD161" s="123"/>
      <c r="CE161" s="123"/>
      <c r="CF161" s="123"/>
      <c r="CG161" s="123"/>
      <c r="CH161" s="123"/>
      <c r="CI161" s="123"/>
      <c r="CJ161" s="123"/>
      <c r="CK161" s="123"/>
      <c r="CL161" s="123"/>
      <c r="CM161" s="123"/>
      <c r="CN161" s="123"/>
      <c r="CO161" s="123"/>
      <c r="CP161" s="123"/>
      <c r="CQ161" s="123"/>
      <c r="CR161" s="123"/>
      <c r="CS161" s="123"/>
    </row>
    <row r="162" s="21" customFormat="1" hidden="1" outlineLevel="2" spans="1:97">
      <c r="A162" s="21" t="s">
        <v>451</v>
      </c>
      <c r="B162" s="122" t="s">
        <v>594</v>
      </c>
      <c r="C162" s="122"/>
      <c r="D162" s="122"/>
      <c r="E162" s="122"/>
      <c r="F162" s="122"/>
      <c r="G162" s="122"/>
      <c r="H162" s="123">
        <v>982.7</v>
      </c>
      <c r="I162" s="123">
        <v>1018.6</v>
      </c>
      <c r="J162" s="123">
        <v>1101.5</v>
      </c>
      <c r="K162" s="123">
        <v>1099</v>
      </c>
      <c r="L162" s="123">
        <v>1111</v>
      </c>
      <c r="M162" s="123"/>
      <c r="N162" s="123"/>
      <c r="O162" s="123">
        <v>1378</v>
      </c>
      <c r="P162" s="123"/>
      <c r="Q162" s="123"/>
      <c r="R162" s="123">
        <f t="shared" si="288"/>
        <v>1377.69893515259</v>
      </c>
      <c r="S162" s="123"/>
      <c r="T162" s="123"/>
      <c r="U162" s="123"/>
      <c r="V162" s="123"/>
      <c r="W162" s="123"/>
      <c r="X162" s="123"/>
      <c r="Y162" s="123">
        <f t="shared" si="289"/>
        <v>1340.83353547617</v>
      </c>
      <c r="Z162" s="123"/>
      <c r="AA162" s="123"/>
      <c r="AB162" s="123"/>
      <c r="AC162" s="123"/>
      <c r="AD162" s="123"/>
      <c r="AE162" s="123"/>
      <c r="AF162" s="123">
        <f t="shared" si="290"/>
        <v>1307.4108431951</v>
      </c>
      <c r="AG162" s="123"/>
      <c r="AH162" s="123"/>
      <c r="AI162" s="123"/>
      <c r="AJ162" s="123"/>
      <c r="AK162" s="123"/>
      <c r="AL162" s="123"/>
      <c r="AM162" s="123">
        <f t="shared" si="291"/>
        <v>1381.47073907084</v>
      </c>
      <c r="AN162" s="123"/>
      <c r="AO162" s="123"/>
      <c r="AP162" s="123"/>
      <c r="AQ162" s="123"/>
      <c r="AR162" s="123"/>
      <c r="AS162" s="123"/>
      <c r="AT162" s="123">
        <f t="shared" si="292"/>
        <v>1256.15606482139</v>
      </c>
      <c r="AU162" s="123"/>
      <c r="AV162" s="123"/>
      <c r="AW162" s="123"/>
      <c r="AX162" s="123"/>
      <c r="AY162" s="123"/>
      <c r="AZ162" s="123"/>
      <c r="BA162" s="123">
        <f t="shared" si="293"/>
        <v>1546.43440985867</v>
      </c>
      <c r="BB162" s="123"/>
      <c r="BC162" s="123"/>
      <c r="BD162" s="123"/>
      <c r="BE162" s="123"/>
      <c r="BF162" s="123"/>
      <c r="BG162" s="123"/>
      <c r="BH162" s="123">
        <f t="shared" si="294"/>
        <v>1777.3905197795</v>
      </c>
      <c r="BI162" s="123"/>
      <c r="BJ162" s="123"/>
      <c r="BK162" s="123"/>
      <c r="BL162" s="123"/>
      <c r="BM162" s="123"/>
      <c r="BN162" s="123"/>
      <c r="BO162" s="123"/>
      <c r="BP162" s="123"/>
      <c r="BQ162" s="123"/>
      <c r="BR162" s="123"/>
      <c r="BS162" s="123"/>
      <c r="BT162" s="123"/>
      <c r="BU162" s="123"/>
      <c r="BV162" s="123"/>
      <c r="BW162" s="123"/>
      <c r="BX162" s="123"/>
      <c r="BY162" s="123"/>
      <c r="BZ162" s="123"/>
      <c r="CA162" s="123"/>
      <c r="CB162" s="123"/>
      <c r="CC162" s="123"/>
      <c r="CD162" s="123"/>
      <c r="CE162" s="123"/>
      <c r="CF162" s="123"/>
      <c r="CG162" s="123"/>
      <c r="CH162" s="123"/>
      <c r="CI162" s="123"/>
      <c r="CJ162" s="123"/>
      <c r="CK162" s="123"/>
      <c r="CL162" s="123"/>
      <c r="CM162" s="123"/>
      <c r="CN162" s="123"/>
      <c r="CO162" s="123"/>
      <c r="CP162" s="123"/>
      <c r="CQ162" s="123"/>
      <c r="CR162" s="123"/>
      <c r="CS162" s="123"/>
    </row>
    <row r="163" s="21" customFormat="1" hidden="1" outlineLevel="2" spans="1:97">
      <c r="A163" s="21" t="s">
        <v>642</v>
      </c>
      <c r="B163" s="122" t="s">
        <v>594</v>
      </c>
      <c r="C163" s="122"/>
      <c r="D163" s="122"/>
      <c r="E163" s="122"/>
      <c r="F163" s="122"/>
      <c r="G163" s="122"/>
      <c r="H163" s="123">
        <v>769.3</v>
      </c>
      <c r="I163" s="123">
        <v>817.6</v>
      </c>
      <c r="J163" s="123">
        <v>919.5</v>
      </c>
      <c r="K163" s="123">
        <v>910</v>
      </c>
      <c r="L163" s="123">
        <v>888.7</v>
      </c>
      <c r="M163" s="123"/>
      <c r="N163" s="123"/>
      <c r="O163" s="123">
        <v>926</v>
      </c>
      <c r="P163" s="123"/>
      <c r="Q163" s="123"/>
      <c r="R163" s="123">
        <f t="shared" si="288"/>
        <v>927.616543886618</v>
      </c>
      <c r="S163" s="123"/>
      <c r="T163" s="123"/>
      <c r="U163" s="123"/>
      <c r="V163" s="123"/>
      <c r="W163" s="123"/>
      <c r="X163" s="123"/>
      <c r="Y163" s="123">
        <f t="shared" si="289"/>
        <v>928.328342150061</v>
      </c>
      <c r="Z163" s="123"/>
      <c r="AA163" s="123"/>
      <c r="AB163" s="123"/>
      <c r="AC163" s="123"/>
      <c r="AD163" s="123"/>
      <c r="AE163" s="123"/>
      <c r="AF163" s="123">
        <f t="shared" si="290"/>
        <v>931.811264193898</v>
      </c>
      <c r="AG163" s="123"/>
      <c r="AH163" s="123"/>
      <c r="AI163" s="123"/>
      <c r="AJ163" s="123"/>
      <c r="AK163" s="123"/>
      <c r="AL163" s="123"/>
      <c r="AM163" s="123">
        <f t="shared" si="291"/>
        <v>996.997701998121</v>
      </c>
      <c r="AN163" s="123"/>
      <c r="AO163" s="123"/>
      <c r="AP163" s="123"/>
      <c r="AQ163" s="123"/>
      <c r="AR163" s="123"/>
      <c r="AS163" s="123"/>
      <c r="AT163" s="123">
        <f t="shared" si="292"/>
        <v>925.070356153353</v>
      </c>
      <c r="AU163" s="123"/>
      <c r="AV163" s="123"/>
      <c r="AW163" s="123"/>
      <c r="AX163" s="123"/>
      <c r="AY163" s="123"/>
      <c r="AZ163" s="123"/>
      <c r="BA163" s="123">
        <f t="shared" si="293"/>
        <v>1189.62178759787</v>
      </c>
      <c r="BB163" s="123"/>
      <c r="BC163" s="123"/>
      <c r="BD163" s="123"/>
      <c r="BE163" s="123"/>
      <c r="BF163" s="123"/>
      <c r="BG163" s="123"/>
      <c r="BH163" s="123">
        <f t="shared" si="294"/>
        <v>1530.81528965337</v>
      </c>
      <c r="BI163" s="123"/>
      <c r="BJ163" s="123"/>
      <c r="BK163" s="123"/>
      <c r="BL163" s="123"/>
      <c r="BM163" s="123"/>
      <c r="BN163" s="123"/>
      <c r="BO163" s="123"/>
      <c r="BP163" s="123"/>
      <c r="BQ163" s="123"/>
      <c r="BR163" s="123"/>
      <c r="BS163" s="123"/>
      <c r="BT163" s="123"/>
      <c r="BU163" s="123"/>
      <c r="BV163" s="123"/>
      <c r="BW163" s="123"/>
      <c r="BX163" s="123"/>
      <c r="BY163" s="123"/>
      <c r="BZ163" s="123"/>
      <c r="CA163" s="123"/>
      <c r="CB163" s="123"/>
      <c r="CC163" s="123"/>
      <c r="CD163" s="123"/>
      <c r="CE163" s="123"/>
      <c r="CF163" s="123"/>
      <c r="CG163" s="123"/>
      <c r="CH163" s="123"/>
      <c r="CI163" s="123"/>
      <c r="CJ163" s="123"/>
      <c r="CK163" s="123"/>
      <c r="CL163" s="123"/>
      <c r="CM163" s="123"/>
      <c r="CN163" s="123"/>
      <c r="CO163" s="123"/>
      <c r="CP163" s="123"/>
      <c r="CQ163" s="123"/>
      <c r="CR163" s="123"/>
      <c r="CS163" s="123"/>
    </row>
    <row r="164" s="20" customFormat="1" hidden="1" outlineLevel="2" spans="1:97">
      <c r="A164" s="119" t="s">
        <v>643</v>
      </c>
      <c r="B164" s="117" t="s">
        <v>594</v>
      </c>
      <c r="C164" s="117"/>
      <c r="D164" s="117"/>
      <c r="E164" s="117"/>
      <c r="F164" s="117"/>
      <c r="G164" s="117"/>
      <c r="H164" s="124">
        <f t="shared" ref="H164:L167" si="295">+H156*H$238</f>
        <v>368.322423878806</v>
      </c>
      <c r="I164" s="124">
        <f t="shared" si="295"/>
        <v>409.93272374619</v>
      </c>
      <c r="J164" s="124">
        <f t="shared" si="295"/>
        <v>480.63651604565</v>
      </c>
      <c r="K164" s="124">
        <f t="shared" si="295"/>
        <v>470.531557149768</v>
      </c>
      <c r="L164" s="124">
        <f t="shared" si="295"/>
        <v>473.179792558715</v>
      </c>
      <c r="M164" s="124"/>
      <c r="N164" s="124"/>
      <c r="O164" s="124">
        <f>+O156*O$238</f>
        <v>527.423141478061</v>
      </c>
      <c r="P164" s="124"/>
      <c r="Q164" s="124"/>
      <c r="R164" s="124">
        <f t="shared" si="288"/>
        <v>532.900787136821</v>
      </c>
      <c r="S164" s="124"/>
      <c r="T164" s="124"/>
      <c r="U164" s="124"/>
      <c r="V164" s="124"/>
      <c r="W164" s="124"/>
      <c r="X164" s="124"/>
      <c r="Y164" s="124">
        <f t="shared" si="289"/>
        <v>541.429520396552</v>
      </c>
      <c r="Z164" s="124"/>
      <c r="AA164" s="124"/>
      <c r="AB164" s="124"/>
      <c r="AC164" s="124"/>
      <c r="AD164" s="124"/>
      <c r="AE164" s="124"/>
      <c r="AF164" s="124">
        <f t="shared" si="290"/>
        <v>592.933683171164</v>
      </c>
      <c r="AG164" s="124"/>
      <c r="AH164" s="124"/>
      <c r="AI164" s="124"/>
      <c r="AJ164" s="124"/>
      <c r="AK164" s="124"/>
      <c r="AL164" s="124"/>
      <c r="AM164" s="124">
        <f t="shared" si="291"/>
        <v>686.339770191229</v>
      </c>
      <c r="AN164" s="124"/>
      <c r="AO164" s="124"/>
      <c r="AP164" s="124"/>
      <c r="AQ164" s="124"/>
      <c r="AR164" s="124"/>
      <c r="AS164" s="124"/>
      <c r="AT164" s="124">
        <f t="shared" si="292"/>
        <v>643.788988725108</v>
      </c>
      <c r="AU164" s="124"/>
      <c r="AV164" s="124"/>
      <c r="AW164" s="124"/>
      <c r="AX164" s="124"/>
      <c r="AY164" s="124"/>
      <c r="AZ164" s="124"/>
      <c r="BA164" s="124">
        <f t="shared" si="293"/>
        <v>873.686779705737</v>
      </c>
      <c r="BB164" s="124"/>
      <c r="BC164" s="124"/>
      <c r="BD164" s="124"/>
      <c r="BE164" s="124"/>
      <c r="BF164" s="124"/>
      <c r="BG164" s="124"/>
      <c r="BH164" s="124">
        <f t="shared" si="294"/>
        <v>1159.018315084</v>
      </c>
      <c r="BI164" s="124"/>
      <c r="BJ164" s="124"/>
      <c r="BK164" s="124"/>
      <c r="BL164" s="124"/>
      <c r="BM164" s="124"/>
      <c r="BN164" s="124"/>
      <c r="BO164" s="124"/>
      <c r="BP164" s="124"/>
      <c r="BQ164" s="124"/>
      <c r="BR164" s="124"/>
      <c r="BS164" s="124"/>
      <c r="BT164" s="124"/>
      <c r="BU164" s="124"/>
      <c r="BV164" s="124"/>
      <c r="BW164" s="124"/>
      <c r="BX164" s="124"/>
      <c r="BY164" s="124"/>
      <c r="BZ164" s="124"/>
      <c r="CA164" s="124"/>
      <c r="CB164" s="124"/>
      <c r="CC164" s="124"/>
      <c r="CD164" s="124"/>
      <c r="CE164" s="124"/>
      <c r="CF164" s="124"/>
      <c r="CG164" s="124"/>
      <c r="CH164" s="124"/>
      <c r="CI164" s="124"/>
      <c r="CJ164" s="124"/>
      <c r="CK164" s="124"/>
      <c r="CL164" s="124"/>
      <c r="CM164" s="124"/>
      <c r="CN164" s="124"/>
      <c r="CO164" s="124"/>
      <c r="CP164" s="124"/>
      <c r="CQ164" s="124"/>
      <c r="CR164" s="124"/>
      <c r="CS164" s="124"/>
    </row>
    <row r="165" s="20" customFormat="1" hidden="1" outlineLevel="2" spans="1:97">
      <c r="A165" s="119" t="s">
        <v>453</v>
      </c>
      <c r="B165" s="117" t="s">
        <v>594</v>
      </c>
      <c r="C165" s="117"/>
      <c r="D165" s="117"/>
      <c r="E165" s="117"/>
      <c r="F165" s="117"/>
      <c r="G165" s="117"/>
      <c r="H165" s="124">
        <f t="shared" si="295"/>
        <v>161.429533523324</v>
      </c>
      <c r="I165" s="124">
        <f t="shared" si="295"/>
        <v>151.445164865614</v>
      </c>
      <c r="J165" s="124">
        <f t="shared" si="295"/>
        <v>203.696784773703</v>
      </c>
      <c r="K165" s="124">
        <f t="shared" si="295"/>
        <v>202.527639791861</v>
      </c>
      <c r="L165" s="124">
        <f t="shared" si="295"/>
        <v>192.202073246141</v>
      </c>
      <c r="M165" s="124"/>
      <c r="N165" s="124"/>
      <c r="O165" s="124">
        <f>+O157*O$238</f>
        <v>180.647373414093</v>
      </c>
      <c r="P165" s="124"/>
      <c r="Q165" s="124"/>
      <c r="R165" s="124">
        <f t="shared" si="288"/>
        <v>173.806943031103</v>
      </c>
      <c r="S165" s="124"/>
      <c r="T165" s="124"/>
      <c r="U165" s="124"/>
      <c r="V165" s="124"/>
      <c r="W165" s="124"/>
      <c r="X165" s="124"/>
      <c r="Y165" s="124">
        <f t="shared" si="289"/>
        <v>171.877777298096</v>
      </c>
      <c r="Z165" s="124"/>
      <c r="AA165" s="124"/>
      <c r="AB165" s="124"/>
      <c r="AC165" s="124"/>
      <c r="AD165" s="124"/>
      <c r="AE165" s="124"/>
      <c r="AF165" s="124">
        <f t="shared" si="290"/>
        <v>142.901052949645</v>
      </c>
      <c r="AG165" s="124"/>
      <c r="AH165" s="124"/>
      <c r="AI165" s="124"/>
      <c r="AJ165" s="124"/>
      <c r="AK165" s="124"/>
      <c r="AL165" s="124"/>
      <c r="AM165" s="124">
        <f t="shared" si="291"/>
        <v>126.004250002699</v>
      </c>
      <c r="AN165" s="124"/>
      <c r="AO165" s="124"/>
      <c r="AP165" s="124"/>
      <c r="AQ165" s="124"/>
      <c r="AR165" s="124"/>
      <c r="AS165" s="124"/>
      <c r="AT165" s="124">
        <f t="shared" si="292"/>
        <v>108.544046208667</v>
      </c>
      <c r="AU165" s="124"/>
      <c r="AV165" s="124"/>
      <c r="AW165" s="124"/>
      <c r="AX165" s="124"/>
      <c r="AY165" s="124"/>
      <c r="AZ165" s="124"/>
      <c r="BA165" s="124">
        <f t="shared" si="293"/>
        <v>138.887807519072</v>
      </c>
      <c r="BB165" s="124"/>
      <c r="BC165" s="124"/>
      <c r="BD165" s="124"/>
      <c r="BE165" s="124"/>
      <c r="BF165" s="124"/>
      <c r="BG165" s="124"/>
      <c r="BH165" s="124">
        <f t="shared" si="294"/>
        <v>166.343780179512</v>
      </c>
      <c r="BI165" s="124"/>
      <c r="BJ165" s="124"/>
      <c r="BK165" s="124"/>
      <c r="BL165" s="124"/>
      <c r="BM165" s="124"/>
      <c r="BN165" s="124"/>
      <c r="BO165" s="124"/>
      <c r="BP165" s="124"/>
      <c r="BQ165" s="124"/>
      <c r="BR165" s="124"/>
      <c r="BS165" s="124"/>
      <c r="BT165" s="124"/>
      <c r="BU165" s="124"/>
      <c r="BV165" s="124"/>
      <c r="BW165" s="124"/>
      <c r="BX165" s="124"/>
      <c r="BY165" s="124"/>
      <c r="BZ165" s="124"/>
      <c r="CA165" s="124"/>
      <c r="CB165" s="124"/>
      <c r="CC165" s="124"/>
      <c r="CD165" s="124"/>
      <c r="CE165" s="124"/>
      <c r="CF165" s="124"/>
      <c r="CG165" s="124"/>
      <c r="CH165" s="124"/>
      <c r="CI165" s="124"/>
      <c r="CJ165" s="124"/>
      <c r="CK165" s="124"/>
      <c r="CL165" s="124"/>
      <c r="CM165" s="124"/>
      <c r="CN165" s="124"/>
      <c r="CO165" s="124"/>
      <c r="CP165" s="124"/>
      <c r="CQ165" s="124"/>
      <c r="CR165" s="124"/>
      <c r="CS165" s="124"/>
    </row>
    <row r="166" s="20" customFormat="1" hidden="1" outlineLevel="2" spans="1:97">
      <c r="A166" s="119" t="s">
        <v>644</v>
      </c>
      <c r="B166" s="117" t="s">
        <v>594</v>
      </c>
      <c r="C166" s="117"/>
      <c r="D166" s="117"/>
      <c r="E166" s="117"/>
      <c r="F166" s="117"/>
      <c r="G166" s="117"/>
      <c r="H166" s="124">
        <f t="shared" si="295"/>
        <v>175.160851957402</v>
      </c>
      <c r="I166" s="124">
        <f t="shared" si="295"/>
        <v>190.410861734553</v>
      </c>
      <c r="J166" s="124">
        <f t="shared" si="295"/>
        <v>181.890948107686</v>
      </c>
      <c r="K166" s="124">
        <f t="shared" si="295"/>
        <v>181.600571084707</v>
      </c>
      <c r="L166" s="124">
        <f t="shared" si="295"/>
        <v>164.383215689935</v>
      </c>
      <c r="M166" s="124"/>
      <c r="N166" s="124"/>
      <c r="O166" s="124">
        <f>+O158*O$238</f>
        <v>147.738331786954</v>
      </c>
      <c r="P166" s="124"/>
      <c r="Q166" s="124"/>
      <c r="R166" s="124">
        <f t="shared" si="288"/>
        <v>148.605881922404</v>
      </c>
      <c r="S166" s="124"/>
      <c r="T166" s="124"/>
      <c r="U166" s="124"/>
      <c r="V166" s="124"/>
      <c r="W166" s="124"/>
      <c r="X166" s="124"/>
      <c r="Y166" s="124">
        <f t="shared" si="289"/>
        <v>154.0906408385</v>
      </c>
      <c r="Z166" s="124"/>
      <c r="AA166" s="124"/>
      <c r="AB166" s="124"/>
      <c r="AC166" s="124"/>
      <c r="AD166" s="124"/>
      <c r="AE166" s="124"/>
      <c r="AF166" s="124">
        <f t="shared" si="290"/>
        <v>140.451046102795</v>
      </c>
      <c r="AG166" s="124"/>
      <c r="AH166" s="124"/>
      <c r="AI166" s="124"/>
      <c r="AJ166" s="124"/>
      <c r="AK166" s="124"/>
      <c r="AL166" s="124"/>
      <c r="AM166" s="124">
        <f t="shared" si="291"/>
        <v>135.711644143114</v>
      </c>
      <c r="AN166" s="124"/>
      <c r="AO166" s="124"/>
      <c r="AP166" s="124"/>
      <c r="AQ166" s="124"/>
      <c r="AR166" s="124"/>
      <c r="AS166" s="124"/>
      <c r="AT166" s="124">
        <f t="shared" si="292"/>
        <v>127.297973883655</v>
      </c>
      <c r="AU166" s="124"/>
      <c r="AV166" s="124"/>
      <c r="AW166" s="124"/>
      <c r="AX166" s="124"/>
      <c r="AY166" s="124"/>
      <c r="AZ166" s="124"/>
      <c r="BA166" s="124">
        <f t="shared" si="293"/>
        <v>124.631278261995</v>
      </c>
      <c r="BB166" s="124"/>
      <c r="BC166" s="124"/>
      <c r="BD166" s="124"/>
      <c r="BE166" s="124"/>
      <c r="BF166" s="124"/>
      <c r="BG166" s="124"/>
      <c r="BH166" s="124">
        <f t="shared" si="294"/>
        <v>137.889707735704</v>
      </c>
      <c r="BI166" s="124"/>
      <c r="BJ166" s="124"/>
      <c r="BK166" s="124"/>
      <c r="BL166" s="124"/>
      <c r="BM166" s="124"/>
      <c r="BN166" s="124"/>
      <c r="BO166" s="124"/>
      <c r="BP166" s="124"/>
      <c r="BQ166" s="124"/>
      <c r="BR166" s="124"/>
      <c r="BS166" s="124"/>
      <c r="BT166" s="124"/>
      <c r="BU166" s="124"/>
      <c r="BV166" s="124"/>
      <c r="BW166" s="124"/>
      <c r="BX166" s="124"/>
      <c r="BY166" s="124"/>
      <c r="BZ166" s="124"/>
      <c r="CA166" s="124"/>
      <c r="CB166" s="124"/>
      <c r="CC166" s="124"/>
      <c r="CD166" s="124"/>
      <c r="CE166" s="124"/>
      <c r="CF166" s="124"/>
      <c r="CG166" s="124"/>
      <c r="CH166" s="124"/>
      <c r="CI166" s="124"/>
      <c r="CJ166" s="124"/>
      <c r="CK166" s="124"/>
      <c r="CL166" s="124"/>
      <c r="CM166" s="124"/>
      <c r="CN166" s="124"/>
      <c r="CO166" s="124"/>
      <c r="CP166" s="124"/>
      <c r="CQ166" s="124"/>
      <c r="CR166" s="124"/>
      <c r="CS166" s="124"/>
    </row>
    <row r="167" s="20" customFormat="1" hidden="1" outlineLevel="2" spans="1:97">
      <c r="A167" s="119" t="s">
        <v>645</v>
      </c>
      <c r="B167" s="117" t="s">
        <v>594</v>
      </c>
      <c r="C167" s="117"/>
      <c r="D167" s="117"/>
      <c r="E167" s="117"/>
      <c r="F167" s="117"/>
      <c r="G167" s="117"/>
      <c r="H167" s="124">
        <f t="shared" si="295"/>
        <v>64.387190640468</v>
      </c>
      <c r="I167" s="124">
        <f t="shared" si="295"/>
        <v>65.8112496536437</v>
      </c>
      <c r="J167" s="124">
        <f t="shared" si="295"/>
        <v>51.9528262777994</v>
      </c>
      <c r="K167" s="124">
        <f t="shared" si="295"/>
        <v>54.2342863211054</v>
      </c>
      <c r="L167" s="124">
        <f t="shared" si="295"/>
        <v>58.9349185052094</v>
      </c>
      <c r="M167" s="124"/>
      <c r="N167" s="124"/>
      <c r="O167" s="124">
        <f>+O159*O$238</f>
        <v>70.2683819313408</v>
      </c>
      <c r="P167" s="124"/>
      <c r="Q167" s="124"/>
      <c r="R167" s="124">
        <f t="shared" si="288"/>
        <v>72.2934754881818</v>
      </c>
      <c r="S167" s="124"/>
      <c r="T167" s="124"/>
      <c r="U167" s="124"/>
      <c r="V167" s="124"/>
      <c r="W167" s="124"/>
      <c r="X167" s="124"/>
      <c r="Y167" s="124">
        <f t="shared" si="289"/>
        <v>60.939204773005</v>
      </c>
      <c r="Z167" s="124"/>
      <c r="AA167" s="124"/>
      <c r="AB167" s="124"/>
      <c r="AC167" s="124"/>
      <c r="AD167" s="124"/>
      <c r="AE167" s="124"/>
      <c r="AF167" s="124">
        <f t="shared" si="290"/>
        <v>55.5254819702931</v>
      </c>
      <c r="AG167" s="124"/>
      <c r="AH167" s="124"/>
      <c r="AI167" s="124"/>
      <c r="AJ167" s="124"/>
      <c r="AK167" s="124"/>
      <c r="AL167" s="124"/>
      <c r="AM167" s="124">
        <f t="shared" si="291"/>
        <v>48.9420376610789</v>
      </c>
      <c r="AN167" s="124"/>
      <c r="AO167" s="124"/>
      <c r="AP167" s="124"/>
      <c r="AQ167" s="124"/>
      <c r="AR167" s="124"/>
      <c r="AS167" s="124"/>
      <c r="AT167" s="124">
        <f t="shared" si="292"/>
        <v>45.4393473359225</v>
      </c>
      <c r="AU167" s="124"/>
      <c r="AV167" s="124"/>
      <c r="AW167" s="124"/>
      <c r="AX167" s="124"/>
      <c r="AY167" s="124"/>
      <c r="AZ167" s="124"/>
      <c r="BA167" s="124">
        <f t="shared" si="293"/>
        <v>52.415922111062</v>
      </c>
      <c r="BB167" s="124"/>
      <c r="BC167" s="124"/>
      <c r="BD167" s="124"/>
      <c r="BE167" s="124"/>
      <c r="BF167" s="124"/>
      <c r="BG167" s="124"/>
      <c r="BH167" s="124">
        <f t="shared" si="294"/>
        <v>67.5634866541487</v>
      </c>
      <c r="BI167" s="124"/>
      <c r="BJ167" s="124"/>
      <c r="BK167" s="124"/>
      <c r="BL167" s="124"/>
      <c r="BM167" s="124"/>
      <c r="BN167" s="124"/>
      <c r="BO167" s="124"/>
      <c r="BP167" s="124"/>
      <c r="BQ167" s="124"/>
      <c r="BR167" s="124"/>
      <c r="BS167" s="124"/>
      <c r="BT167" s="124"/>
      <c r="BU167" s="124"/>
      <c r="BV167" s="124"/>
      <c r="BW167" s="124"/>
      <c r="BX167" s="124"/>
      <c r="BY167" s="124"/>
      <c r="BZ167" s="124"/>
      <c r="CA167" s="124"/>
      <c r="CB167" s="124"/>
      <c r="CC167" s="124"/>
      <c r="CD167" s="124"/>
      <c r="CE167" s="124"/>
      <c r="CF167" s="124"/>
      <c r="CG167" s="124"/>
      <c r="CH167" s="124"/>
      <c r="CI167" s="124"/>
      <c r="CJ167" s="124"/>
      <c r="CK167" s="124"/>
      <c r="CL167" s="124"/>
      <c r="CM167" s="124"/>
      <c r="CN167" s="124"/>
      <c r="CO167" s="124"/>
      <c r="CP167" s="124"/>
      <c r="CQ167" s="124"/>
      <c r="CR167" s="124"/>
      <c r="CS167" s="124"/>
    </row>
    <row r="168" s="20" customFormat="1" hidden="1" outlineLevel="2" spans="1:9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c r="AI168" s="117"/>
      <c r="AJ168" s="117"/>
      <c r="AK168" s="117"/>
      <c r="AL168" s="117"/>
      <c r="AM168" s="117"/>
      <c r="AN168" s="117"/>
      <c r="AO168" s="117"/>
      <c r="AP168" s="117"/>
      <c r="AQ168" s="117"/>
      <c r="AR168" s="117"/>
      <c r="AS168" s="117"/>
      <c r="AT168" s="117"/>
      <c r="AU168" s="117"/>
      <c r="AV168" s="117"/>
      <c r="AW168" s="117"/>
      <c r="AX168" s="117"/>
      <c r="AY168" s="117"/>
      <c r="AZ168" s="117"/>
      <c r="BA168" s="117"/>
      <c r="BB168" s="117"/>
      <c r="BC168" s="117"/>
      <c r="BD168" s="117"/>
      <c r="BE168" s="117"/>
      <c r="BF168" s="117"/>
      <c r="BG168" s="117"/>
      <c r="BH168" s="117"/>
      <c r="BI168" s="117"/>
      <c r="BJ168" s="117"/>
      <c r="BK168" s="117"/>
      <c r="BL168" s="117"/>
      <c r="BM168" s="117"/>
      <c r="BN168" s="117"/>
      <c r="BO168" s="117"/>
      <c r="BP168" s="117"/>
      <c r="BQ168" s="117"/>
      <c r="BR168" s="117"/>
      <c r="BS168" s="117"/>
      <c r="BT168" s="117"/>
      <c r="BU168" s="117"/>
      <c r="BV168" s="117"/>
      <c r="BW168" s="117"/>
      <c r="BX168" s="117"/>
      <c r="BY168" s="117"/>
      <c r="BZ168" s="117"/>
      <c r="CA168" s="117"/>
      <c r="CB168" s="117"/>
      <c r="CC168" s="117"/>
      <c r="CD168" s="117"/>
      <c r="CE168" s="117"/>
      <c r="CF168" s="117"/>
      <c r="CG168" s="117"/>
      <c r="CH168" s="117"/>
      <c r="CI168" s="117"/>
      <c r="CJ168" s="117"/>
      <c r="CK168" s="117"/>
      <c r="CL168" s="117"/>
      <c r="CM168" s="117"/>
      <c r="CN168" s="117"/>
      <c r="CO168" s="117"/>
      <c r="CP168" s="117"/>
      <c r="CQ168" s="117"/>
      <c r="CR168" s="117"/>
      <c r="CS168" s="117"/>
    </row>
    <row r="169" s="20" customFormat="1" hidden="1" outlineLevel="2" spans="1:97">
      <c r="A169" s="21" t="s">
        <v>641</v>
      </c>
      <c r="B169" s="122" t="s">
        <v>587</v>
      </c>
      <c r="C169" s="122"/>
      <c r="D169" s="122"/>
      <c r="E169" s="122"/>
      <c r="F169" s="122"/>
      <c r="G169" s="122"/>
      <c r="H169" s="117"/>
      <c r="I169" s="118">
        <f>+I161/H161-1</f>
        <v>0.013056994818653</v>
      </c>
      <c r="J169" s="118">
        <f>+J161/I161-1</f>
        <v>0.00409165302782322</v>
      </c>
      <c r="K169" s="118">
        <f>+K161/J161-1</f>
        <v>-0.0171149144254279</v>
      </c>
      <c r="L169" s="118">
        <f>+L161/K161-1</f>
        <v>0.07037728026534</v>
      </c>
      <c r="M169" s="118"/>
      <c r="N169" s="118"/>
      <c r="O169" s="118">
        <f>+O161/L161-1</f>
        <v>0.0610051321777865</v>
      </c>
      <c r="P169" s="118"/>
      <c r="Q169" s="118"/>
      <c r="R169" s="118">
        <f>(1+R170)*(1+R171)-1</f>
        <v>-0.0074596421292854</v>
      </c>
      <c r="S169" s="118"/>
      <c r="T169" s="118"/>
      <c r="U169" s="118"/>
      <c r="V169" s="118"/>
      <c r="W169" s="118"/>
      <c r="X169" s="118"/>
      <c r="Y169" s="118">
        <f>(1+Y170)*(1+Y171)-1</f>
        <v>-0.00850400914142391</v>
      </c>
      <c r="Z169" s="118"/>
      <c r="AA169" s="118"/>
      <c r="AB169" s="118"/>
      <c r="AC169" s="118"/>
      <c r="AD169" s="118"/>
      <c r="AE169" s="118"/>
      <c r="AF169" s="118">
        <f>(1+AF170)*(1+AF171)-1</f>
        <v>-0.0133773088991095</v>
      </c>
      <c r="AG169" s="118"/>
      <c r="AH169" s="118"/>
      <c r="AI169" s="118"/>
      <c r="AJ169" s="118"/>
      <c r="AK169" s="118"/>
      <c r="AL169" s="118"/>
      <c r="AM169" s="118">
        <f>(1+AM170)*(1+AM171)-1</f>
        <v>0.0177483648548964</v>
      </c>
      <c r="AN169" s="118"/>
      <c r="AO169" s="118"/>
      <c r="AP169" s="118"/>
      <c r="AQ169" s="118"/>
      <c r="AR169" s="118"/>
      <c r="AS169" s="118"/>
      <c r="AT169" s="118">
        <f>(1+AT170)*(1+AT171)-1</f>
        <v>-0.101278060778659</v>
      </c>
      <c r="AU169" s="118"/>
      <c r="AV169" s="118"/>
      <c r="AW169" s="118"/>
      <c r="AX169" s="118"/>
      <c r="AY169" s="118"/>
      <c r="AZ169" s="118"/>
      <c r="BA169" s="118">
        <f>(1+BA170)*(1+BA171)-1</f>
        <v>0.186514179649476</v>
      </c>
      <c r="BB169" s="118"/>
      <c r="BC169" s="118"/>
      <c r="BD169" s="118"/>
      <c r="BE169" s="118"/>
      <c r="BF169" s="118"/>
      <c r="BG169" s="118"/>
      <c r="BH169" s="118">
        <f>(1+BH170)*(1+BH171)-1</f>
        <v>0.074787266906595</v>
      </c>
      <c r="BI169" s="118"/>
      <c r="BJ169" s="118"/>
      <c r="BK169" s="118"/>
      <c r="BL169" s="118"/>
      <c r="BM169" s="118"/>
      <c r="BN169" s="118"/>
      <c r="BO169" s="118"/>
      <c r="BP169" s="118"/>
      <c r="BQ169" s="118"/>
      <c r="BR169" s="118"/>
      <c r="BS169" s="118"/>
      <c r="BT169" s="118"/>
      <c r="BU169" s="118"/>
      <c r="BV169" s="118"/>
      <c r="BW169" s="118"/>
      <c r="BX169" s="118"/>
      <c r="BY169" s="118"/>
      <c r="BZ169" s="118"/>
      <c r="CA169" s="118"/>
      <c r="CB169" s="118"/>
      <c r="CC169" s="118"/>
      <c r="CD169" s="118"/>
      <c r="CE169" s="118"/>
      <c r="CF169" s="118"/>
      <c r="CG169" s="118"/>
      <c r="CH169" s="118"/>
      <c r="CI169" s="118"/>
      <c r="CJ169" s="118"/>
      <c r="CK169" s="118"/>
      <c r="CL169" s="118"/>
      <c r="CM169" s="118"/>
      <c r="CN169" s="118"/>
      <c r="CO169" s="118"/>
      <c r="CP169" s="118"/>
      <c r="CQ169" s="118"/>
      <c r="CR169" s="118"/>
      <c r="CS169" s="118"/>
    </row>
    <row r="170" s="20" customFormat="1" hidden="1" outlineLevel="2" spans="1:97">
      <c r="A170" s="545" t="s">
        <v>646</v>
      </c>
      <c r="B170" s="117" t="s">
        <v>587</v>
      </c>
      <c r="C170" s="117"/>
      <c r="D170" s="117"/>
      <c r="E170" s="117"/>
      <c r="F170" s="117"/>
      <c r="G170" s="117"/>
      <c r="H170" s="117"/>
      <c r="I170" s="118">
        <f>(1+I169)/(1+I171)-1</f>
        <v>0.0110349249687156</v>
      </c>
      <c r="J170" s="118">
        <f>(1+J169)/(1+J171)-1</f>
        <v>0.0183485324825794</v>
      </c>
      <c r="K170" s="118">
        <f>(1+K169)/(1+K171)-1</f>
        <v>-0.0249155897077658</v>
      </c>
      <c r="L170" s="118">
        <f>(1+L169)/(1+L171)-1</f>
        <v>0.0576850595507312</v>
      </c>
      <c r="M170" s="118"/>
      <c r="N170" s="118"/>
      <c r="O170" s="118">
        <f>(1+O169)/(1+O171)-1</f>
        <v>0.0422447270901636</v>
      </c>
      <c r="P170" s="118"/>
      <c r="Q170" s="118"/>
      <c r="R170" s="118">
        <f>[56]Currencies!I410</f>
        <v>-0.0240507788881862</v>
      </c>
      <c r="S170" s="118"/>
      <c r="T170" s="118"/>
      <c r="U170" s="118"/>
      <c r="V170" s="118"/>
      <c r="W170" s="118"/>
      <c r="X170" s="118"/>
      <c r="Y170" s="118">
        <f>[56]Currencies!J410</f>
        <v>-0.0134368250163421</v>
      </c>
      <c r="Z170" s="118"/>
      <c r="AA170" s="118"/>
      <c r="AB170" s="118"/>
      <c r="AC170" s="118"/>
      <c r="AD170" s="118"/>
      <c r="AE170" s="118"/>
      <c r="AF170" s="118">
        <f>[56]Currencies!K410</f>
        <v>-0.00341142313041361</v>
      </c>
      <c r="AG170" s="118"/>
      <c r="AH170" s="118"/>
      <c r="AI170" s="118"/>
      <c r="AJ170" s="118"/>
      <c r="AK170" s="118"/>
      <c r="AL170" s="118"/>
      <c r="AM170" s="118">
        <f>[56]Currencies!R410</f>
        <v>0.00270774862551383</v>
      </c>
      <c r="AN170" s="118"/>
      <c r="AO170" s="118"/>
      <c r="AP170" s="118"/>
      <c r="AQ170" s="118"/>
      <c r="AR170" s="118"/>
      <c r="AS170" s="118"/>
      <c r="AT170" s="118">
        <f>[56]Currencies!Y410</f>
        <v>-0.00142006753184387</v>
      </c>
      <c r="AU170" s="118"/>
      <c r="AV170" s="118"/>
      <c r="AW170" s="118"/>
      <c r="AX170" s="118"/>
      <c r="AY170" s="118"/>
      <c r="AZ170" s="118"/>
      <c r="BA170" s="118">
        <f>[56]Currencies!AF410</f>
        <v>0.00552049122836935</v>
      </c>
      <c r="BB170" s="118"/>
      <c r="BC170" s="118"/>
      <c r="BD170" s="118"/>
      <c r="BE170" s="118"/>
      <c r="BF170" s="118"/>
      <c r="BG170" s="118"/>
      <c r="BH170" s="118">
        <f>[56]Currencies!AM410</f>
        <v>0.00447408122111692</v>
      </c>
      <c r="BI170" s="118"/>
      <c r="BJ170" s="118"/>
      <c r="BK170" s="118"/>
      <c r="BL170" s="118"/>
      <c r="BM170" s="118"/>
      <c r="BN170" s="118"/>
      <c r="BO170" s="118"/>
      <c r="BP170" s="118"/>
      <c r="BQ170" s="118"/>
      <c r="BR170" s="118"/>
      <c r="BS170" s="118"/>
      <c r="BT170" s="118"/>
      <c r="BU170" s="118"/>
      <c r="BV170" s="118"/>
      <c r="BW170" s="118"/>
      <c r="BX170" s="118"/>
      <c r="BY170" s="118"/>
      <c r="BZ170" s="118"/>
      <c r="CA170" s="118"/>
      <c r="CB170" s="118"/>
      <c r="CC170" s="118"/>
      <c r="CD170" s="118"/>
      <c r="CE170" s="118"/>
      <c r="CF170" s="118"/>
      <c r="CG170" s="118"/>
      <c r="CH170" s="118"/>
      <c r="CI170" s="118"/>
      <c r="CJ170" s="118"/>
      <c r="CK170" s="118"/>
      <c r="CL170" s="118"/>
      <c r="CM170" s="118"/>
      <c r="CN170" s="118"/>
      <c r="CO170" s="118"/>
      <c r="CP170" s="118"/>
      <c r="CQ170" s="118"/>
      <c r="CR170" s="118"/>
      <c r="CS170" s="118"/>
    </row>
    <row r="171" s="20" customFormat="1" hidden="1" outlineLevel="2" spans="1:97">
      <c r="A171" s="545" t="s">
        <v>647</v>
      </c>
      <c r="B171" s="117" t="s">
        <v>587</v>
      </c>
      <c r="C171" s="117"/>
      <c r="D171" s="117"/>
      <c r="E171" s="117"/>
      <c r="F171" s="117"/>
      <c r="G171" s="117"/>
      <c r="H171" s="117"/>
      <c r="I171" s="118">
        <v>0.002</v>
      </c>
      <c r="J171" s="118">
        <v>-0.014</v>
      </c>
      <c r="K171" s="118">
        <v>0.008</v>
      </c>
      <c r="L171" s="118">
        <v>0.012</v>
      </c>
      <c r="M171" s="118"/>
      <c r="N171" s="118"/>
      <c r="O171" s="118">
        <v>0.018</v>
      </c>
      <c r="P171" s="118"/>
      <c r="Q171" s="118"/>
      <c r="R171" s="120">
        <v>0.017</v>
      </c>
      <c r="S171" s="118"/>
      <c r="T171" s="118"/>
      <c r="U171" s="118"/>
      <c r="V171" s="118"/>
      <c r="W171" s="118"/>
      <c r="X171" s="118"/>
      <c r="Y171" s="120">
        <v>0.005</v>
      </c>
      <c r="Z171" s="118"/>
      <c r="AA171" s="118"/>
      <c r="AB171" s="118"/>
      <c r="AC171" s="118"/>
      <c r="AD171" s="120"/>
      <c r="AE171" s="120"/>
      <c r="AF171" s="120">
        <v>-0.01</v>
      </c>
      <c r="AG171" s="120"/>
      <c r="AH171" s="120"/>
      <c r="AI171" s="120"/>
      <c r="AJ171" s="120"/>
      <c r="AK171" s="118"/>
      <c r="AL171" s="118"/>
      <c r="AM171" s="120">
        <v>0.015</v>
      </c>
      <c r="AN171" s="120"/>
      <c r="AO171" s="120"/>
      <c r="AP171" s="120"/>
      <c r="AQ171" s="120"/>
      <c r="AR171" s="120"/>
      <c r="AS171" s="120"/>
      <c r="AT171" s="120">
        <v>-0.1</v>
      </c>
      <c r="AU171" s="118"/>
      <c r="AV171" s="118"/>
      <c r="AW171" s="118"/>
      <c r="AX171" s="118"/>
      <c r="AY171" s="118"/>
      <c r="AZ171" s="118"/>
      <c r="BA171" s="118">
        <v>0.18</v>
      </c>
      <c r="BB171" s="118"/>
      <c r="BC171" s="118"/>
      <c r="BD171" s="125"/>
      <c r="BE171" s="118"/>
      <c r="BF171" s="118"/>
      <c r="BG171" s="118"/>
      <c r="BH171" s="118">
        <v>0.07</v>
      </c>
      <c r="BI171" s="118"/>
      <c r="BJ171" s="118"/>
      <c r="BK171" s="118"/>
      <c r="BL171" s="118"/>
      <c r="BM171" s="118"/>
      <c r="BN171" s="118"/>
      <c r="BO171" s="118"/>
      <c r="BP171" s="118"/>
      <c r="BQ171" s="118"/>
      <c r="BR171" s="118"/>
      <c r="BS171" s="118"/>
      <c r="BT171" s="118"/>
      <c r="BU171" s="118"/>
      <c r="BV171" s="118"/>
      <c r="BW171" s="118"/>
      <c r="BX171" s="118"/>
      <c r="BY171" s="118"/>
      <c r="BZ171" s="118"/>
      <c r="CA171" s="118"/>
      <c r="CB171" s="118"/>
      <c r="CC171" s="118"/>
      <c r="CD171" s="118"/>
      <c r="CE171" s="118"/>
      <c r="CF171" s="118"/>
      <c r="CG171" s="118"/>
      <c r="CH171" s="118"/>
      <c r="CI171" s="118"/>
      <c r="CJ171" s="118"/>
      <c r="CK171" s="118"/>
      <c r="CL171" s="118"/>
      <c r="CM171" s="118"/>
      <c r="CN171" s="118"/>
      <c r="CO171" s="118"/>
      <c r="CP171" s="118"/>
      <c r="CQ171" s="118"/>
      <c r="CR171" s="118"/>
      <c r="CS171" s="118"/>
    </row>
    <row r="172" s="20" customFormat="1" hidden="1" outlineLevel="2" spans="1:9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7"/>
      <c r="BO172" s="117"/>
      <c r="BP172" s="117"/>
      <c r="BQ172" s="117"/>
      <c r="BR172" s="117"/>
      <c r="BS172" s="117"/>
      <c r="BT172" s="117"/>
      <c r="BU172" s="117"/>
      <c r="BV172" s="117"/>
      <c r="BW172" s="117"/>
      <c r="BX172" s="117"/>
      <c r="BY172" s="117"/>
      <c r="BZ172" s="117"/>
      <c r="CA172" s="117"/>
      <c r="CB172" s="117"/>
      <c r="CC172" s="117"/>
      <c r="CD172" s="117"/>
      <c r="CE172" s="117"/>
      <c r="CF172" s="117"/>
      <c r="CG172" s="117"/>
      <c r="CH172" s="117"/>
      <c r="CI172" s="117"/>
      <c r="CJ172" s="117"/>
      <c r="CK172" s="117"/>
      <c r="CL172" s="117"/>
      <c r="CM172" s="117"/>
      <c r="CN172" s="117"/>
      <c r="CO172" s="117"/>
      <c r="CP172" s="117"/>
      <c r="CQ172" s="117"/>
      <c r="CR172" s="117"/>
      <c r="CS172" s="117"/>
    </row>
    <row r="173" s="20" customFormat="1" hidden="1" outlineLevel="2" spans="1:97">
      <c r="A173" s="21" t="s">
        <v>451</v>
      </c>
      <c r="B173" s="122" t="s">
        <v>587</v>
      </c>
      <c r="C173" s="122"/>
      <c r="D173" s="122"/>
      <c r="E173" s="122"/>
      <c r="F173" s="122"/>
      <c r="G173" s="122"/>
      <c r="H173" s="117"/>
      <c r="I173" s="118">
        <f>+I162/H162-1</f>
        <v>0.0365320036633763</v>
      </c>
      <c r="J173" s="118">
        <f>+J162/I162-1</f>
        <v>0.0813862163754173</v>
      </c>
      <c r="K173" s="118">
        <f>+K162/J162-1</f>
        <v>-0.00226963231956423</v>
      </c>
      <c r="L173" s="118">
        <f>+L162/K162-1</f>
        <v>0.0109190172884441</v>
      </c>
      <c r="M173" s="118"/>
      <c r="N173" s="118"/>
      <c r="O173" s="118">
        <f>+O162/L162-1</f>
        <v>0.24032403240324</v>
      </c>
      <c r="P173" s="118"/>
      <c r="Q173" s="118"/>
      <c r="R173" s="118">
        <f>(1+R174)*(1+R175)-1</f>
        <v>0.0175781560429531</v>
      </c>
      <c r="S173" s="118"/>
      <c r="T173" s="118"/>
      <c r="U173" s="118"/>
      <c r="V173" s="118"/>
      <c r="W173" s="118"/>
      <c r="X173" s="118"/>
      <c r="Y173" s="118">
        <f>(1+Y174)*(1+Y175)-1</f>
        <v>-0.0284236150302213</v>
      </c>
      <c r="Z173" s="118"/>
      <c r="AA173" s="118"/>
      <c r="AB173" s="118"/>
      <c r="AC173" s="118"/>
      <c r="AD173" s="118"/>
      <c r="AE173" s="118"/>
      <c r="AF173" s="118">
        <f>(1+AF174)*(1+AF175)-1</f>
        <v>-0.0240474809563408</v>
      </c>
      <c r="AG173" s="118"/>
      <c r="AH173" s="118"/>
      <c r="AI173" s="118"/>
      <c r="AJ173" s="118"/>
      <c r="AK173" s="118"/>
      <c r="AL173" s="118"/>
      <c r="AM173" s="118">
        <f>(1+AM174)*(1+AM175)-1</f>
        <v>0.0868302436307371</v>
      </c>
      <c r="AN173" s="118"/>
      <c r="AO173" s="118"/>
      <c r="AP173" s="118"/>
      <c r="AQ173" s="118"/>
      <c r="AR173" s="118"/>
      <c r="AS173" s="118"/>
      <c r="AT173" s="118">
        <f>(1+AT174)*(1+AT175)-1</f>
        <v>-0.0697881876539148</v>
      </c>
      <c r="AU173" s="118"/>
      <c r="AV173" s="118"/>
      <c r="AW173" s="118"/>
      <c r="AX173" s="118"/>
      <c r="AY173" s="118"/>
      <c r="AZ173" s="118"/>
      <c r="BA173" s="118">
        <f>(1+BA174)*(1+BA175)-1</f>
        <v>0.233567344321258</v>
      </c>
      <c r="BB173" s="118"/>
      <c r="BC173" s="118"/>
      <c r="BD173" s="118"/>
      <c r="BE173" s="118"/>
      <c r="BF173" s="118"/>
      <c r="BG173" s="118"/>
      <c r="BH173" s="118">
        <f>(1+BH174)*(1+BH175)-1</f>
        <v>0.197440921568839</v>
      </c>
      <c r="BI173" s="118"/>
      <c r="BJ173" s="118"/>
      <c r="BK173" s="118"/>
      <c r="BL173" s="118"/>
      <c r="BM173" s="118"/>
      <c r="BN173" s="118"/>
      <c r="BO173" s="118"/>
      <c r="BP173" s="118"/>
      <c r="BQ173" s="118"/>
      <c r="BR173" s="118"/>
      <c r="BS173" s="118"/>
      <c r="BT173" s="118"/>
      <c r="BU173" s="118"/>
      <c r="BV173" s="118"/>
      <c r="BW173" s="118"/>
      <c r="BX173" s="118"/>
      <c r="BY173" s="118"/>
      <c r="BZ173" s="118"/>
      <c r="CA173" s="118"/>
      <c r="CB173" s="118"/>
      <c r="CC173" s="118"/>
      <c r="CD173" s="118"/>
      <c r="CE173" s="118"/>
      <c r="CF173" s="118"/>
      <c r="CG173" s="118"/>
      <c r="CH173" s="118"/>
      <c r="CI173" s="118"/>
      <c r="CJ173" s="118"/>
      <c r="CK173" s="118"/>
      <c r="CL173" s="118"/>
      <c r="CM173" s="118"/>
      <c r="CN173" s="118"/>
      <c r="CO173" s="118"/>
      <c r="CP173" s="118"/>
      <c r="CQ173" s="118"/>
      <c r="CR173" s="118"/>
      <c r="CS173" s="118"/>
    </row>
    <row r="174" s="20" customFormat="1" hidden="1" outlineLevel="2" spans="1:97">
      <c r="A174" s="545" t="s">
        <v>646</v>
      </c>
      <c r="B174" s="117" t="s">
        <v>587</v>
      </c>
      <c r="C174" s="117"/>
      <c r="D174" s="117"/>
      <c r="E174" s="117"/>
      <c r="F174" s="117"/>
      <c r="G174" s="117"/>
      <c r="H174" s="117"/>
      <c r="I174" s="118">
        <f>(1+I173)/(1+I175)-1</f>
        <v>0.0202086650230082</v>
      </c>
      <c r="J174" s="118">
        <f>(1+J173)/(1+J175)-1</f>
        <v>0.0813862163754173</v>
      </c>
      <c r="K174" s="118">
        <f>(1+K173)/(1+K175)-1</f>
        <v>-0.00226963231956423</v>
      </c>
      <c r="L174" s="118">
        <f>(1+L173)/(1+L175)-1</f>
        <v>-0.00695577869504505</v>
      </c>
      <c r="M174" s="118"/>
      <c r="N174" s="118"/>
      <c r="O174" s="118">
        <f>(1+O173)/(1+O175)-1</f>
        <v>0.191473614220212</v>
      </c>
      <c r="P174" s="118"/>
      <c r="Q174" s="118"/>
      <c r="R174" s="118">
        <f>[56]Currencies!I412</f>
        <v>-0.000414385026568819</v>
      </c>
      <c r="S174" s="118"/>
      <c r="T174" s="118"/>
      <c r="U174" s="118"/>
      <c r="V174" s="118"/>
      <c r="W174" s="118"/>
      <c r="X174" s="118"/>
      <c r="Y174" s="118">
        <f>[56]Currencies!J412</f>
        <v>-0.0186097121517386</v>
      </c>
      <c r="Z174" s="118"/>
      <c r="AA174" s="118"/>
      <c r="AB174" s="118"/>
      <c r="AC174" s="118"/>
      <c r="AD174" s="118"/>
      <c r="AE174" s="118"/>
      <c r="AF174" s="118">
        <f>[56]Currencies!K412</f>
        <v>-0.0431838048591576</v>
      </c>
      <c r="AG174" s="118"/>
      <c r="AH174" s="118"/>
      <c r="AI174" s="118"/>
      <c r="AJ174" s="118"/>
      <c r="AK174" s="118"/>
      <c r="AL174" s="118"/>
      <c r="AM174" s="118">
        <f>[56]Currencies!R412</f>
        <v>0.0531300810375359</v>
      </c>
      <c r="AN174" s="118"/>
      <c r="AO174" s="118"/>
      <c r="AP174" s="118"/>
      <c r="AQ174" s="118"/>
      <c r="AR174" s="118"/>
      <c r="AS174" s="118"/>
      <c r="AT174" s="118">
        <f>[56]Currencies!Y412</f>
        <v>-0.020829671214647</v>
      </c>
      <c r="AU174" s="118"/>
      <c r="AV174" s="118"/>
      <c r="AW174" s="118"/>
      <c r="AX174" s="118"/>
      <c r="AY174" s="118"/>
      <c r="AZ174" s="118"/>
      <c r="BA174" s="118">
        <f>[56]Currencies!AF412</f>
        <v>-0.0286871304557026</v>
      </c>
      <c r="BB174" s="118"/>
      <c r="BC174" s="118"/>
      <c r="BD174" s="118"/>
      <c r="BE174" s="118"/>
      <c r="BF174" s="118"/>
      <c r="BG174" s="118"/>
      <c r="BH174" s="118">
        <f>[56]Currencies!AM412</f>
        <v>0.119103665017606</v>
      </c>
      <c r="BI174" s="118"/>
      <c r="BJ174" s="118"/>
      <c r="BK174" s="118"/>
      <c r="BL174" s="118"/>
      <c r="BM174" s="118"/>
      <c r="BN174" s="118"/>
      <c r="BO174" s="118"/>
      <c r="BP174" s="118"/>
      <c r="BQ174" s="118"/>
      <c r="BR174" s="118"/>
      <c r="BS174" s="118"/>
      <c r="BT174" s="118"/>
      <c r="BU174" s="118"/>
      <c r="BV174" s="118"/>
      <c r="BW174" s="118"/>
      <c r="BX174" s="118"/>
      <c r="BY174" s="118"/>
      <c r="BZ174" s="118"/>
      <c r="CA174" s="118"/>
      <c r="CB174" s="118"/>
      <c r="CC174" s="118"/>
      <c r="CD174" s="118"/>
      <c r="CE174" s="118"/>
      <c r="CF174" s="118"/>
      <c r="CG174" s="118"/>
      <c r="CH174" s="118"/>
      <c r="CI174" s="118"/>
      <c r="CJ174" s="118"/>
      <c r="CK174" s="118"/>
      <c r="CL174" s="118"/>
      <c r="CM174" s="118"/>
      <c r="CN174" s="118"/>
      <c r="CO174" s="118"/>
      <c r="CP174" s="118"/>
      <c r="CQ174" s="118"/>
      <c r="CR174" s="118"/>
      <c r="CS174" s="118"/>
    </row>
    <row r="175" s="20" customFormat="1" hidden="1" outlineLevel="2" spans="1:97">
      <c r="A175" s="545" t="s">
        <v>648</v>
      </c>
      <c r="B175" s="117" t="s">
        <v>587</v>
      </c>
      <c r="C175" s="117"/>
      <c r="D175" s="117"/>
      <c r="E175" s="117"/>
      <c r="F175" s="117"/>
      <c r="G175" s="117"/>
      <c r="H175" s="117"/>
      <c r="I175" s="118">
        <v>0.016</v>
      </c>
      <c r="J175" s="118">
        <v>0</v>
      </c>
      <c r="K175" s="118">
        <v>0</v>
      </c>
      <c r="L175" s="118">
        <v>0.018</v>
      </c>
      <c r="M175" s="118"/>
      <c r="N175" s="118"/>
      <c r="O175" s="118">
        <v>0.041</v>
      </c>
      <c r="P175" s="118"/>
      <c r="Q175" s="118"/>
      <c r="R175" s="120">
        <v>0.018</v>
      </c>
      <c r="S175" s="118"/>
      <c r="T175" s="118"/>
      <c r="U175" s="118"/>
      <c r="V175" s="118"/>
      <c r="W175" s="118"/>
      <c r="X175" s="118"/>
      <c r="Y175" s="120">
        <v>-0.01</v>
      </c>
      <c r="Z175" s="118"/>
      <c r="AA175" s="118"/>
      <c r="AB175" s="118"/>
      <c r="AC175" s="118"/>
      <c r="AD175" s="120"/>
      <c r="AE175" s="120"/>
      <c r="AF175" s="120">
        <v>0.02</v>
      </c>
      <c r="AG175" s="120"/>
      <c r="AH175" s="120"/>
      <c r="AI175" s="120"/>
      <c r="AJ175" s="120"/>
      <c r="AK175" s="118"/>
      <c r="AL175" s="118"/>
      <c r="AM175" s="120">
        <v>0.032</v>
      </c>
      <c r="AN175" s="120"/>
      <c r="AO175" s="120"/>
      <c r="AP175" s="120"/>
      <c r="AQ175" s="120"/>
      <c r="AR175" s="120"/>
      <c r="AS175" s="120"/>
      <c r="AT175" s="120">
        <v>-0.05</v>
      </c>
      <c r="AU175" s="118"/>
      <c r="AV175" s="118"/>
      <c r="AW175" s="118"/>
      <c r="AX175" s="118"/>
      <c r="AY175" s="118"/>
      <c r="AZ175" s="118"/>
      <c r="BA175" s="118">
        <v>0.27</v>
      </c>
      <c r="BB175" s="118"/>
      <c r="BC175" s="118"/>
      <c r="BD175" s="125"/>
      <c r="BE175" s="118"/>
      <c r="BF175" s="118"/>
      <c r="BG175" s="118"/>
      <c r="BH175" s="118">
        <v>0.07</v>
      </c>
      <c r="BI175" s="118"/>
      <c r="BJ175" s="118"/>
      <c r="BK175" s="118"/>
      <c r="BL175" s="118"/>
      <c r="BM175" s="118"/>
      <c r="BN175" s="118"/>
      <c r="BO175" s="118"/>
      <c r="BP175" s="118"/>
      <c r="BQ175" s="118"/>
      <c r="BR175" s="118"/>
      <c r="BS175" s="118"/>
      <c r="BT175" s="118"/>
      <c r="BU175" s="118"/>
      <c r="BV175" s="118"/>
      <c r="BW175" s="118"/>
      <c r="BX175" s="118"/>
      <c r="BY175" s="118"/>
      <c r="BZ175" s="118"/>
      <c r="CA175" s="118"/>
      <c r="CB175" s="118"/>
      <c r="CC175" s="118"/>
      <c r="CD175" s="118"/>
      <c r="CE175" s="118"/>
      <c r="CF175" s="118"/>
      <c r="CG175" s="118"/>
      <c r="CH175" s="118"/>
      <c r="CI175" s="118"/>
      <c r="CJ175" s="118"/>
      <c r="CK175" s="118"/>
      <c r="CL175" s="118"/>
      <c r="CM175" s="118"/>
      <c r="CN175" s="118"/>
      <c r="CO175" s="118"/>
      <c r="CP175" s="118"/>
      <c r="CQ175" s="118"/>
      <c r="CR175" s="118"/>
      <c r="CS175" s="118"/>
    </row>
    <row r="176" s="20" customFormat="1" hidden="1" outlineLevel="2" spans="1:9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c r="AI176" s="117"/>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7"/>
      <c r="BN176" s="117"/>
      <c r="BO176" s="117"/>
      <c r="BP176" s="117"/>
      <c r="BQ176" s="117"/>
      <c r="BR176" s="117"/>
      <c r="BS176" s="117"/>
      <c r="BT176" s="117"/>
      <c r="BU176" s="117"/>
      <c r="BV176" s="117"/>
      <c r="BW176" s="117"/>
      <c r="BX176" s="117"/>
      <c r="BY176" s="117"/>
      <c r="BZ176" s="117"/>
      <c r="CA176" s="117"/>
      <c r="CB176" s="117"/>
      <c r="CC176" s="117"/>
      <c r="CD176" s="117"/>
      <c r="CE176" s="117"/>
      <c r="CF176" s="117"/>
      <c r="CG176" s="117"/>
      <c r="CH176" s="117"/>
      <c r="CI176" s="117"/>
      <c r="CJ176" s="117"/>
      <c r="CK176" s="117"/>
      <c r="CL176" s="117"/>
      <c r="CM176" s="117"/>
      <c r="CN176" s="117"/>
      <c r="CO176" s="117"/>
      <c r="CP176" s="117"/>
      <c r="CQ176" s="117"/>
      <c r="CR176" s="117"/>
      <c r="CS176" s="117"/>
    </row>
    <row r="177" s="20" customFormat="1" hidden="1" outlineLevel="2" spans="1:97">
      <c r="A177" s="21" t="s">
        <v>642</v>
      </c>
      <c r="B177" s="122" t="s">
        <v>587</v>
      </c>
      <c r="C177" s="122"/>
      <c r="D177" s="122"/>
      <c r="E177" s="122"/>
      <c r="F177" s="122"/>
      <c r="G177" s="122"/>
      <c r="H177" s="117"/>
      <c r="I177" s="118">
        <f>+I163/H163-1</f>
        <v>0.0627843494085534</v>
      </c>
      <c r="J177" s="118">
        <f>+J163/I163-1</f>
        <v>0.124633072407045</v>
      </c>
      <c r="K177" s="118">
        <f>+K163/J163-1</f>
        <v>-0.010331702011963</v>
      </c>
      <c r="L177" s="118">
        <f>+L163/K163-1</f>
        <v>-0.0234065934065933</v>
      </c>
      <c r="M177" s="118"/>
      <c r="N177" s="118"/>
      <c r="O177" s="118">
        <f>+O163/L163-1</f>
        <v>0.0419714189265219</v>
      </c>
      <c r="P177" s="118"/>
      <c r="Q177" s="118"/>
      <c r="R177" s="118">
        <f>(1+R178)*(1+R179)-1</f>
        <v>-0.0106972750602865</v>
      </c>
      <c r="S177" s="118"/>
      <c r="T177" s="118"/>
      <c r="U177" s="118"/>
      <c r="V177" s="118"/>
      <c r="W177" s="118"/>
      <c r="X177" s="118"/>
      <c r="Y177" s="118">
        <f>(1+Y178)*(1+Y179)-1</f>
        <v>0.0155701438498512</v>
      </c>
      <c r="Z177" s="118"/>
      <c r="AA177" s="118"/>
      <c r="AB177" s="118"/>
      <c r="AC177" s="118"/>
      <c r="AD177" s="118"/>
      <c r="AE177" s="118"/>
      <c r="AF177" s="118">
        <f>(1+AF178)*(1+AF179)-1</f>
        <v>-0.00223690804762977</v>
      </c>
      <c r="AG177" s="118"/>
      <c r="AH177" s="118"/>
      <c r="AI177" s="118"/>
      <c r="AJ177" s="118"/>
      <c r="AK177" s="118"/>
      <c r="AL177" s="118"/>
      <c r="AM177" s="118">
        <f>(1+AM178)*(1+AM179)-1</f>
        <v>0.0651343359797323</v>
      </c>
      <c r="AN177" s="118"/>
      <c r="AO177" s="118"/>
      <c r="AP177" s="118"/>
      <c r="AQ177" s="118"/>
      <c r="AR177" s="118"/>
      <c r="AS177" s="118"/>
      <c r="AT177" s="118">
        <f>(1+AT178)*(1+AT179)-1</f>
        <v>-0.0728603311397624</v>
      </c>
      <c r="AU177" s="118"/>
      <c r="AV177" s="118"/>
      <c r="AW177" s="118"/>
      <c r="AX177" s="118"/>
      <c r="AY177" s="118"/>
      <c r="AZ177" s="118"/>
      <c r="BA177" s="118">
        <f>(1+BA178)*(1+BA179)-1</f>
        <v>0.314743206533707</v>
      </c>
      <c r="BB177" s="118"/>
      <c r="BC177" s="118"/>
      <c r="BD177" s="118"/>
      <c r="BE177" s="118"/>
      <c r="BF177" s="118"/>
      <c r="BG177" s="118"/>
      <c r="BH177" s="118">
        <f>(1+BH178)*(1+BH179)-1</f>
        <v>0.245188065002457</v>
      </c>
      <c r="BI177" s="118"/>
      <c r="BJ177" s="118"/>
      <c r="BK177" s="118"/>
      <c r="BL177" s="118"/>
      <c r="BM177" s="118"/>
      <c r="BN177" s="118"/>
      <c r="BO177" s="118"/>
      <c r="BP177" s="118"/>
      <c r="BQ177" s="118"/>
      <c r="BR177" s="118"/>
      <c r="BS177" s="118"/>
      <c r="BT177" s="118"/>
      <c r="BU177" s="118"/>
      <c r="BV177" s="118"/>
      <c r="BW177" s="118"/>
      <c r="BX177" s="118"/>
      <c r="BY177" s="118"/>
      <c r="BZ177" s="118"/>
      <c r="CA177" s="118"/>
      <c r="CB177" s="118"/>
      <c r="CC177" s="118"/>
      <c r="CD177" s="118"/>
      <c r="CE177" s="118"/>
      <c r="CF177" s="118"/>
      <c r="CG177" s="118"/>
      <c r="CH177" s="118"/>
      <c r="CI177" s="118"/>
      <c r="CJ177" s="118"/>
      <c r="CK177" s="118"/>
      <c r="CL177" s="118"/>
      <c r="CM177" s="118"/>
      <c r="CN177" s="118"/>
      <c r="CO177" s="118"/>
      <c r="CP177" s="118"/>
      <c r="CQ177" s="118"/>
      <c r="CR177" s="118"/>
      <c r="CS177" s="118"/>
    </row>
    <row r="178" s="20" customFormat="1" hidden="1" outlineLevel="2" spans="1:97">
      <c r="A178" s="545" t="s">
        <v>646</v>
      </c>
      <c r="B178" s="117" t="s">
        <v>587</v>
      </c>
      <c r="C178" s="117"/>
      <c r="D178" s="117"/>
      <c r="E178" s="117"/>
      <c r="F178" s="117"/>
      <c r="G178" s="117"/>
      <c r="H178" s="117"/>
      <c r="I178" s="118">
        <f>(1+I177)/(1+I179)-1</f>
        <v>-0.00208042309056011</v>
      </c>
      <c r="J178" s="118">
        <f>(1+J177)/(1+J179)-1</f>
        <v>0.0317734609238944</v>
      </c>
      <c r="K178" s="118">
        <f>(1+K177)/(1+K179)-1</f>
        <v>-0.0870218653246891</v>
      </c>
      <c r="L178" s="118">
        <f>(1+L177)/(1+L179)-1</f>
        <v>-0.0725608674326622</v>
      </c>
      <c r="M178" s="118"/>
      <c r="N178" s="118"/>
      <c r="O178" s="118">
        <f>(1+O177)/(1+O179)-1</f>
        <v>0.00093315939147165</v>
      </c>
      <c r="P178" s="118"/>
      <c r="Q178" s="118"/>
      <c r="R178" s="118">
        <v>-0.0300953677061633</v>
      </c>
      <c r="S178" s="118"/>
      <c r="T178" s="118"/>
      <c r="U178" s="118"/>
      <c r="V178" s="118"/>
      <c r="W178" s="118"/>
      <c r="X178" s="118"/>
      <c r="Y178" s="118">
        <v>-0.0023868920924841</v>
      </c>
      <c r="Z178" s="118"/>
      <c r="AA178" s="118"/>
      <c r="AB178" s="118"/>
      <c r="AC178" s="118"/>
      <c r="AD178" s="118"/>
      <c r="AE178" s="118"/>
      <c r="AF178" s="118">
        <v>-0.0497494362358379</v>
      </c>
      <c r="AG178" s="118"/>
      <c r="AH178" s="118"/>
      <c r="AI178" s="118"/>
      <c r="AJ178" s="118"/>
      <c r="AK178" s="118"/>
      <c r="AL178" s="118"/>
      <c r="AM178" s="118">
        <v>0.0192673071576385</v>
      </c>
      <c r="AN178" s="118"/>
      <c r="AO178" s="118"/>
      <c r="AP178" s="118"/>
      <c r="AQ178" s="118"/>
      <c r="AR178" s="118"/>
      <c r="AS178" s="118"/>
      <c r="AT178" s="118">
        <f>(AM164*AT182+AM165*AT186+AM166*AT190+AM167*AT194)/AM163</f>
        <v>-0.0435927490436923</v>
      </c>
      <c r="AU178" s="118"/>
      <c r="AV178" s="118"/>
      <c r="AW178" s="118"/>
      <c r="AX178" s="118"/>
      <c r="AY178" s="118"/>
      <c r="AZ178" s="118"/>
      <c r="BA178" s="118">
        <f>(AT164*BA182+AT165*BA186+AT166*BA190+AT167*BA194)/AT163</f>
        <v>-0.00896047781327617</v>
      </c>
      <c r="BB178" s="118"/>
      <c r="BC178" s="118"/>
      <c r="BD178" s="118"/>
      <c r="BE178" s="118"/>
      <c r="BF178" s="118"/>
      <c r="BG178" s="118"/>
      <c r="BH178" s="118">
        <f>(BA164*BH182+BA165*BH186+BA166*BH190+BA167*BH194)/BA163</f>
        <v>0.0642633034209037</v>
      </c>
      <c r="BI178" s="118"/>
      <c r="BJ178" s="118"/>
      <c r="BK178" s="118"/>
      <c r="BL178" s="118"/>
      <c r="BM178" s="118"/>
      <c r="BN178" s="118"/>
      <c r="BO178" s="118"/>
      <c r="BP178" s="118"/>
      <c r="BQ178" s="118"/>
      <c r="BR178" s="118"/>
      <c r="BS178" s="118"/>
      <c r="BT178" s="118"/>
      <c r="BU178" s="118"/>
      <c r="BV178" s="118"/>
      <c r="BW178" s="118"/>
      <c r="BX178" s="118"/>
      <c r="BY178" s="118"/>
      <c r="BZ178" s="118"/>
      <c r="CA178" s="118"/>
      <c r="CB178" s="118"/>
      <c r="CC178" s="118"/>
      <c r="CD178" s="118"/>
      <c r="CE178" s="118"/>
      <c r="CF178" s="118"/>
      <c r="CG178" s="118"/>
      <c r="CH178" s="118"/>
      <c r="CI178" s="118"/>
      <c r="CJ178" s="118"/>
      <c r="CK178" s="118"/>
      <c r="CL178" s="118"/>
      <c r="CM178" s="118"/>
      <c r="CN178" s="118"/>
      <c r="CO178" s="118"/>
      <c r="CP178" s="118"/>
      <c r="CQ178" s="118"/>
      <c r="CR178" s="118"/>
      <c r="CS178" s="118"/>
    </row>
    <row r="179" s="20" customFormat="1" hidden="1" outlineLevel="2" spans="1:97">
      <c r="A179" s="545" t="s">
        <v>649</v>
      </c>
      <c r="B179" s="117" t="s">
        <v>587</v>
      </c>
      <c r="C179" s="117"/>
      <c r="D179" s="117"/>
      <c r="E179" s="117"/>
      <c r="F179" s="117"/>
      <c r="G179" s="117"/>
      <c r="H179" s="117"/>
      <c r="I179" s="118">
        <v>0.065</v>
      </c>
      <c r="J179" s="118">
        <v>0.09</v>
      </c>
      <c r="K179" s="118">
        <v>0.084</v>
      </c>
      <c r="L179" s="118">
        <v>0.053</v>
      </c>
      <c r="M179" s="118"/>
      <c r="N179" s="118"/>
      <c r="O179" s="118">
        <v>0.041</v>
      </c>
      <c r="P179" s="118"/>
      <c r="Q179" s="118"/>
      <c r="R179" s="120">
        <v>0.02</v>
      </c>
      <c r="S179" s="118"/>
      <c r="T179" s="118"/>
      <c r="U179" s="118"/>
      <c r="V179" s="118"/>
      <c r="W179" s="118"/>
      <c r="X179" s="118"/>
      <c r="Y179" s="120">
        <v>0.018</v>
      </c>
      <c r="Z179" s="118"/>
      <c r="AA179" s="118"/>
      <c r="AB179" s="118"/>
      <c r="AC179" s="118"/>
      <c r="AD179" s="120"/>
      <c r="AE179" s="120"/>
      <c r="AF179" s="120">
        <v>0.05</v>
      </c>
      <c r="AG179" s="120"/>
      <c r="AH179" s="120"/>
      <c r="AI179" s="120"/>
      <c r="AJ179" s="120"/>
      <c r="AK179" s="118"/>
      <c r="AL179" s="118"/>
      <c r="AM179" s="120">
        <v>0.045</v>
      </c>
      <c r="AN179" s="120"/>
      <c r="AO179" s="120"/>
      <c r="AP179" s="120"/>
      <c r="AQ179" s="120"/>
      <c r="AR179" s="118"/>
      <c r="AS179" s="118"/>
      <c r="AT179" s="118">
        <f>(AM164*AT183+AM165*AT187+AM166*AT191+AM167*AT195)/AM163</f>
        <v>-0.0306015895078228</v>
      </c>
      <c r="AU179" s="118"/>
      <c r="AV179" s="118"/>
      <c r="AW179" s="118"/>
      <c r="AX179" s="118"/>
      <c r="AY179" s="118"/>
      <c r="AZ179" s="118"/>
      <c r="BA179" s="118">
        <f>(AT164*BA183+AT165*BA187+AT166*BA191+AT167*BA195)/AT163</f>
        <v>0.326630449240543</v>
      </c>
      <c r="BB179" s="118"/>
      <c r="BC179" s="118"/>
      <c r="BD179" s="118"/>
      <c r="BE179" s="118"/>
      <c r="BF179" s="118"/>
      <c r="BG179" s="118"/>
      <c r="BH179" s="118">
        <v>0.17</v>
      </c>
      <c r="BI179" s="118"/>
      <c r="BJ179" s="118"/>
      <c r="BK179" s="118"/>
      <c r="BL179" s="118"/>
      <c r="BM179" s="118"/>
      <c r="BN179" s="118"/>
      <c r="BO179" s="118"/>
      <c r="BP179" s="118"/>
      <c r="BQ179" s="118"/>
      <c r="BR179" s="118"/>
      <c r="BS179" s="118"/>
      <c r="BT179" s="118"/>
      <c r="BU179" s="118"/>
      <c r="BV179" s="118"/>
      <c r="BW179" s="118"/>
      <c r="BX179" s="118"/>
      <c r="BY179" s="118"/>
      <c r="BZ179" s="118"/>
      <c r="CA179" s="118"/>
      <c r="CB179" s="118"/>
      <c r="CC179" s="118"/>
      <c r="CD179" s="118"/>
      <c r="CE179" s="118"/>
      <c r="CF179" s="118"/>
      <c r="CG179" s="118"/>
      <c r="CH179" s="118"/>
      <c r="CI179" s="118"/>
      <c r="CJ179" s="118"/>
      <c r="CK179" s="118"/>
      <c r="CL179" s="118"/>
      <c r="CM179" s="118"/>
      <c r="CN179" s="118"/>
      <c r="CO179" s="118"/>
      <c r="CP179" s="118"/>
      <c r="CQ179" s="118"/>
      <c r="CR179" s="118"/>
      <c r="CS179" s="118"/>
    </row>
    <row r="180" s="20" customFormat="1" hidden="1" outlineLevel="2" spans="1:97">
      <c r="B180" s="117"/>
      <c r="C180" s="117"/>
      <c r="D180" s="117"/>
      <c r="E180" s="117"/>
      <c r="F180" s="117"/>
      <c r="G180" s="117"/>
      <c r="H180" s="117"/>
      <c r="I180" s="117"/>
      <c r="J180" s="117"/>
      <c r="K180" s="117"/>
      <c r="L180" s="117"/>
      <c r="M180" s="126"/>
      <c r="N180" s="126"/>
      <c r="O180" s="117"/>
      <c r="P180" s="126"/>
      <c r="Q180" s="126"/>
      <c r="R180" s="117"/>
      <c r="S180" s="126"/>
      <c r="T180" s="126"/>
      <c r="U180" s="126"/>
      <c r="V180" s="126"/>
      <c r="W180" s="126"/>
      <c r="X180" s="126"/>
      <c r="Y180" s="117"/>
      <c r="Z180" s="126"/>
      <c r="AA180" s="126"/>
      <c r="AB180" s="126"/>
      <c r="AC180" s="126"/>
      <c r="AD180" s="126"/>
      <c r="AE180" s="126"/>
      <c r="AF180" s="126"/>
      <c r="AG180" s="126"/>
      <c r="AH180" s="126"/>
      <c r="AI180" s="126"/>
      <c r="AJ180" s="126"/>
      <c r="AK180" s="126"/>
      <c r="AL180" s="126"/>
      <c r="AM180" s="126"/>
      <c r="AN180" s="126"/>
      <c r="AO180" s="126"/>
      <c r="AP180" s="126"/>
      <c r="AQ180" s="126"/>
      <c r="AR180" s="117"/>
      <c r="AS180" s="117"/>
      <c r="AT180" s="117"/>
      <c r="AU180" s="117"/>
      <c r="AV180" s="126"/>
      <c r="AW180" s="117"/>
      <c r="AX180" s="126"/>
      <c r="AY180" s="117"/>
      <c r="AZ180" s="126"/>
      <c r="BA180" s="117"/>
      <c r="BB180" s="117"/>
      <c r="BC180" s="117"/>
      <c r="BD180" s="117"/>
      <c r="BE180" s="117"/>
      <c r="BF180" s="117"/>
      <c r="BG180" s="117"/>
      <c r="BH180" s="117"/>
      <c r="BI180" s="117"/>
      <c r="BJ180" s="117"/>
      <c r="BK180" s="117"/>
      <c r="BL180" s="117"/>
      <c r="BM180" s="117"/>
      <c r="BN180" s="117"/>
      <c r="BO180" s="117"/>
      <c r="BP180" s="117"/>
      <c r="BQ180" s="117"/>
      <c r="BR180" s="117"/>
      <c r="BS180" s="117"/>
      <c r="BT180" s="117"/>
      <c r="BU180" s="117"/>
      <c r="BV180" s="117"/>
      <c r="BW180" s="117"/>
      <c r="BX180" s="117"/>
      <c r="BY180" s="117"/>
      <c r="BZ180" s="117"/>
      <c r="CA180" s="117"/>
      <c r="CB180" s="117"/>
      <c r="CC180" s="117"/>
      <c r="CD180" s="117"/>
      <c r="CE180" s="117"/>
      <c r="CF180" s="117"/>
      <c r="CG180" s="117"/>
      <c r="CH180" s="117"/>
      <c r="CI180" s="117"/>
      <c r="CJ180" s="117"/>
      <c r="CK180" s="117"/>
      <c r="CL180" s="117"/>
      <c r="CM180" s="117"/>
      <c r="CN180" s="117"/>
      <c r="CO180" s="117"/>
      <c r="CP180" s="117"/>
      <c r="CQ180" s="117"/>
      <c r="CR180" s="117"/>
      <c r="CS180" s="117"/>
    </row>
    <row r="181" s="20" customFormat="1" hidden="1" outlineLevel="2" spans="1:97">
      <c r="A181" s="127" t="s">
        <v>643</v>
      </c>
      <c r="B181" s="122" t="s">
        <v>587</v>
      </c>
      <c r="C181" s="122"/>
      <c r="D181" s="122"/>
      <c r="E181" s="122"/>
      <c r="F181" s="122"/>
      <c r="G181" s="122"/>
      <c r="H181" s="117"/>
      <c r="I181" s="117"/>
      <c r="J181" s="117"/>
      <c r="K181" s="117"/>
      <c r="L181" s="117"/>
      <c r="M181" s="126"/>
      <c r="N181" s="126"/>
      <c r="O181" s="117"/>
      <c r="P181" s="126"/>
      <c r="Q181" s="126"/>
      <c r="R181" s="117"/>
      <c r="S181" s="126"/>
      <c r="T181" s="126"/>
      <c r="U181" s="126"/>
      <c r="V181" s="126"/>
      <c r="W181" s="126"/>
      <c r="X181" s="126"/>
      <c r="Y181" s="117"/>
      <c r="Z181" s="126"/>
      <c r="AA181" s="126"/>
      <c r="AB181" s="126"/>
      <c r="AC181" s="126"/>
      <c r="AD181" s="126"/>
      <c r="AE181" s="126"/>
      <c r="AF181" s="126"/>
      <c r="AG181" s="126"/>
      <c r="AH181" s="126"/>
      <c r="AI181" s="126"/>
      <c r="AJ181" s="126"/>
      <c r="AK181" s="126"/>
      <c r="AL181" s="126"/>
      <c r="AM181" s="126"/>
      <c r="AN181" s="126"/>
      <c r="AO181" s="126"/>
      <c r="AP181" s="126"/>
      <c r="AQ181" s="126"/>
      <c r="AR181" s="118"/>
      <c r="AS181" s="118"/>
      <c r="AT181" s="118">
        <f>(1+AT182)*(1+AT183)-1</f>
        <v>-0.0373287512770228</v>
      </c>
      <c r="AU181" s="118"/>
      <c r="AV181" s="126"/>
      <c r="AW181" s="118"/>
      <c r="AX181" s="126"/>
      <c r="AY181" s="118"/>
      <c r="AZ181" s="126"/>
      <c r="BA181" s="118">
        <f>(1+BA182)*(1+BA183)-1</f>
        <v>0.402365331063506</v>
      </c>
      <c r="BB181" s="118"/>
      <c r="BC181" s="118"/>
      <c r="BD181" s="118"/>
      <c r="BE181" s="118"/>
      <c r="BF181" s="118"/>
      <c r="BG181" s="118"/>
      <c r="BH181" s="118">
        <f>(1+BH182)*(1+BH183)-1</f>
        <v>0.315869030968643</v>
      </c>
      <c r="BI181" s="118"/>
      <c r="BJ181" s="118"/>
      <c r="BK181" s="118"/>
      <c r="BL181" s="118"/>
      <c r="BM181" s="118"/>
      <c r="BN181" s="118"/>
      <c r="BO181" s="118"/>
      <c r="BP181" s="118"/>
      <c r="BQ181" s="118"/>
      <c r="BR181" s="118"/>
      <c r="BS181" s="118"/>
      <c r="BT181" s="118"/>
      <c r="BU181" s="118"/>
      <c r="BV181" s="118"/>
      <c r="BW181" s="118"/>
      <c r="BX181" s="118"/>
      <c r="BY181" s="118"/>
      <c r="BZ181" s="118"/>
      <c r="CA181" s="118"/>
      <c r="CB181" s="118"/>
      <c r="CC181" s="118"/>
      <c r="CD181" s="118"/>
      <c r="CE181" s="118"/>
      <c r="CF181" s="118"/>
      <c r="CG181" s="118"/>
      <c r="CH181" s="118"/>
      <c r="CI181" s="118"/>
      <c r="CJ181" s="118"/>
      <c r="CK181" s="118"/>
      <c r="CL181" s="118"/>
      <c r="CM181" s="118"/>
      <c r="CN181" s="118"/>
      <c r="CO181" s="118"/>
      <c r="CP181" s="118"/>
      <c r="CQ181" s="118"/>
      <c r="CR181" s="118"/>
      <c r="CS181" s="118"/>
    </row>
    <row r="182" s="20" customFormat="1" hidden="1" outlineLevel="2" spans="1:97">
      <c r="A182" s="546" t="s">
        <v>646</v>
      </c>
      <c r="B182" s="117" t="s">
        <v>587</v>
      </c>
      <c r="C182" s="117"/>
      <c r="D182" s="117"/>
      <c r="E182" s="117"/>
      <c r="F182" s="117"/>
      <c r="G182" s="117"/>
      <c r="H182" s="117"/>
      <c r="I182" s="117"/>
      <c r="J182" s="117"/>
      <c r="K182" s="117"/>
      <c r="L182" s="117"/>
      <c r="M182" s="118"/>
      <c r="N182" s="118"/>
      <c r="O182" s="117"/>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f>[56]Currencies!Y414</f>
        <v>-0.0176823992622683</v>
      </c>
      <c r="AU182" s="118"/>
      <c r="AV182" s="118"/>
      <c r="AW182" s="118"/>
      <c r="AX182" s="118"/>
      <c r="AY182" s="118"/>
      <c r="AZ182" s="118"/>
      <c r="BA182" s="118">
        <f>[56]Currencies!AF414</f>
        <v>0.00168952218821883</v>
      </c>
      <c r="BB182" s="118"/>
      <c r="BC182" s="118"/>
      <c r="BD182" s="118"/>
      <c r="BE182" s="118"/>
      <c r="BF182" s="118"/>
      <c r="BG182" s="118"/>
      <c r="BH182" s="118">
        <f>[56]Currencies!AM414</f>
        <v>0.0654809967357436</v>
      </c>
      <c r="BI182" s="118"/>
      <c r="BJ182" s="118"/>
      <c r="BK182" s="118"/>
      <c r="BL182" s="118"/>
      <c r="BM182" s="118"/>
      <c r="BN182" s="118"/>
      <c r="BO182" s="118"/>
      <c r="BP182" s="118"/>
      <c r="BQ182" s="118"/>
      <c r="BR182" s="118"/>
      <c r="BS182" s="118"/>
      <c r="BT182" s="118"/>
      <c r="BU182" s="118"/>
      <c r="BV182" s="118"/>
      <c r="BW182" s="118"/>
      <c r="BX182" s="118"/>
      <c r="BY182" s="118"/>
      <c r="BZ182" s="118"/>
      <c r="CA182" s="118"/>
      <c r="CB182" s="118"/>
      <c r="CC182" s="118"/>
      <c r="CD182" s="118"/>
      <c r="CE182" s="118"/>
      <c r="CF182" s="118"/>
      <c r="CG182" s="118"/>
      <c r="CH182" s="118"/>
      <c r="CI182" s="118"/>
      <c r="CJ182" s="118"/>
      <c r="CK182" s="118"/>
      <c r="CL182" s="118"/>
      <c r="CM182" s="118"/>
      <c r="CN182" s="118"/>
      <c r="CO182" s="118"/>
      <c r="CP182" s="118"/>
      <c r="CQ182" s="118"/>
      <c r="CR182" s="118"/>
      <c r="CS182" s="118"/>
    </row>
    <row r="183" s="20" customFormat="1" hidden="1" outlineLevel="2" spans="1:97">
      <c r="A183" s="546" t="s">
        <v>650</v>
      </c>
      <c r="B183" s="117" t="s">
        <v>587</v>
      </c>
      <c r="C183" s="117"/>
      <c r="D183" s="117"/>
      <c r="E183" s="117"/>
      <c r="F183" s="117"/>
      <c r="G183" s="117"/>
      <c r="H183" s="117"/>
      <c r="I183" s="117"/>
      <c r="J183" s="117"/>
      <c r="K183" s="117"/>
      <c r="L183" s="117"/>
      <c r="M183" s="126"/>
      <c r="N183" s="126"/>
      <c r="O183" s="117"/>
      <c r="P183" s="126"/>
      <c r="Q183" s="126"/>
      <c r="R183" s="117"/>
      <c r="S183" s="126"/>
      <c r="T183" s="126"/>
      <c r="U183" s="126"/>
      <c r="V183" s="126"/>
      <c r="W183" s="126"/>
      <c r="X183" s="126"/>
      <c r="Y183" s="117"/>
      <c r="Z183" s="126"/>
      <c r="AA183" s="126"/>
      <c r="AB183" s="126"/>
      <c r="AC183" s="126"/>
      <c r="AD183" s="126"/>
      <c r="AE183" s="126"/>
      <c r="AF183" s="126"/>
      <c r="AG183" s="126"/>
      <c r="AH183" s="126"/>
      <c r="AI183" s="126"/>
      <c r="AJ183" s="126"/>
      <c r="AK183" s="126"/>
      <c r="AL183" s="126"/>
      <c r="AM183" s="126"/>
      <c r="AN183" s="126"/>
      <c r="AO183" s="126"/>
      <c r="AP183" s="126"/>
      <c r="AQ183" s="126"/>
      <c r="AR183" s="120"/>
      <c r="AS183" s="120"/>
      <c r="AT183" s="120">
        <v>-0.02</v>
      </c>
      <c r="AU183" s="118"/>
      <c r="AV183" s="126"/>
      <c r="AW183" s="118"/>
      <c r="AX183" s="126"/>
      <c r="AY183" s="118"/>
      <c r="AZ183" s="126"/>
      <c r="BA183" s="118">
        <v>0.4</v>
      </c>
      <c r="BB183" s="118"/>
      <c r="BC183" s="118"/>
      <c r="BD183" s="125"/>
      <c r="BE183" s="118"/>
      <c r="BF183" s="118"/>
      <c r="BG183" s="118"/>
      <c r="BH183" s="118">
        <v>0.235</v>
      </c>
      <c r="BI183" s="118"/>
      <c r="BJ183" s="118"/>
      <c r="BK183" s="118"/>
      <c r="BL183" s="118"/>
      <c r="BM183" s="118"/>
      <c r="BN183" s="118"/>
      <c r="BO183" s="118"/>
      <c r="BP183" s="118"/>
      <c r="BQ183" s="118"/>
      <c r="BR183" s="118"/>
      <c r="BS183" s="118"/>
      <c r="BT183" s="118"/>
      <c r="BU183" s="118"/>
      <c r="BV183" s="118"/>
      <c r="BW183" s="118"/>
      <c r="BX183" s="118"/>
      <c r="BY183" s="118"/>
      <c r="BZ183" s="118"/>
      <c r="CA183" s="118"/>
      <c r="CB183" s="118"/>
      <c r="CC183" s="118"/>
      <c r="CD183" s="118"/>
      <c r="CE183" s="118"/>
      <c r="CF183" s="118"/>
      <c r="CG183" s="118"/>
      <c r="CH183" s="118"/>
      <c r="CI183" s="118"/>
      <c r="CJ183" s="118"/>
      <c r="CK183" s="118"/>
      <c r="CL183" s="118"/>
      <c r="CM183" s="118"/>
      <c r="CN183" s="118"/>
      <c r="CO183" s="118"/>
      <c r="CP183" s="118"/>
      <c r="CQ183" s="118"/>
      <c r="CR183" s="118"/>
      <c r="CS183" s="118"/>
    </row>
    <row r="184" s="20" customFormat="1" hidden="1" outlineLevel="2" spans="1:97">
      <c r="A184" s="119"/>
      <c r="B184" s="117"/>
      <c r="C184" s="117"/>
      <c r="D184" s="117"/>
      <c r="E184" s="117"/>
      <c r="F184" s="117"/>
      <c r="G184" s="117"/>
      <c r="H184" s="117"/>
      <c r="I184" s="117"/>
      <c r="J184" s="117"/>
      <c r="K184" s="117"/>
      <c r="L184" s="117"/>
      <c r="M184" s="126"/>
      <c r="N184" s="126"/>
      <c r="O184" s="117"/>
      <c r="P184" s="126"/>
      <c r="Q184" s="126"/>
      <c r="R184" s="117"/>
      <c r="S184" s="126"/>
      <c r="T184" s="126"/>
      <c r="U184" s="126"/>
      <c r="V184" s="126"/>
      <c r="W184" s="126"/>
      <c r="X184" s="126"/>
      <c r="Y184" s="117"/>
      <c r="Z184" s="126"/>
      <c r="AA184" s="126"/>
      <c r="AB184" s="126"/>
      <c r="AC184" s="126"/>
      <c r="AD184" s="126"/>
      <c r="AE184" s="126"/>
      <c r="AF184" s="126"/>
      <c r="AG184" s="126"/>
      <c r="AH184" s="126"/>
      <c r="AI184" s="126"/>
      <c r="AJ184" s="126"/>
      <c r="AK184" s="126"/>
      <c r="AL184" s="126"/>
      <c r="AM184" s="126"/>
      <c r="AN184" s="126"/>
      <c r="AO184" s="126"/>
      <c r="AP184" s="126"/>
      <c r="AQ184" s="126"/>
      <c r="AR184" s="117"/>
      <c r="AS184" s="117"/>
      <c r="AT184" s="117"/>
      <c r="AU184" s="117"/>
      <c r="AV184" s="126"/>
      <c r="AW184" s="117"/>
      <c r="AX184" s="126"/>
      <c r="AY184" s="117"/>
      <c r="AZ184" s="126"/>
      <c r="BA184" s="117"/>
      <c r="BB184" s="117"/>
      <c r="BC184" s="117"/>
      <c r="BD184" s="117"/>
      <c r="BE184" s="117"/>
      <c r="BF184" s="117"/>
      <c r="BG184" s="117"/>
      <c r="BH184" s="117"/>
      <c r="BI184" s="117"/>
      <c r="BJ184" s="117"/>
      <c r="BK184" s="117"/>
      <c r="BL184" s="117"/>
      <c r="BM184" s="117"/>
      <c r="BN184" s="117"/>
      <c r="BO184" s="117"/>
      <c r="BP184" s="117"/>
      <c r="BQ184" s="117"/>
      <c r="BR184" s="117"/>
      <c r="BS184" s="117"/>
      <c r="BT184" s="117"/>
      <c r="BU184" s="117"/>
      <c r="BV184" s="117"/>
      <c r="BW184" s="117"/>
      <c r="BX184" s="117"/>
      <c r="BY184" s="117"/>
      <c r="BZ184" s="117"/>
      <c r="CA184" s="117"/>
      <c r="CB184" s="117"/>
      <c r="CC184" s="117"/>
      <c r="CD184" s="117"/>
      <c r="CE184" s="117"/>
      <c r="CF184" s="117"/>
      <c r="CG184" s="117"/>
      <c r="CH184" s="117"/>
      <c r="CI184" s="117"/>
      <c r="CJ184" s="117"/>
      <c r="CK184" s="117"/>
      <c r="CL184" s="117"/>
      <c r="CM184" s="117"/>
      <c r="CN184" s="117"/>
      <c r="CO184" s="117"/>
      <c r="CP184" s="117"/>
      <c r="CQ184" s="117"/>
      <c r="CR184" s="117"/>
      <c r="CS184" s="117"/>
    </row>
    <row r="185" s="20" customFormat="1" hidden="1" outlineLevel="2" spans="1:97">
      <c r="A185" s="127" t="s">
        <v>453</v>
      </c>
      <c r="B185" s="122" t="s">
        <v>587</v>
      </c>
      <c r="C185" s="122"/>
      <c r="D185" s="122"/>
      <c r="E185" s="122"/>
      <c r="F185" s="122"/>
      <c r="G185" s="122"/>
      <c r="H185" s="117"/>
      <c r="I185" s="117"/>
      <c r="J185" s="117"/>
      <c r="K185" s="117"/>
      <c r="L185" s="117"/>
      <c r="M185" s="126"/>
      <c r="N185" s="126"/>
      <c r="O185" s="117"/>
      <c r="P185" s="126"/>
      <c r="Q185" s="126"/>
      <c r="R185" s="117"/>
      <c r="S185" s="126"/>
      <c r="T185" s="126"/>
      <c r="U185" s="126"/>
      <c r="V185" s="126"/>
      <c r="W185" s="126"/>
      <c r="X185" s="126"/>
      <c r="Y185" s="117"/>
      <c r="Z185" s="126"/>
      <c r="AA185" s="126"/>
      <c r="AB185" s="126"/>
      <c r="AC185" s="126"/>
      <c r="AD185" s="126"/>
      <c r="AE185" s="126"/>
      <c r="AF185" s="126"/>
      <c r="AG185" s="126"/>
      <c r="AH185" s="126"/>
      <c r="AI185" s="126"/>
      <c r="AJ185" s="126"/>
      <c r="AK185" s="126"/>
      <c r="AL185" s="126"/>
      <c r="AM185" s="126"/>
      <c r="AN185" s="126"/>
      <c r="AO185" s="126"/>
      <c r="AP185" s="126"/>
      <c r="AQ185" s="126"/>
      <c r="AR185" s="118"/>
      <c r="AS185" s="118"/>
      <c r="AT185" s="118">
        <f>(1+AT186)*(1+AT187)-1</f>
        <v>-0.228737574155847</v>
      </c>
      <c r="AU185" s="118"/>
      <c r="AV185" s="126"/>
      <c r="AW185" s="118"/>
      <c r="AX185" s="126"/>
      <c r="AY185" s="118"/>
      <c r="AZ185" s="126"/>
      <c r="BA185" s="118">
        <f>(1+BA186)*(1+BA187)-1</f>
        <v>0.28803621846419</v>
      </c>
      <c r="BB185" s="118"/>
      <c r="BC185" s="118"/>
      <c r="BD185" s="118"/>
      <c r="BE185" s="118"/>
      <c r="BF185" s="118"/>
      <c r="BG185" s="118"/>
      <c r="BH185" s="118">
        <f>(1+BH186)*(1+BH187)-1</f>
        <v>0.220596281090207</v>
      </c>
      <c r="BI185" s="118"/>
      <c r="BJ185" s="118"/>
      <c r="BK185" s="118"/>
      <c r="BL185" s="118"/>
      <c r="BM185" s="118"/>
      <c r="BN185" s="118"/>
      <c r="BO185" s="118"/>
      <c r="BP185" s="118"/>
      <c r="BQ185" s="118"/>
      <c r="BR185" s="118"/>
      <c r="BS185" s="118"/>
      <c r="BT185" s="118"/>
      <c r="BU185" s="118"/>
      <c r="BV185" s="118"/>
      <c r="BW185" s="118"/>
      <c r="BX185" s="118"/>
      <c r="BY185" s="118"/>
      <c r="BZ185" s="118"/>
      <c r="CA185" s="118"/>
      <c r="CB185" s="118"/>
      <c r="CC185" s="118"/>
      <c r="CD185" s="118"/>
      <c r="CE185" s="118"/>
      <c r="CF185" s="118"/>
      <c r="CG185" s="118"/>
      <c r="CH185" s="118"/>
      <c r="CI185" s="118"/>
      <c r="CJ185" s="118"/>
      <c r="CK185" s="118"/>
      <c r="CL185" s="118"/>
      <c r="CM185" s="118"/>
      <c r="CN185" s="118"/>
      <c r="CO185" s="118"/>
      <c r="CP185" s="118"/>
      <c r="CQ185" s="118"/>
      <c r="CR185" s="118"/>
      <c r="CS185" s="118"/>
    </row>
    <row r="186" s="20" customFormat="1" hidden="1" outlineLevel="2" spans="1:97">
      <c r="A186" s="546" t="s">
        <v>646</v>
      </c>
      <c r="B186" s="117" t="s">
        <v>587</v>
      </c>
      <c r="C186" s="117"/>
      <c r="D186" s="117"/>
      <c r="E186" s="117"/>
      <c r="F186" s="117"/>
      <c r="G186" s="117"/>
      <c r="H186" s="117"/>
      <c r="I186" s="117"/>
      <c r="J186" s="117"/>
      <c r="K186" s="117"/>
      <c r="L186" s="117"/>
      <c r="M186" s="118"/>
      <c r="N186" s="118"/>
      <c r="O186" s="117"/>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f>[56]Currencies!Y416</f>
        <v>-0.143041749062052</v>
      </c>
      <c r="AU186" s="118"/>
      <c r="AV186" s="118"/>
      <c r="AW186" s="118"/>
      <c r="AX186" s="118"/>
      <c r="AY186" s="118"/>
      <c r="AZ186" s="118"/>
      <c r="BA186" s="118">
        <f>[56]Currencies!AF416</f>
        <v>-0.0242149860119771</v>
      </c>
      <c r="BB186" s="118"/>
      <c r="BC186" s="118"/>
      <c r="BD186" s="118"/>
      <c r="BE186" s="118"/>
      <c r="BF186" s="118"/>
      <c r="BG186" s="118"/>
      <c r="BH186" s="118">
        <f>[56]Currencies!AM416</f>
        <v>0.0947051848342662</v>
      </c>
      <c r="BI186" s="118"/>
      <c r="BJ186" s="118"/>
      <c r="BK186" s="118"/>
      <c r="BL186" s="118"/>
      <c r="BM186" s="118"/>
      <c r="BN186" s="118"/>
      <c r="BO186" s="118"/>
      <c r="BP186" s="118"/>
      <c r="BQ186" s="118"/>
      <c r="BR186" s="118"/>
      <c r="BS186" s="118"/>
      <c r="BT186" s="118"/>
      <c r="BU186" s="118"/>
      <c r="BV186" s="118"/>
      <c r="BW186" s="118"/>
      <c r="BX186" s="118"/>
      <c r="BY186" s="118"/>
      <c r="BZ186" s="118"/>
      <c r="CA186" s="118"/>
      <c r="CB186" s="118"/>
      <c r="CC186" s="118"/>
      <c r="CD186" s="118"/>
      <c r="CE186" s="118"/>
      <c r="CF186" s="118"/>
      <c r="CG186" s="118"/>
      <c r="CH186" s="118"/>
      <c r="CI186" s="118"/>
      <c r="CJ186" s="118"/>
      <c r="CK186" s="118"/>
      <c r="CL186" s="118"/>
      <c r="CM186" s="118"/>
      <c r="CN186" s="118"/>
      <c r="CO186" s="118"/>
      <c r="CP186" s="118"/>
      <c r="CQ186" s="118"/>
      <c r="CR186" s="118"/>
      <c r="CS186" s="118"/>
    </row>
    <row r="187" s="20" customFormat="1" hidden="1" outlineLevel="2" spans="1:97">
      <c r="A187" s="546" t="s">
        <v>651</v>
      </c>
      <c r="B187" s="117" t="s">
        <v>587</v>
      </c>
      <c r="C187" s="117"/>
      <c r="D187" s="117"/>
      <c r="E187" s="117"/>
      <c r="F187" s="117"/>
      <c r="G187" s="117"/>
      <c r="H187" s="117"/>
      <c r="I187" s="117"/>
      <c r="J187" s="117"/>
      <c r="K187" s="117"/>
      <c r="L187" s="117"/>
      <c r="M187" s="126"/>
      <c r="N187" s="126"/>
      <c r="O187" s="117"/>
      <c r="P187" s="126"/>
      <c r="Q187" s="126"/>
      <c r="R187" s="117"/>
      <c r="S187" s="126"/>
      <c r="T187" s="126"/>
      <c r="U187" s="126"/>
      <c r="V187" s="126"/>
      <c r="W187" s="126"/>
      <c r="X187" s="126"/>
      <c r="Y187" s="117"/>
      <c r="Z187" s="126"/>
      <c r="AA187" s="126"/>
      <c r="AB187" s="126"/>
      <c r="AC187" s="126"/>
      <c r="AD187" s="126"/>
      <c r="AE187" s="126"/>
      <c r="AF187" s="126"/>
      <c r="AG187" s="126"/>
      <c r="AH187" s="126"/>
      <c r="AI187" s="126"/>
      <c r="AJ187" s="126"/>
      <c r="AK187" s="126"/>
      <c r="AL187" s="126"/>
      <c r="AM187" s="126"/>
      <c r="AN187" s="126"/>
      <c r="AO187" s="126"/>
      <c r="AP187" s="126"/>
      <c r="AQ187" s="126"/>
      <c r="AR187" s="120"/>
      <c r="AS187" s="120"/>
      <c r="AT187" s="120">
        <v>-0.1</v>
      </c>
      <c r="AU187" s="118"/>
      <c r="AV187" s="126"/>
      <c r="AW187" s="118"/>
      <c r="AX187" s="126"/>
      <c r="AY187" s="118"/>
      <c r="AZ187" s="126"/>
      <c r="BA187" s="118">
        <v>0.32</v>
      </c>
      <c r="BB187" s="118"/>
      <c r="BC187" s="118"/>
      <c r="BD187" s="125"/>
      <c r="BE187" s="118"/>
      <c r="BF187" s="118"/>
      <c r="BG187" s="118"/>
      <c r="BH187" s="118">
        <v>0.115</v>
      </c>
      <c r="BI187" s="118"/>
      <c r="BJ187" s="118"/>
      <c r="BK187" s="118"/>
      <c r="BL187" s="118"/>
      <c r="BM187" s="118"/>
      <c r="BN187" s="118"/>
      <c r="BO187" s="118"/>
      <c r="BP187" s="118"/>
      <c r="BQ187" s="118"/>
      <c r="BR187" s="118"/>
      <c r="BS187" s="118"/>
      <c r="BT187" s="118"/>
      <c r="BU187" s="118"/>
      <c r="BV187" s="118"/>
      <c r="BW187" s="118"/>
      <c r="BX187" s="118"/>
      <c r="BY187" s="118"/>
      <c r="BZ187" s="118"/>
      <c r="CA187" s="118"/>
      <c r="CB187" s="118"/>
      <c r="CC187" s="118"/>
      <c r="CD187" s="118"/>
      <c r="CE187" s="118"/>
      <c r="CF187" s="118"/>
      <c r="CG187" s="118"/>
      <c r="CH187" s="118"/>
      <c r="CI187" s="118"/>
      <c r="CJ187" s="118"/>
      <c r="CK187" s="118"/>
      <c r="CL187" s="118"/>
      <c r="CM187" s="118"/>
      <c r="CN187" s="118"/>
      <c r="CO187" s="118"/>
      <c r="CP187" s="118"/>
      <c r="CQ187" s="118"/>
      <c r="CR187" s="118"/>
      <c r="CS187" s="118"/>
    </row>
    <row r="188" s="20" customFormat="1" hidden="1" outlineLevel="2" spans="1:97">
      <c r="A188" s="119"/>
      <c r="B188" s="117"/>
      <c r="C188" s="117"/>
      <c r="D188" s="117"/>
      <c r="E188" s="117"/>
      <c r="F188" s="117"/>
      <c r="G188" s="117"/>
      <c r="H188" s="117"/>
      <c r="I188" s="117"/>
      <c r="J188" s="117"/>
      <c r="K188" s="117"/>
      <c r="L188" s="117"/>
      <c r="M188" s="126"/>
      <c r="N188" s="126"/>
      <c r="O188" s="117"/>
      <c r="P188" s="126"/>
      <c r="Q188" s="126"/>
      <c r="R188" s="117"/>
      <c r="S188" s="126"/>
      <c r="T188" s="126"/>
      <c r="U188" s="126"/>
      <c r="V188" s="126"/>
      <c r="W188" s="126"/>
      <c r="X188" s="126"/>
      <c r="Y188" s="117"/>
      <c r="Z188" s="126"/>
      <c r="AA188" s="126"/>
      <c r="AB188" s="126"/>
      <c r="AC188" s="126"/>
      <c r="AD188" s="126"/>
      <c r="AE188" s="126"/>
      <c r="AF188" s="126"/>
      <c r="AG188" s="126"/>
      <c r="AH188" s="126"/>
      <c r="AI188" s="126"/>
      <c r="AJ188" s="126"/>
      <c r="AK188" s="126"/>
      <c r="AL188" s="126"/>
      <c r="AM188" s="126"/>
      <c r="AN188" s="126"/>
      <c r="AO188" s="126"/>
      <c r="AP188" s="126"/>
      <c r="AQ188" s="126"/>
      <c r="AR188" s="117"/>
      <c r="AS188" s="117"/>
      <c r="AT188" s="117"/>
      <c r="AU188" s="117"/>
      <c r="AV188" s="126"/>
      <c r="AW188" s="117"/>
      <c r="AX188" s="126"/>
      <c r="AY188" s="117"/>
      <c r="AZ188" s="126"/>
      <c r="BA188" s="117"/>
      <c r="BB188" s="117"/>
      <c r="BC188" s="117"/>
      <c r="BD188" s="117"/>
      <c r="BE188" s="117"/>
      <c r="BF188" s="117"/>
      <c r="BG188" s="117"/>
      <c r="BH188" s="117"/>
      <c r="BI188" s="117"/>
      <c r="BJ188" s="117"/>
      <c r="BK188" s="117"/>
      <c r="BL188" s="117"/>
      <c r="BM188" s="117"/>
      <c r="BN188" s="117"/>
      <c r="BO188" s="117"/>
      <c r="BP188" s="117"/>
      <c r="BQ188" s="117"/>
      <c r="BR188" s="117"/>
      <c r="BS188" s="117"/>
      <c r="BT188" s="117"/>
      <c r="BU188" s="117"/>
      <c r="BV188" s="117"/>
      <c r="BW188" s="117"/>
      <c r="BX188" s="117"/>
      <c r="BY188" s="117"/>
      <c r="BZ188" s="117"/>
      <c r="CA188" s="117"/>
      <c r="CB188" s="117"/>
      <c r="CC188" s="117"/>
      <c r="CD188" s="117"/>
      <c r="CE188" s="117"/>
      <c r="CF188" s="117"/>
      <c r="CG188" s="117"/>
      <c r="CH188" s="117"/>
      <c r="CI188" s="117"/>
      <c r="CJ188" s="117"/>
      <c r="CK188" s="117"/>
      <c r="CL188" s="117"/>
      <c r="CM188" s="117"/>
      <c r="CN188" s="117"/>
      <c r="CO188" s="117"/>
      <c r="CP188" s="117"/>
      <c r="CQ188" s="117"/>
      <c r="CR188" s="117"/>
      <c r="CS188" s="117"/>
    </row>
    <row r="189" s="20" customFormat="1" hidden="1" outlineLevel="2" spans="1:97">
      <c r="A189" s="127" t="s">
        <v>644</v>
      </c>
      <c r="B189" s="122" t="s">
        <v>587</v>
      </c>
      <c r="C189" s="122"/>
      <c r="D189" s="122"/>
      <c r="E189" s="122"/>
      <c r="F189" s="122"/>
      <c r="G189" s="122"/>
      <c r="H189" s="117"/>
      <c r="I189" s="117"/>
      <c r="J189" s="117"/>
      <c r="K189" s="117"/>
      <c r="L189" s="117"/>
      <c r="M189" s="126"/>
      <c r="N189" s="126"/>
      <c r="O189" s="117"/>
      <c r="P189" s="126"/>
      <c r="Q189" s="126"/>
      <c r="R189" s="117"/>
      <c r="S189" s="126"/>
      <c r="T189" s="126"/>
      <c r="U189" s="126"/>
      <c r="V189" s="126"/>
      <c r="W189" s="126"/>
      <c r="X189" s="126"/>
      <c r="Y189" s="117"/>
      <c r="Z189" s="126"/>
      <c r="AA189" s="126"/>
      <c r="AB189" s="126"/>
      <c r="AC189" s="126"/>
      <c r="AD189" s="126"/>
      <c r="AE189" s="126"/>
      <c r="AF189" s="126"/>
      <c r="AG189" s="126"/>
      <c r="AH189" s="126"/>
      <c r="AI189" s="126"/>
      <c r="AJ189" s="126"/>
      <c r="AK189" s="126"/>
      <c r="AL189" s="126"/>
      <c r="AM189" s="126"/>
      <c r="AN189" s="126"/>
      <c r="AO189" s="126"/>
      <c r="AP189" s="126"/>
      <c r="AQ189" s="126"/>
      <c r="AR189" s="118"/>
      <c r="AS189" s="118"/>
      <c r="AT189" s="118">
        <f>(1+AT190)*(1+AT191)-1</f>
        <v>-0.104551078325249</v>
      </c>
      <c r="AU189" s="118"/>
      <c r="AV189" s="126"/>
      <c r="AW189" s="118"/>
      <c r="AX189" s="126"/>
      <c r="AY189" s="118"/>
      <c r="AZ189" s="126"/>
      <c r="BA189" s="118">
        <f>(1+BA190)*(1+BA191)-1</f>
        <v>-0.0447232954561617</v>
      </c>
      <c r="BB189" s="118"/>
      <c r="BC189" s="118"/>
      <c r="BD189" s="118"/>
      <c r="BE189" s="118"/>
      <c r="BF189" s="118"/>
      <c r="BG189" s="118"/>
      <c r="BH189" s="118">
        <f>(1+BH190)*(1+BH191)-1</f>
        <v>0.0481414496536596</v>
      </c>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18"/>
      <c r="CE189" s="118"/>
      <c r="CF189" s="118"/>
      <c r="CG189" s="118"/>
      <c r="CH189" s="118"/>
      <c r="CI189" s="118"/>
      <c r="CJ189" s="118"/>
      <c r="CK189" s="118"/>
      <c r="CL189" s="118"/>
      <c r="CM189" s="118"/>
      <c r="CN189" s="118"/>
      <c r="CO189" s="118"/>
      <c r="CP189" s="118"/>
      <c r="CQ189" s="118"/>
      <c r="CR189" s="118"/>
      <c r="CS189" s="118"/>
    </row>
    <row r="190" s="20" customFormat="1" hidden="1" outlineLevel="2" spans="1:97">
      <c r="A190" s="546" t="s">
        <v>646</v>
      </c>
      <c r="B190" s="117" t="s">
        <v>587</v>
      </c>
      <c r="C190" s="117"/>
      <c r="D190" s="117"/>
      <c r="E190" s="117"/>
      <c r="F190" s="117"/>
      <c r="G190" s="117"/>
      <c r="H190" s="117"/>
      <c r="I190" s="117"/>
      <c r="J190" s="117"/>
      <c r="K190" s="117"/>
      <c r="L190" s="117"/>
      <c r="M190" s="118"/>
      <c r="N190" s="118"/>
      <c r="O190" s="117"/>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f>[56]Currencies!Y418</f>
        <v>-0.0862766105359682</v>
      </c>
      <c r="AU190" s="118"/>
      <c r="AV190" s="118"/>
      <c r="AW190" s="118"/>
      <c r="AX190" s="118"/>
      <c r="AY190" s="118"/>
      <c r="AZ190" s="118"/>
      <c r="BA190" s="118">
        <f>[56]Currencies!AF418</f>
        <v>-0.0541814806496651</v>
      </c>
      <c r="BB190" s="118"/>
      <c r="BC190" s="118"/>
      <c r="BD190" s="118"/>
      <c r="BE190" s="118"/>
      <c r="BF190" s="118"/>
      <c r="BG190" s="118"/>
      <c r="BH190" s="118">
        <f>[56]Currencies!AM418</f>
        <v>0.0176130579161743</v>
      </c>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18"/>
      <c r="CE190" s="118"/>
      <c r="CF190" s="118"/>
      <c r="CG190" s="118"/>
      <c r="CH190" s="118"/>
      <c r="CI190" s="118"/>
      <c r="CJ190" s="118"/>
      <c r="CK190" s="118"/>
      <c r="CL190" s="118"/>
      <c r="CM190" s="118"/>
      <c r="CN190" s="118"/>
      <c r="CO190" s="118"/>
      <c r="CP190" s="118"/>
      <c r="CQ190" s="118"/>
      <c r="CR190" s="118"/>
      <c r="CS190" s="118"/>
    </row>
    <row r="191" s="20" customFormat="1" hidden="1" outlineLevel="2" spans="1:97">
      <c r="A191" s="546" t="s">
        <v>652</v>
      </c>
      <c r="B191" s="117" t="s">
        <v>587</v>
      </c>
      <c r="C191" s="117"/>
      <c r="D191" s="117"/>
      <c r="E191" s="117"/>
      <c r="F191" s="117"/>
      <c r="G191" s="117"/>
      <c r="H191" s="117"/>
      <c r="I191" s="117"/>
      <c r="J191" s="117"/>
      <c r="K191" s="117"/>
      <c r="L191" s="117"/>
      <c r="M191" s="126"/>
      <c r="N191" s="126"/>
      <c r="O191" s="117"/>
      <c r="P191" s="126"/>
      <c r="Q191" s="126"/>
      <c r="R191" s="117"/>
      <c r="S191" s="126"/>
      <c r="T191" s="126"/>
      <c r="U191" s="126"/>
      <c r="V191" s="126"/>
      <c r="W191" s="126"/>
      <c r="X191" s="126"/>
      <c r="Y191" s="117"/>
      <c r="Z191" s="126"/>
      <c r="AA191" s="126"/>
      <c r="AB191" s="126"/>
      <c r="AC191" s="126"/>
      <c r="AD191" s="126"/>
      <c r="AE191" s="126"/>
      <c r="AF191" s="126"/>
      <c r="AG191" s="126"/>
      <c r="AH191" s="126"/>
      <c r="AI191" s="126"/>
      <c r="AJ191" s="126"/>
      <c r="AK191" s="126"/>
      <c r="AL191" s="126"/>
      <c r="AM191" s="126"/>
      <c r="AN191" s="126"/>
      <c r="AO191" s="126"/>
      <c r="AP191" s="126"/>
      <c r="AQ191" s="126"/>
      <c r="AR191" s="120"/>
      <c r="AS191" s="120"/>
      <c r="AT191" s="120">
        <v>-0.02</v>
      </c>
      <c r="AU191" s="118"/>
      <c r="AV191" s="126"/>
      <c r="AW191" s="118"/>
      <c r="AX191" s="126"/>
      <c r="AY191" s="118"/>
      <c r="AZ191" s="126"/>
      <c r="BA191" s="120">
        <v>0.01</v>
      </c>
      <c r="BB191" s="118"/>
      <c r="BC191" s="118"/>
      <c r="BD191" s="118"/>
      <c r="BE191" s="118"/>
      <c r="BF191" s="118"/>
      <c r="BG191" s="118"/>
      <c r="BH191" s="118">
        <v>0.03</v>
      </c>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18"/>
      <c r="CE191" s="118"/>
      <c r="CF191" s="118"/>
      <c r="CG191" s="118"/>
      <c r="CH191" s="118"/>
      <c r="CI191" s="118"/>
      <c r="CJ191" s="118"/>
      <c r="CK191" s="118"/>
      <c r="CL191" s="118"/>
      <c r="CM191" s="118"/>
      <c r="CN191" s="118"/>
      <c r="CO191" s="118"/>
      <c r="CP191" s="118"/>
      <c r="CQ191" s="118"/>
      <c r="CR191" s="118"/>
      <c r="CS191" s="118"/>
    </row>
    <row r="192" s="20" customFormat="1" hidden="1" outlineLevel="2" spans="1:97">
      <c r="A192" s="119"/>
      <c r="B192" s="117"/>
      <c r="C192" s="117"/>
      <c r="D192" s="117"/>
      <c r="E192" s="117"/>
      <c r="F192" s="117"/>
      <c r="G192" s="117"/>
      <c r="H192" s="117"/>
      <c r="I192" s="117"/>
      <c r="J192" s="117"/>
      <c r="K192" s="117"/>
      <c r="L192" s="117"/>
      <c r="M192" s="126"/>
      <c r="N192" s="126"/>
      <c r="O192" s="117"/>
      <c r="P192" s="126"/>
      <c r="Q192" s="126"/>
      <c r="R192" s="117"/>
      <c r="S192" s="126"/>
      <c r="T192" s="126"/>
      <c r="U192" s="126"/>
      <c r="V192" s="126"/>
      <c r="W192" s="126"/>
      <c r="X192" s="126"/>
      <c r="Y192" s="117"/>
      <c r="Z192" s="126"/>
      <c r="AA192" s="126"/>
      <c r="AB192" s="126"/>
      <c r="AC192" s="126"/>
      <c r="AD192" s="126"/>
      <c r="AE192" s="126"/>
      <c r="AF192" s="126"/>
      <c r="AG192" s="126"/>
      <c r="AH192" s="126"/>
      <c r="AI192" s="126"/>
      <c r="AJ192" s="126"/>
      <c r="AK192" s="126"/>
      <c r="AL192" s="126"/>
      <c r="AM192" s="126"/>
      <c r="AN192" s="126"/>
      <c r="AO192" s="126"/>
      <c r="AP192" s="126"/>
      <c r="AQ192" s="126"/>
      <c r="AR192" s="117"/>
      <c r="AS192" s="117"/>
      <c r="AT192" s="117"/>
      <c r="AU192" s="117"/>
      <c r="AV192" s="126"/>
      <c r="AW192" s="117"/>
      <c r="AX192" s="126"/>
      <c r="AY192" s="117"/>
      <c r="AZ192" s="126"/>
      <c r="BA192" s="117"/>
      <c r="BB192" s="117"/>
      <c r="BC192" s="117"/>
      <c r="BD192" s="117"/>
      <c r="BE192" s="117"/>
      <c r="BF192" s="117"/>
      <c r="BG192" s="117"/>
      <c r="BH192" s="117"/>
      <c r="BI192" s="117"/>
      <c r="BJ192" s="117"/>
      <c r="BK192" s="117"/>
      <c r="BL192" s="117"/>
      <c r="BM192" s="117"/>
      <c r="BN192" s="117"/>
      <c r="BO192" s="117"/>
      <c r="BP192" s="117"/>
      <c r="BQ192" s="117"/>
      <c r="BR192" s="117"/>
      <c r="BS192" s="117"/>
      <c r="BT192" s="117"/>
      <c r="BU192" s="117"/>
      <c r="BV192" s="117"/>
      <c r="BW192" s="117"/>
      <c r="BX192" s="117"/>
      <c r="BY192" s="117"/>
      <c r="BZ192" s="117"/>
      <c r="CA192" s="117"/>
      <c r="CB192" s="117"/>
      <c r="CC192" s="117"/>
      <c r="CD192" s="117"/>
      <c r="CE192" s="117"/>
      <c r="CF192" s="117"/>
      <c r="CG192" s="117"/>
      <c r="CH192" s="117"/>
      <c r="CI192" s="117"/>
      <c r="CJ192" s="117"/>
      <c r="CK192" s="117"/>
      <c r="CL192" s="117"/>
      <c r="CM192" s="117"/>
      <c r="CN192" s="117"/>
      <c r="CO192" s="117"/>
      <c r="CP192" s="117"/>
      <c r="CQ192" s="117"/>
      <c r="CR192" s="117"/>
      <c r="CS192" s="117"/>
    </row>
    <row r="193" s="20" customFormat="1" hidden="1" outlineLevel="2" spans="1:97">
      <c r="A193" s="127" t="s">
        <v>653</v>
      </c>
      <c r="B193" s="122" t="s">
        <v>587</v>
      </c>
      <c r="C193" s="122"/>
      <c r="D193" s="122"/>
      <c r="E193" s="122"/>
      <c r="F193" s="122"/>
      <c r="G193" s="122"/>
      <c r="H193" s="117"/>
      <c r="I193" s="117"/>
      <c r="J193" s="117"/>
      <c r="K193" s="117"/>
      <c r="L193" s="117"/>
      <c r="M193" s="126"/>
      <c r="N193" s="126"/>
      <c r="O193" s="117"/>
      <c r="P193" s="126"/>
      <c r="Q193" s="126"/>
      <c r="R193" s="117"/>
      <c r="S193" s="126"/>
      <c r="T193" s="126"/>
      <c r="U193" s="126"/>
      <c r="V193" s="126"/>
      <c r="W193" s="126"/>
      <c r="X193" s="126"/>
      <c r="Y193" s="117"/>
      <c r="Z193" s="126"/>
      <c r="AA193" s="126"/>
      <c r="AB193" s="126"/>
      <c r="AC193" s="126"/>
      <c r="AD193" s="126"/>
      <c r="AE193" s="126"/>
      <c r="AF193" s="126"/>
      <c r="AG193" s="126"/>
      <c r="AH193" s="126"/>
      <c r="AI193" s="126"/>
      <c r="AJ193" s="126"/>
      <c r="AK193" s="126"/>
      <c r="AL193" s="126"/>
      <c r="AM193" s="126"/>
      <c r="AN193" s="126"/>
      <c r="AO193" s="126"/>
      <c r="AP193" s="126"/>
      <c r="AQ193" s="126"/>
      <c r="AR193" s="118"/>
      <c r="AS193" s="118"/>
      <c r="AT193" s="118">
        <f>(1+AT194)*(1+AT195)-1</f>
        <v>-0.0615747777901855</v>
      </c>
      <c r="AU193" s="118"/>
      <c r="AV193" s="126"/>
      <c r="AW193" s="118"/>
      <c r="AX193" s="126"/>
      <c r="AY193" s="118"/>
      <c r="AZ193" s="126"/>
      <c r="BA193" s="118">
        <f>(1+BA194)*(1+BA195)-1</f>
        <v>0.193897334427478</v>
      </c>
      <c r="BB193" s="118"/>
      <c r="BC193" s="118"/>
      <c r="BD193" s="118"/>
      <c r="BE193" s="118"/>
      <c r="BF193" s="118"/>
      <c r="BG193" s="118"/>
      <c r="BH193" s="118">
        <f>(1+BH194)*(1+BH195)-1</f>
        <v>0.289070904290198</v>
      </c>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18"/>
      <c r="CE193" s="118"/>
      <c r="CF193" s="118"/>
      <c r="CG193" s="118"/>
      <c r="CH193" s="118"/>
      <c r="CI193" s="118"/>
      <c r="CJ193" s="118"/>
      <c r="CK193" s="118"/>
      <c r="CL193" s="118"/>
      <c r="CM193" s="118"/>
      <c r="CN193" s="118"/>
      <c r="CO193" s="118"/>
      <c r="CP193" s="118"/>
      <c r="CQ193" s="118"/>
      <c r="CR193" s="118"/>
      <c r="CS193" s="118"/>
    </row>
    <row r="194" s="20" customFormat="1" hidden="1" outlineLevel="2" spans="1:97">
      <c r="A194" s="546" t="s">
        <v>646</v>
      </c>
      <c r="B194" s="117" t="s">
        <v>587</v>
      </c>
      <c r="C194" s="117"/>
      <c r="D194" s="117"/>
      <c r="E194" s="117"/>
      <c r="F194" s="117"/>
      <c r="G194" s="117"/>
      <c r="H194" s="117"/>
      <c r="I194" s="117"/>
      <c r="J194" s="117"/>
      <c r="K194" s="117"/>
      <c r="L194" s="117"/>
      <c r="M194" s="118"/>
      <c r="N194" s="118"/>
      <c r="O194" s="117"/>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f>[56]Currencies!Y420</f>
        <v>-0.0325513173094696</v>
      </c>
      <c r="AU194" s="118"/>
      <c r="AV194" s="118"/>
      <c r="AW194" s="118"/>
      <c r="AX194" s="118"/>
      <c r="AY194" s="118"/>
      <c r="AZ194" s="118"/>
      <c r="BA194" s="118">
        <f>[56]Currencies!AF420</f>
        <v>0.00327507094746087</v>
      </c>
      <c r="BB194" s="118"/>
      <c r="BC194" s="118"/>
      <c r="BD194" s="118"/>
      <c r="BE194" s="118"/>
      <c r="BF194" s="118"/>
      <c r="BG194" s="118"/>
      <c r="BH194" s="118">
        <f>[56]Currencies!AM420</f>
        <v>0.0742257535751647</v>
      </c>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18"/>
      <c r="CE194" s="118"/>
      <c r="CF194" s="118"/>
      <c r="CG194" s="118"/>
      <c r="CH194" s="118"/>
      <c r="CI194" s="118"/>
      <c r="CJ194" s="118"/>
      <c r="CK194" s="118"/>
      <c r="CL194" s="118"/>
      <c r="CM194" s="118"/>
      <c r="CN194" s="118"/>
      <c r="CO194" s="118"/>
      <c r="CP194" s="118"/>
      <c r="CQ194" s="118"/>
      <c r="CR194" s="118"/>
      <c r="CS194" s="118"/>
    </row>
    <row r="195" s="20" customFormat="1" hidden="1" outlineLevel="2" spans="1:97">
      <c r="A195" s="546" t="s">
        <v>654</v>
      </c>
      <c r="B195" s="117" t="s">
        <v>587</v>
      </c>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7"/>
      <c r="AI195" s="117"/>
      <c r="AJ195" s="117"/>
      <c r="AK195" s="117"/>
      <c r="AL195" s="117"/>
      <c r="AM195" s="128"/>
      <c r="AN195" s="117"/>
      <c r="AO195" s="117"/>
      <c r="AP195" s="117"/>
      <c r="AQ195" s="117"/>
      <c r="AR195" s="120"/>
      <c r="AS195" s="120"/>
      <c r="AT195" s="120">
        <v>-0.03</v>
      </c>
      <c r="AU195" s="118"/>
      <c r="AV195" s="117"/>
      <c r="AW195" s="118"/>
      <c r="AX195" s="117"/>
      <c r="AY195" s="118"/>
      <c r="AZ195" s="117"/>
      <c r="BA195" s="118">
        <v>0.19</v>
      </c>
      <c r="BB195" s="118"/>
      <c r="BC195" s="118"/>
      <c r="BD195" s="118"/>
      <c r="BE195" s="118"/>
      <c r="BF195" s="118"/>
      <c r="BG195" s="118"/>
      <c r="BH195" s="118">
        <v>0.2</v>
      </c>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18"/>
      <c r="CE195" s="118"/>
      <c r="CF195" s="118"/>
      <c r="CG195" s="118"/>
      <c r="CH195" s="118"/>
      <c r="CI195" s="118"/>
      <c r="CJ195" s="118"/>
      <c r="CK195" s="118"/>
      <c r="CL195" s="118"/>
      <c r="CM195" s="118"/>
      <c r="CN195" s="118"/>
      <c r="CO195" s="118"/>
      <c r="CP195" s="118"/>
      <c r="CQ195" s="118"/>
      <c r="CR195" s="118"/>
      <c r="CS195" s="118"/>
    </row>
    <row r="196" hidden="1" outlineLevel="2" spans="1:97">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V196" s="129"/>
      <c r="AX196" s="129"/>
      <c r="AZ196" s="129"/>
    </row>
    <row r="197" hidden="1" outlineLevel="1" collapsed="1" spans="1:97">
      <c r="A197" s="18" t="s">
        <v>655</v>
      </c>
      <c r="B197" s="30" t="s">
        <v>587</v>
      </c>
      <c r="C197" s="30"/>
      <c r="D197" s="30"/>
      <c r="E197" s="30"/>
      <c r="F197" s="30"/>
      <c r="G197" s="30"/>
      <c r="I197" s="129">
        <f>(H161*I171+H162*I175+H163*I179)/H$238</f>
        <v>0.0249016194331984</v>
      </c>
      <c r="J197" s="129">
        <f>(I161*J171+I162*J175+I163*J179)/I$238</f>
        <v>0.0212870850806738</v>
      </c>
      <c r="K197" s="129">
        <f>(J161*K171+J162*K175+J163*K179)/J$238</f>
        <v>0.0283390394991008</v>
      </c>
      <c r="L197" s="129">
        <f>(K161*L171+K162*L175+K163*L179)/K$238</f>
        <v>0.026763602125227</v>
      </c>
      <c r="M197" s="129"/>
      <c r="N197" s="129"/>
      <c r="O197" s="129">
        <f>(L161*O171+L162*O175+L163*O179)/L$238</f>
        <v>0.0331672272787231</v>
      </c>
      <c r="P197" s="129"/>
      <c r="Q197" s="129"/>
      <c r="R197" s="129">
        <f>(O161*R171+O162*R175+O163*R179)/O$238</f>
        <v>0.0182224608053652</v>
      </c>
      <c r="S197" s="129"/>
      <c r="T197" s="129"/>
      <c r="U197" s="129"/>
      <c r="V197" s="129"/>
      <c r="W197" s="129"/>
      <c r="X197" s="129"/>
      <c r="Y197" s="129">
        <f>(R161*Y171+R162*Y175+R163*Y179)/R$238</f>
        <v>0.00246846222997241</v>
      </c>
      <c r="Z197" s="129"/>
      <c r="AA197" s="129"/>
      <c r="AB197" s="129"/>
      <c r="AC197" s="129"/>
      <c r="AD197" s="129"/>
      <c r="AE197" s="129"/>
      <c r="AF197" s="129">
        <f>(Y161*AF171+Y162*AF175+Y163*AF179)/Y$238</f>
        <v>0.018630822168484</v>
      </c>
      <c r="AG197" s="129"/>
      <c r="AH197" s="129"/>
      <c r="AI197" s="129"/>
      <c r="AJ197" s="129"/>
      <c r="AK197" s="129"/>
      <c r="AL197" s="129"/>
      <c r="AM197" s="129">
        <f>(AF161*AM171+AF162*AM175+AF163*AM179)/AF$238</f>
        <v>0.0303809416889299</v>
      </c>
      <c r="AN197" s="129"/>
      <c r="AO197" s="129"/>
      <c r="AP197" s="129"/>
      <c r="AQ197" s="129"/>
      <c r="AR197" s="129"/>
      <c r="AS197" s="129"/>
      <c r="AT197" s="129">
        <f>(AM161*AT171+AM162*AT175+AM163*AT179)/AM$238</f>
        <v>-0.0598292824496456</v>
      </c>
      <c r="AU197" s="129"/>
      <c r="AV197" s="129"/>
      <c r="AW197" s="129"/>
      <c r="AX197" s="129"/>
      <c r="AY197" s="129"/>
      <c r="AZ197" s="129"/>
      <c r="BA197" s="129">
        <f>(AT161*BA171+AT162*BA175+AT163*BA179)/AT$238</f>
        <v>0.260294943252446</v>
      </c>
      <c r="BB197" s="129"/>
      <c r="BC197" s="129"/>
      <c r="BD197" s="129"/>
      <c r="BE197" s="129"/>
      <c r="BF197" s="129"/>
      <c r="BG197" s="129"/>
      <c r="BH197" s="129">
        <f>(BA161*BH171+BA162*BH175+BA163*BH179)/BA$238</f>
        <v>0.101439038758896</v>
      </c>
      <c r="BI197" s="129"/>
      <c r="BJ197" s="129"/>
      <c r="BK197" s="129"/>
      <c r="BL197" s="129"/>
      <c r="BM197" s="129"/>
      <c r="BN197" s="129"/>
      <c r="BO197" s="129">
        <f>(BO216*BH208+BO220*BH209+BO224*BH210+BO228*BH211+BO232*BH212)/BH238</f>
        <v>0.082204545</v>
      </c>
      <c r="BP197" s="129"/>
      <c r="BQ197" s="129"/>
      <c r="BR197" s="129"/>
      <c r="BS197" s="129"/>
      <c r="BT197" s="129"/>
      <c r="BU197" s="129"/>
      <c r="BV197" s="129">
        <f>(BV216*BO208+BV220*BO209+BV224*BO210+BV228*BO211+BV232*BO212)/BO238</f>
        <v>0.01</v>
      </c>
      <c r="BW197" s="129"/>
      <c r="BX197" s="129"/>
      <c r="BY197" s="129"/>
      <c r="BZ197" s="129"/>
      <c r="CA197" s="129"/>
      <c r="CB197" s="129"/>
      <c r="CC197" s="129">
        <f>(CC216*BV208+CC220*BV209+CC224*BV210+CC228*BV211+CC232*BV212)/BV238</f>
        <v>0.01</v>
      </c>
      <c r="CD197" s="129"/>
      <c r="CE197" s="129"/>
      <c r="CF197" s="129"/>
      <c r="CG197" s="129"/>
      <c r="CH197" s="129"/>
      <c r="CI197" s="129"/>
      <c r="CJ197" s="129">
        <f>(CJ216*CC208+CJ220*CC209+CJ224*CC210+CJ228*CC211+CJ232*CC212)/CC238</f>
        <v>0.01</v>
      </c>
      <c r="CK197" s="129">
        <f>(CK216*CJ208+CK220*CJ209+CK224*CJ210+CK228*CJ211+CK232*CJ212)/CJ238</f>
        <v>0.01</v>
      </c>
      <c r="CL197" s="129">
        <f t="shared" ref="CL197:CS197" si="296">(CL216*CK208+CL220*CK209+CL224*CK210+CL228*CK211+CL232*CK212)/CK238</f>
        <v>0.01</v>
      </c>
      <c r="CM197" s="129">
        <f t="shared" si="296"/>
        <v>0.01</v>
      </c>
      <c r="CN197" s="129">
        <f t="shared" si="296"/>
        <v>0.01</v>
      </c>
      <c r="CO197" s="129">
        <f t="shared" si="296"/>
        <v>0.01</v>
      </c>
      <c r="CP197" s="129">
        <f t="shared" si="296"/>
        <v>0.01</v>
      </c>
      <c r="CQ197" s="129">
        <f t="shared" si="296"/>
        <v>0.01</v>
      </c>
      <c r="CR197" s="129">
        <f t="shared" si="296"/>
        <v>0.01</v>
      </c>
      <c r="CS197" s="129">
        <f t="shared" si="296"/>
        <v>0.01</v>
      </c>
    </row>
    <row r="198" hidden="1" outlineLevel="1" spans="1:97">
      <c r="A198" t="s">
        <v>656</v>
      </c>
      <c r="B198" s="27" t="s">
        <v>587</v>
      </c>
      <c r="I198" s="130">
        <f t="shared" ref="I198:R198" si="297">+I242</f>
        <v>0.025</v>
      </c>
      <c r="J198" s="130">
        <f t="shared" si="297"/>
        <v>0.021</v>
      </c>
      <c r="K198" s="130">
        <f t="shared" si="297"/>
        <v>0.021</v>
      </c>
      <c r="L198" s="130">
        <f t="shared" si="297"/>
        <v>0.026</v>
      </c>
      <c r="M198" s="130"/>
      <c r="N198" s="130"/>
      <c r="O198" s="130">
        <f t="shared" si="297"/>
        <v>0.034</v>
      </c>
      <c r="P198" s="130"/>
      <c r="Q198" s="130"/>
      <c r="R198" s="130">
        <f t="shared" si="297"/>
        <v>0.018</v>
      </c>
      <c r="S198" s="130"/>
      <c r="T198" s="130"/>
      <c r="U198" s="130"/>
      <c r="V198" s="130"/>
      <c r="W198" s="130"/>
      <c r="X198" s="130"/>
      <c r="Y198" s="130">
        <f>+Y242</f>
        <v>0.0022</v>
      </c>
      <c r="Z198" s="130"/>
      <c r="AA198" s="130"/>
      <c r="AB198" s="130"/>
      <c r="AC198" s="130"/>
      <c r="AD198" s="130"/>
      <c r="AE198" s="130"/>
      <c r="AF198" s="130">
        <f>+AF242</f>
        <v>0.02</v>
      </c>
      <c r="AG198" s="130"/>
      <c r="AH198" s="130"/>
      <c r="AI198" s="130"/>
      <c r="AJ198" s="130"/>
      <c r="AK198" s="130"/>
      <c r="AL198" s="130"/>
      <c r="AM198" s="130">
        <f>+AM242</f>
        <v>0.032</v>
      </c>
      <c r="AN198" s="130"/>
      <c r="AO198" s="130"/>
      <c r="AP198" s="130"/>
      <c r="AQ198" s="130"/>
      <c r="AR198" s="130"/>
      <c r="AS198" s="130"/>
      <c r="AT198" s="130">
        <f>+AT242</f>
        <v>-0.064</v>
      </c>
      <c r="AU198" s="130"/>
      <c r="AV198" s="130"/>
      <c r="AW198" s="130"/>
      <c r="AX198" s="130"/>
      <c r="AY198" s="130"/>
      <c r="AZ198" s="130"/>
      <c r="BA198" s="130">
        <f>+BA242</f>
        <v>0.248</v>
      </c>
      <c r="BB198" s="130"/>
      <c r="BC198" s="130"/>
      <c r="BD198" s="130"/>
      <c r="BE198" s="130"/>
      <c r="BF198" s="130"/>
      <c r="BG198" s="130"/>
      <c r="BH198" s="130">
        <f>+BH242</f>
        <v>0.101</v>
      </c>
      <c r="BI198" s="130"/>
      <c r="BJ198" s="130"/>
      <c r="BK198" s="130"/>
      <c r="BL198" s="130"/>
      <c r="BM198" s="130"/>
      <c r="BN198" s="130"/>
      <c r="BO198" s="130">
        <f>+BO242</f>
        <v>0.076</v>
      </c>
      <c r="BP198" s="130"/>
      <c r="BQ198" s="130"/>
      <c r="BR198" s="130"/>
      <c r="BS198" s="130"/>
      <c r="BT198" s="130"/>
      <c r="BU198" s="130"/>
      <c r="BV198" s="130">
        <f>+BV242</f>
        <v>0.0534</v>
      </c>
      <c r="BW198" s="130"/>
      <c r="BX198" s="130"/>
      <c r="BY198" s="130"/>
      <c r="BZ198" s="130"/>
      <c r="CA198" s="130"/>
      <c r="CB198" s="130"/>
      <c r="CC198" s="130">
        <f t="shared" ref="CC198" si="298">+CC242</f>
        <v>0.082</v>
      </c>
      <c r="CD198" s="130"/>
      <c r="CE198" s="130"/>
      <c r="CF198" s="130"/>
      <c r="CG198" s="130"/>
      <c r="CH198" s="130"/>
      <c r="CI198" s="130"/>
      <c r="CJ198" s="130">
        <f t="shared" ref="CJ198:CS198" si="299">+CJ242</f>
        <v>0.06</v>
      </c>
      <c r="CK198" s="130">
        <f t="shared" si="299"/>
        <v>0.06</v>
      </c>
      <c r="CL198" s="130">
        <f t="shared" si="299"/>
        <v>0.06</v>
      </c>
      <c r="CM198" s="130">
        <f t="shared" si="299"/>
        <v>0.06</v>
      </c>
      <c r="CN198" s="130">
        <f t="shared" si="299"/>
        <v>0.06</v>
      </c>
      <c r="CO198" s="130">
        <f t="shared" si="299"/>
        <v>0.06</v>
      </c>
      <c r="CP198" s="130">
        <f t="shared" si="299"/>
        <v>0.06</v>
      </c>
      <c r="CQ198" s="130">
        <f t="shared" si="299"/>
        <v>0.06</v>
      </c>
      <c r="CR198" s="130">
        <f t="shared" si="299"/>
        <v>0.06</v>
      </c>
      <c r="CS198" s="130">
        <f t="shared" si="299"/>
        <v>0.06</v>
      </c>
    </row>
    <row r="199" hidden="1" outlineLevel="1" spans="1:97">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c r="BA199" s="130"/>
      <c r="BB199" s="130"/>
      <c r="BC199" s="130"/>
      <c r="BD199" s="130"/>
      <c r="BE199" s="130"/>
      <c r="BF199" s="130"/>
      <c r="BG199" s="130"/>
      <c r="BH199" s="130"/>
      <c r="BI199" s="130"/>
      <c r="BJ199" s="130"/>
      <c r="BK199" s="130"/>
      <c r="BL199" s="130"/>
      <c r="BM199" s="130"/>
      <c r="BN199" s="130"/>
      <c r="BO199" s="130"/>
      <c r="BP199" s="130"/>
      <c r="BQ199" s="130"/>
      <c r="BR199" s="130"/>
      <c r="BS199" s="130"/>
      <c r="BT199" s="130"/>
      <c r="BU199" s="130"/>
      <c r="BV199" s="130"/>
      <c r="BW199" s="130"/>
      <c r="BX199" s="130"/>
      <c r="BY199" s="130"/>
      <c r="BZ199" s="130"/>
      <c r="CA199" s="130"/>
      <c r="CB199" s="130"/>
      <c r="CC199" s="130"/>
      <c r="CD199" s="130"/>
      <c r="CE199" s="130"/>
      <c r="CF199" s="130"/>
      <c r="CG199" s="130"/>
      <c r="CH199" s="130"/>
      <c r="CI199" s="130"/>
      <c r="CJ199" s="130"/>
      <c r="CK199" s="130"/>
      <c r="CL199" s="130"/>
      <c r="CM199" s="130"/>
      <c r="CN199" s="130"/>
      <c r="CO199" s="130"/>
      <c r="CP199" s="130"/>
      <c r="CQ199" s="130"/>
      <c r="CR199" s="130"/>
      <c r="CS199" s="130"/>
    </row>
    <row r="200" hidden="1" outlineLevel="1" spans="1:97">
      <c r="A200" s="131" t="s">
        <v>657</v>
      </c>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c r="BA200" s="130"/>
      <c r="BB200" s="130"/>
      <c r="BC200" s="130"/>
      <c r="BD200" s="130"/>
      <c r="BE200" s="130"/>
      <c r="BF200" s="130"/>
      <c r="BG200" s="130"/>
      <c r="BH200" s="130"/>
      <c r="BI200" s="130"/>
      <c r="BJ200" s="130"/>
      <c r="BK200" s="130"/>
      <c r="BL200" s="130"/>
      <c r="BM200" s="130"/>
      <c r="BN200" s="130"/>
      <c r="BO200" s="130"/>
      <c r="BP200" s="130"/>
      <c r="BQ200" s="130"/>
      <c r="BR200" s="130"/>
      <c r="BS200" s="130"/>
      <c r="BT200" s="130"/>
      <c r="BU200" s="130"/>
      <c r="BV200" s="130"/>
      <c r="BW200" s="130"/>
      <c r="BX200" s="130"/>
      <c r="BY200" s="130"/>
      <c r="BZ200" s="130"/>
      <c r="CA200" s="130"/>
      <c r="CB200" s="130"/>
      <c r="CC200" s="130"/>
      <c r="CD200" s="130"/>
      <c r="CE200" s="130"/>
      <c r="CF200" s="130"/>
      <c r="CG200" s="130"/>
      <c r="CH200" s="130"/>
      <c r="CI200" s="130"/>
      <c r="CJ200" s="130"/>
      <c r="CK200" s="130"/>
      <c r="CL200" s="130"/>
      <c r="CM200" s="130"/>
      <c r="CN200" s="130"/>
      <c r="CO200" s="130"/>
      <c r="CP200" s="130"/>
      <c r="CQ200" s="130"/>
      <c r="CR200" s="130"/>
      <c r="CS200" s="130"/>
    </row>
    <row r="201" hidden="1" outlineLevel="1" spans="1:97">
      <c r="A201" s="132" t="s">
        <v>658</v>
      </c>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c r="BA201" s="130"/>
      <c r="BB201" s="130"/>
      <c r="BC201" s="130"/>
      <c r="BD201" s="130"/>
      <c r="BE201" s="130"/>
      <c r="BF201" s="130"/>
      <c r="BG201" s="130"/>
      <c r="BH201" s="130"/>
      <c r="BI201" s="130"/>
      <c r="BJ201" s="130"/>
      <c r="BK201" s="130"/>
      <c r="BL201" s="130"/>
      <c r="BM201" s="130"/>
      <c r="BN201" s="130"/>
      <c r="BO201" s="130"/>
      <c r="BP201" s="130"/>
      <c r="BQ201" s="130"/>
      <c r="BR201" s="130"/>
      <c r="BS201" s="130"/>
      <c r="BT201" s="130"/>
      <c r="BU201" s="130"/>
      <c r="BV201" s="130"/>
      <c r="BW201" s="130"/>
      <c r="BX201" s="130"/>
      <c r="BY201" s="130"/>
      <c r="BZ201" s="130"/>
      <c r="CA201" s="130"/>
      <c r="CB201" s="130"/>
      <c r="CC201" s="130"/>
      <c r="CD201" s="130"/>
      <c r="CE201" s="130"/>
      <c r="CF201" s="130"/>
      <c r="CG201" s="130"/>
      <c r="CH201" s="130"/>
      <c r="CI201" s="130"/>
      <c r="CJ201" s="130"/>
      <c r="CK201" s="130"/>
      <c r="CL201" s="130"/>
      <c r="CM201" s="130"/>
      <c r="CN201" s="130"/>
      <c r="CO201" s="130"/>
      <c r="CP201" s="130"/>
      <c r="CQ201" s="130"/>
      <c r="CR201" s="130"/>
      <c r="CS201" s="130"/>
    </row>
    <row r="202" hidden="1" outlineLevel="1" spans="1:97">
      <c r="A202" t="s">
        <v>451</v>
      </c>
      <c r="B202" s="27" t="s">
        <v>587</v>
      </c>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c r="BA202" s="130"/>
      <c r="BB202" s="130"/>
      <c r="BC202" s="130"/>
      <c r="BD202" s="130"/>
      <c r="BE202" s="130"/>
      <c r="BF202" s="130"/>
      <c r="BG202" s="130"/>
      <c r="BH202" s="133">
        <v>0.410895</v>
      </c>
      <c r="BI202" s="130"/>
      <c r="BJ202" s="130"/>
      <c r="BK202" s="130"/>
      <c r="BL202" s="130"/>
      <c r="BM202" s="130"/>
      <c r="BN202" s="130"/>
      <c r="BO202" s="33">
        <f>BH202*(1+BO216)/(1+BO$197)</f>
        <v>0.400565888401439</v>
      </c>
      <c r="BP202" s="130"/>
      <c r="BQ202" s="130"/>
      <c r="BR202" s="130"/>
      <c r="BS202" s="130"/>
      <c r="BT202" s="130"/>
      <c r="BU202" s="130"/>
      <c r="BV202" s="33">
        <f>BO202*(1+BV216)/(1+BV$197)</f>
        <v>0.400565888401439</v>
      </c>
      <c r="BW202" s="33"/>
      <c r="BX202" s="33"/>
      <c r="BY202" s="130"/>
      <c r="BZ202" s="33"/>
      <c r="CA202" s="33"/>
      <c r="CB202" s="33"/>
      <c r="CC202" s="33">
        <f>BV202*(1+CC216)/(1+CC$197)</f>
        <v>0.400565888401439</v>
      </c>
      <c r="CD202" s="33"/>
      <c r="CE202" s="33"/>
      <c r="CF202" s="130"/>
      <c r="CG202" s="33"/>
      <c r="CH202" s="33"/>
      <c r="CI202" s="33"/>
      <c r="CJ202" s="33">
        <f>CC202*(1+CJ216)/(1+CJ$197)</f>
        <v>0.400565888401439</v>
      </c>
      <c r="CK202" s="33">
        <f t="shared" ref="CK202:CS202" si="300">CJ202*(1+CK216)/(1+CK$197)</f>
        <v>0.400565888401439</v>
      </c>
      <c r="CL202" s="33">
        <f t="shared" si="300"/>
        <v>0.400565888401439</v>
      </c>
      <c r="CM202" s="33">
        <f t="shared" si="300"/>
        <v>0.400565888401439</v>
      </c>
      <c r="CN202" s="33">
        <f t="shared" si="300"/>
        <v>0.400565888401439</v>
      </c>
      <c r="CO202" s="33">
        <f t="shared" si="300"/>
        <v>0.400565888401439</v>
      </c>
      <c r="CP202" s="33">
        <f t="shared" si="300"/>
        <v>0.400565888401439</v>
      </c>
      <c r="CQ202" s="33">
        <f t="shared" si="300"/>
        <v>0.400565888401439</v>
      </c>
      <c r="CR202" s="33">
        <f t="shared" si="300"/>
        <v>0.400565888401439</v>
      </c>
      <c r="CS202" s="33">
        <f t="shared" si="300"/>
        <v>0.400565888401439</v>
      </c>
    </row>
    <row r="203" hidden="1" outlineLevel="1" spans="1:97">
      <c r="A203" t="s">
        <v>450</v>
      </c>
      <c r="B203" s="27" t="s">
        <v>587</v>
      </c>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c r="BA203" s="130"/>
      <c r="BB203" s="130"/>
      <c r="BC203" s="130"/>
      <c r="BD203" s="130"/>
      <c r="BE203" s="130"/>
      <c r="BF203" s="130"/>
      <c r="BG203" s="130"/>
      <c r="BH203" s="133">
        <v>0.2784</v>
      </c>
      <c r="BI203" s="130"/>
      <c r="BJ203" s="130"/>
      <c r="BK203" s="130"/>
      <c r="BL203" s="130"/>
      <c r="BM203" s="130"/>
      <c r="BN203" s="130"/>
      <c r="BO203" s="33">
        <f>BH203*(1+BO220)/(1+BO$197)</f>
        <v>0.272687821690862</v>
      </c>
      <c r="BP203" s="130"/>
      <c r="BQ203" s="130"/>
      <c r="BR203" s="130"/>
      <c r="BS203" s="130"/>
      <c r="BT203" s="130"/>
      <c r="BU203" s="130"/>
      <c r="BV203" s="33">
        <f>BO203*(1+BV220)/(1+BV$197)</f>
        <v>0.272687821690862</v>
      </c>
      <c r="BW203" s="33"/>
      <c r="BX203" s="33"/>
      <c r="BY203" s="130"/>
      <c r="BZ203" s="33"/>
      <c r="CA203" s="33"/>
      <c r="CB203" s="33"/>
      <c r="CC203" s="33">
        <f>BV203*(1+CC220)/(1+CC$197)</f>
        <v>0.272687821690862</v>
      </c>
      <c r="CD203" s="33"/>
      <c r="CE203" s="33"/>
      <c r="CF203" s="130"/>
      <c r="CG203" s="33"/>
      <c r="CH203" s="33"/>
      <c r="CI203" s="33"/>
      <c r="CJ203" s="33">
        <f>CC203*(1+CJ220)/(1+CJ$197)</f>
        <v>0.272687821690862</v>
      </c>
      <c r="CK203" s="33">
        <f t="shared" ref="CK203:CS203" si="301">CJ203*(1+CK220)/(1+CK$197)</f>
        <v>0.272687821690862</v>
      </c>
      <c r="CL203" s="33">
        <f t="shared" si="301"/>
        <v>0.272687821690862</v>
      </c>
      <c r="CM203" s="33">
        <f t="shared" si="301"/>
        <v>0.272687821690862</v>
      </c>
      <c r="CN203" s="33">
        <f t="shared" si="301"/>
        <v>0.272687821690862</v>
      </c>
      <c r="CO203" s="33">
        <f t="shared" si="301"/>
        <v>0.272687821690862</v>
      </c>
      <c r="CP203" s="33">
        <f t="shared" si="301"/>
        <v>0.272687821690862</v>
      </c>
      <c r="CQ203" s="33">
        <f t="shared" si="301"/>
        <v>0.272687821690862</v>
      </c>
      <c r="CR203" s="33">
        <f t="shared" si="301"/>
        <v>0.272687821690862</v>
      </c>
      <c r="CS203" s="33">
        <f t="shared" si="301"/>
        <v>0.272687821690862</v>
      </c>
    </row>
    <row r="204" hidden="1" outlineLevel="1" spans="1:97">
      <c r="A204" t="s">
        <v>452</v>
      </c>
      <c r="B204" s="27" t="s">
        <v>587</v>
      </c>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c r="BA204" s="130"/>
      <c r="BB204" s="130"/>
      <c r="BC204" s="130"/>
      <c r="BD204" s="130"/>
      <c r="BE204" s="130"/>
      <c r="BF204" s="130"/>
      <c r="BG204" s="130"/>
      <c r="BH204" s="133">
        <v>0.23246</v>
      </c>
      <c r="BI204" s="130"/>
      <c r="BJ204" s="130"/>
      <c r="BK204" s="130"/>
      <c r="BL204" s="130"/>
      <c r="BM204" s="130"/>
      <c r="BN204" s="130"/>
      <c r="BO204" s="33">
        <f>BH204*(1+BO224)/(1+BO$197)</f>
        <v>0.244874595310446</v>
      </c>
      <c r="BP204" s="130"/>
      <c r="BQ204" s="130"/>
      <c r="BR204" s="130"/>
      <c r="BS204" s="130"/>
      <c r="BT204" s="130"/>
      <c r="BU204" s="130"/>
      <c r="BV204" s="33">
        <f>BO204*(1+BV224)/(1+BV$197)</f>
        <v>0.244874595310446</v>
      </c>
      <c r="BW204" s="33"/>
      <c r="BX204" s="33"/>
      <c r="BY204" s="130"/>
      <c r="BZ204" s="33"/>
      <c r="CA204" s="33"/>
      <c r="CB204" s="33"/>
      <c r="CC204" s="33">
        <f>BV204*(1+CC224)/(1+CC$197)</f>
        <v>0.244874595310446</v>
      </c>
      <c r="CD204" s="33"/>
      <c r="CE204" s="33"/>
      <c r="CF204" s="130"/>
      <c r="CG204" s="33"/>
      <c r="CH204" s="33"/>
      <c r="CI204" s="33"/>
      <c r="CJ204" s="33">
        <f>CC204*(1+CJ224)/(1+CJ$197)</f>
        <v>0.244874595310446</v>
      </c>
      <c r="CK204" s="33">
        <f t="shared" ref="CK204:CS204" si="302">CJ204*(1+CK224)/(1+CK$197)</f>
        <v>0.244874595310446</v>
      </c>
      <c r="CL204" s="33">
        <f t="shared" si="302"/>
        <v>0.244874595310446</v>
      </c>
      <c r="CM204" s="33">
        <f t="shared" si="302"/>
        <v>0.244874595310446</v>
      </c>
      <c r="CN204" s="33">
        <f t="shared" si="302"/>
        <v>0.244874595310446</v>
      </c>
      <c r="CO204" s="33">
        <f t="shared" si="302"/>
        <v>0.244874595310446</v>
      </c>
      <c r="CP204" s="33">
        <f t="shared" si="302"/>
        <v>0.244874595310446</v>
      </c>
      <c r="CQ204" s="33">
        <f t="shared" si="302"/>
        <v>0.244874595310446</v>
      </c>
      <c r="CR204" s="33">
        <f t="shared" si="302"/>
        <v>0.244874595310446</v>
      </c>
      <c r="CS204" s="33">
        <f t="shared" si="302"/>
        <v>0.244874595310446</v>
      </c>
    </row>
    <row r="205" hidden="1" outlineLevel="1" spans="1:97">
      <c r="A205" t="s">
        <v>453</v>
      </c>
      <c r="B205" s="27" t="s">
        <v>587</v>
      </c>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c r="BA205" s="130"/>
      <c r="BB205" s="130"/>
      <c r="BC205" s="130"/>
      <c r="BD205" s="130"/>
      <c r="BE205" s="130"/>
      <c r="BF205" s="130"/>
      <c r="BG205" s="130"/>
      <c r="BH205" s="133">
        <v>0.036038</v>
      </c>
      <c r="BI205" s="130"/>
      <c r="BJ205" s="130"/>
      <c r="BK205" s="130"/>
      <c r="BL205" s="130"/>
      <c r="BM205" s="130"/>
      <c r="BN205" s="130"/>
      <c r="BO205" s="33">
        <f>BH205*(1+BO228)/(1+BO$197)</f>
        <v>0.0366305983311131</v>
      </c>
      <c r="BP205" s="130"/>
      <c r="BQ205" s="130"/>
      <c r="BR205" s="130"/>
      <c r="BS205" s="130"/>
      <c r="BT205" s="130"/>
      <c r="BU205" s="130"/>
      <c r="BV205" s="33">
        <f>BO205*(1+BV228)/(1+BV$197)</f>
        <v>0.0366305983311131</v>
      </c>
      <c r="BW205" s="33"/>
      <c r="BX205" s="33"/>
      <c r="BY205" s="130"/>
      <c r="BZ205" s="33"/>
      <c r="CA205" s="33"/>
      <c r="CB205" s="33"/>
      <c r="CC205" s="33">
        <f>BV205*(1+CC228)/(1+CC$197)</f>
        <v>0.0366305983311131</v>
      </c>
      <c r="CD205" s="33"/>
      <c r="CE205" s="33"/>
      <c r="CF205" s="130"/>
      <c r="CG205" s="33"/>
      <c r="CH205" s="33"/>
      <c r="CI205" s="33"/>
      <c r="CJ205" s="33">
        <f>CC205*(1+CJ228)/(1+CJ$197)</f>
        <v>0.0366305983311131</v>
      </c>
      <c r="CK205" s="33">
        <f t="shared" ref="CK205:CS205" si="303">CJ205*(1+CK228)/(1+CK$197)</f>
        <v>0.0366305983311131</v>
      </c>
      <c r="CL205" s="33">
        <f t="shared" si="303"/>
        <v>0.0366305983311131</v>
      </c>
      <c r="CM205" s="33">
        <f t="shared" si="303"/>
        <v>0.0366305983311131</v>
      </c>
      <c r="CN205" s="33">
        <f t="shared" si="303"/>
        <v>0.0366305983311131</v>
      </c>
      <c r="CO205" s="33">
        <f t="shared" si="303"/>
        <v>0.0366305983311131</v>
      </c>
      <c r="CP205" s="33">
        <f t="shared" si="303"/>
        <v>0.0366305983311131</v>
      </c>
      <c r="CQ205" s="33">
        <f t="shared" si="303"/>
        <v>0.0366305983311131</v>
      </c>
      <c r="CR205" s="33">
        <f t="shared" si="303"/>
        <v>0.0366305983311131</v>
      </c>
      <c r="CS205" s="33">
        <f t="shared" si="303"/>
        <v>0.0366305983311131</v>
      </c>
    </row>
    <row r="206" hidden="1" outlineLevel="1" spans="1:97">
      <c r="A206" t="s">
        <v>454</v>
      </c>
      <c r="B206" s="27" t="s">
        <v>587</v>
      </c>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c r="BA206" s="130"/>
      <c r="BB206" s="130"/>
      <c r="BC206" s="130"/>
      <c r="BD206" s="130"/>
      <c r="BE206" s="130"/>
      <c r="BF206" s="130"/>
      <c r="BG206" s="130"/>
      <c r="BH206" s="130">
        <f t="shared" ref="BH206" si="304">BH212/$BH$238</f>
        <v>0.042207</v>
      </c>
      <c r="BI206" s="130"/>
      <c r="BJ206" s="130"/>
      <c r="BK206" s="130"/>
      <c r="BL206" s="130"/>
      <c r="BM206" s="130"/>
      <c r="BN206" s="130"/>
      <c r="BO206" s="33">
        <f>BH206*(1+BO232)/(1+BO$197)</f>
        <v>0.0452410962661407</v>
      </c>
      <c r="BP206" s="130"/>
      <c r="BQ206" s="130"/>
      <c r="BR206" s="130"/>
      <c r="BS206" s="130"/>
      <c r="BT206" s="130"/>
      <c r="BU206" s="130"/>
      <c r="BV206" s="33">
        <f>BO206*(1+BV232)/(1+BV$197)</f>
        <v>0.0452410962661407</v>
      </c>
      <c r="BW206" s="33"/>
      <c r="BX206" s="33"/>
      <c r="BY206" s="130"/>
      <c r="BZ206" s="33"/>
      <c r="CA206" s="33"/>
      <c r="CB206" s="33"/>
      <c r="CC206" s="33">
        <f>BV206*(1+CC232)/(1+CC$197)</f>
        <v>0.0452410962661407</v>
      </c>
      <c r="CD206" s="33"/>
      <c r="CE206" s="33"/>
      <c r="CF206" s="130"/>
      <c r="CG206" s="33"/>
      <c r="CH206" s="33"/>
      <c r="CI206" s="33"/>
      <c r="CJ206" s="33">
        <f>CC206*(1+CJ232)/(1+CJ$197)</f>
        <v>0.0452410962661407</v>
      </c>
      <c r="CK206" s="33">
        <f t="shared" ref="CK206:CS206" si="305">CJ206*(1+CK232)/(1+CK$197)</f>
        <v>0.0452410962661407</v>
      </c>
      <c r="CL206" s="33">
        <f t="shared" si="305"/>
        <v>0.0452410962661407</v>
      </c>
      <c r="CM206" s="33">
        <f t="shared" si="305"/>
        <v>0.0452410962661407</v>
      </c>
      <c r="CN206" s="33">
        <f t="shared" si="305"/>
        <v>0.0452410962661407</v>
      </c>
      <c r="CO206" s="33">
        <f t="shared" si="305"/>
        <v>0.0452410962661407</v>
      </c>
      <c r="CP206" s="33">
        <f t="shared" si="305"/>
        <v>0.0452410962661407</v>
      </c>
      <c r="CQ206" s="33">
        <f t="shared" si="305"/>
        <v>0.0452410962661407</v>
      </c>
      <c r="CR206" s="33">
        <f t="shared" si="305"/>
        <v>0.0452410962661407</v>
      </c>
      <c r="CS206" s="33">
        <f t="shared" si="305"/>
        <v>0.0452410962661407</v>
      </c>
    </row>
    <row r="207" hidden="1" outlineLevel="1" spans="1:97">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c r="BA207" s="130"/>
      <c r="BB207" s="130"/>
      <c r="BC207" s="130"/>
      <c r="BD207" s="130"/>
      <c r="BE207" s="130"/>
      <c r="BF207" s="130"/>
      <c r="BG207" s="130"/>
      <c r="BH207" s="130"/>
      <c r="BI207" s="130"/>
      <c r="BJ207" s="130"/>
      <c r="BK207" s="130"/>
      <c r="BL207" s="130"/>
      <c r="BM207" s="130"/>
      <c r="BN207" s="130"/>
      <c r="BO207" s="130"/>
      <c r="BP207" s="130"/>
      <c r="BQ207" s="130"/>
      <c r="BR207" s="130"/>
      <c r="BS207" s="130"/>
      <c r="BT207" s="130"/>
      <c r="BU207" s="130"/>
      <c r="BV207" s="130"/>
      <c r="BW207" s="130"/>
      <c r="BX207" s="130"/>
      <c r="BY207" s="130"/>
      <c r="BZ207" s="130"/>
      <c r="CA207" s="130"/>
      <c r="CB207" s="130"/>
      <c r="CC207" s="130"/>
      <c r="CD207" s="130"/>
      <c r="CE207" s="130"/>
      <c r="CF207" s="130"/>
      <c r="CG207" s="130"/>
      <c r="CH207" s="130"/>
      <c r="CI207" s="130"/>
      <c r="CJ207" s="130"/>
      <c r="CK207" s="130"/>
      <c r="CL207" s="130"/>
      <c r="CM207" s="130"/>
      <c r="CN207" s="130"/>
      <c r="CO207" s="130"/>
      <c r="CP207" s="130"/>
      <c r="CQ207" s="130"/>
      <c r="CR207" s="130"/>
      <c r="CS207" s="130"/>
    </row>
    <row r="208" hidden="1" outlineLevel="1" spans="1:97">
      <c r="A208" s="18" t="s">
        <v>451</v>
      </c>
      <c r="B208" s="30" t="s">
        <v>594</v>
      </c>
      <c r="C208" s="30"/>
      <c r="D208" s="30"/>
      <c r="E208" s="30"/>
      <c r="F208" s="30"/>
      <c r="G208" s="30"/>
      <c r="H208" s="30"/>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34">
        <f>BH202*$BH$238</f>
        <v>1839.494736</v>
      </c>
      <c r="BI208" s="129"/>
      <c r="BJ208" s="135"/>
      <c r="BK208" s="129"/>
      <c r="BL208" s="129"/>
      <c r="BM208" s="129"/>
      <c r="BN208" s="129"/>
      <c r="BO208" s="135">
        <f>BO202*BO$238</f>
        <v>1864.19358803146</v>
      </c>
      <c r="BP208" s="135"/>
      <c r="BQ208" s="135"/>
      <c r="BR208" s="135"/>
      <c r="BS208" s="135"/>
      <c r="BT208" s="135"/>
      <c r="BU208" s="135"/>
      <c r="BV208" s="135">
        <f>BV202*BV$238</f>
        <v>1957.24504390711</v>
      </c>
      <c r="BW208" s="135"/>
      <c r="BX208" s="135"/>
      <c r="BY208" s="135"/>
      <c r="BZ208" s="135"/>
      <c r="CA208" s="135"/>
      <c r="CB208" s="135"/>
      <c r="CC208" s="135">
        <f>CC202*CC$238</f>
        <v>2092.80465820602</v>
      </c>
      <c r="CD208" s="135"/>
      <c r="CE208" s="135"/>
      <c r="CF208" s="135"/>
      <c r="CG208" s="135"/>
      <c r="CH208" s="135"/>
      <c r="CI208" s="135"/>
      <c r="CJ208" s="135">
        <f>CJ202*CJ$238</f>
        <v>2282.29388342731</v>
      </c>
      <c r="CK208" s="135">
        <f t="shared" ref="CK208:CS212" si="306">CK202*CK$238</f>
        <v>2413.63191492431</v>
      </c>
      <c r="CL208" s="135">
        <f t="shared" si="306"/>
        <v>2552.52799082689</v>
      </c>
      <c r="CM208" s="135">
        <f t="shared" si="306"/>
        <v>2699.41705015907</v>
      </c>
      <c r="CN208" s="135">
        <f t="shared" si="306"/>
        <v>2854.75906116466</v>
      </c>
      <c r="CO208" s="135">
        <f t="shared" si="306"/>
        <v>3019.04046165133</v>
      </c>
      <c r="CP208" s="135">
        <f t="shared" si="306"/>
        <v>3192.77568222146</v>
      </c>
      <c r="CQ208" s="135">
        <f t="shared" si="306"/>
        <v>3376.50875715955</v>
      </c>
      <c r="CR208" s="135">
        <f t="shared" si="306"/>
        <v>3570.81502802059</v>
      </c>
      <c r="CS208" s="135">
        <f t="shared" si="306"/>
        <v>3776.30294525406</v>
      </c>
    </row>
    <row r="209" hidden="1" outlineLevel="1" spans="1:97">
      <c r="A209" s="18" t="s">
        <v>450</v>
      </c>
      <c r="B209" s="30" t="s">
        <v>594</v>
      </c>
      <c r="C209" s="30"/>
      <c r="D209" s="30"/>
      <c r="E209" s="30"/>
      <c r="F209" s="30"/>
      <c r="G209" s="30"/>
      <c r="H209" s="30"/>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34">
        <f t="shared" ref="BH209:BH211" si="307">BH203*$BH$238</f>
        <v>1246.34112</v>
      </c>
      <c r="BI209" s="129"/>
      <c r="BJ209" s="135"/>
      <c r="BK209" s="129"/>
      <c r="BL209" s="129"/>
      <c r="BM209" s="129"/>
      <c r="BN209" s="129"/>
      <c r="BO209" s="135">
        <f t="shared" ref="BO209:CC212" si="308">BO203*BO$238</f>
        <v>1269.0618533671</v>
      </c>
      <c r="BP209" s="135"/>
      <c r="BQ209" s="135"/>
      <c r="BR209" s="135"/>
      <c r="BS209" s="135"/>
      <c r="BT209" s="135"/>
      <c r="BU209" s="135"/>
      <c r="BV209" s="135">
        <f t="shared" si="308"/>
        <v>1332.40723434589</v>
      </c>
      <c r="BW209" s="135"/>
      <c r="BX209" s="135"/>
      <c r="BY209" s="135"/>
      <c r="BZ209" s="135"/>
      <c r="CA209" s="135"/>
      <c r="CB209" s="135"/>
      <c r="CC209" s="135">
        <f t="shared" si="308"/>
        <v>1424.6903193583</v>
      </c>
      <c r="CD209" s="135"/>
      <c r="CE209" s="135"/>
      <c r="CF209" s="135"/>
      <c r="CG209" s="135"/>
      <c r="CH209" s="135"/>
      <c r="CI209" s="135"/>
      <c r="CJ209" s="135">
        <f t="shared" ref="CJ209:CN212" si="309">CJ203*CJ$238</f>
        <v>1553.68633613269</v>
      </c>
      <c r="CK209" s="135">
        <f t="shared" si="309"/>
        <v>1643.09555132326</v>
      </c>
      <c r="CL209" s="135">
        <f t="shared" si="309"/>
        <v>1737.64995417178</v>
      </c>
      <c r="CM209" s="135">
        <f t="shared" si="309"/>
        <v>1837.64563223453</v>
      </c>
      <c r="CN209" s="135">
        <f t="shared" si="309"/>
        <v>1943.39571187121</v>
      </c>
      <c r="CO209" s="135">
        <f t="shared" si="306"/>
        <v>2055.23133876848</v>
      </c>
      <c r="CP209" s="135">
        <f t="shared" si="306"/>
        <v>2173.50271488918</v>
      </c>
      <c r="CQ209" s="135">
        <f t="shared" si="306"/>
        <v>2298.58019509443</v>
      </c>
      <c r="CR209" s="135">
        <f t="shared" si="306"/>
        <v>2430.85544687242</v>
      </c>
      <c r="CS209" s="135">
        <f t="shared" si="306"/>
        <v>2570.74267680557</v>
      </c>
    </row>
    <row r="210" hidden="1" outlineLevel="1" spans="1:97">
      <c r="A210" s="18" t="s">
        <v>452</v>
      </c>
      <c r="B210" s="30" t="s">
        <v>594</v>
      </c>
      <c r="C210" s="30"/>
      <c r="D210" s="30"/>
      <c r="E210" s="30"/>
      <c r="F210" s="30"/>
      <c r="G210" s="30"/>
      <c r="H210" s="30"/>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c r="BA210" s="135"/>
      <c r="BB210" s="129"/>
      <c r="BC210" s="129"/>
      <c r="BD210" s="129"/>
      <c r="BE210" s="129"/>
      <c r="BF210" s="129"/>
      <c r="BG210" s="129"/>
      <c r="BH210" s="134">
        <f t="shared" si="307"/>
        <v>1040.676928</v>
      </c>
      <c r="BI210" s="136"/>
      <c r="BJ210" s="135"/>
      <c r="BK210" s="129"/>
      <c r="BL210" s="129"/>
      <c r="BM210" s="129"/>
      <c r="BN210" s="129"/>
      <c r="BO210" s="135">
        <f t="shared" si="308"/>
        <v>1139.62187911528</v>
      </c>
      <c r="BP210" s="135"/>
      <c r="BQ210" s="135"/>
      <c r="BR210" s="135"/>
      <c r="BS210" s="135"/>
      <c r="BT210" s="135"/>
      <c r="BU210" s="135"/>
      <c r="BV210" s="135">
        <f t="shared" si="308"/>
        <v>1196.5062476059</v>
      </c>
      <c r="BW210" s="135"/>
      <c r="BX210" s="135"/>
      <c r="BY210" s="135"/>
      <c r="BZ210" s="135"/>
      <c r="CA210" s="135"/>
      <c r="CB210" s="135"/>
      <c r="CC210" s="135">
        <f t="shared" si="308"/>
        <v>1279.37677316253</v>
      </c>
      <c r="CD210" s="135"/>
      <c r="CE210" s="135"/>
      <c r="CF210" s="135"/>
      <c r="CG210" s="135"/>
      <c r="CH210" s="135"/>
      <c r="CI210" s="135"/>
      <c r="CJ210" s="135">
        <f t="shared" si="309"/>
        <v>1395.21563684343</v>
      </c>
      <c r="CK210" s="135">
        <f t="shared" si="309"/>
        <v>1475.50541748363</v>
      </c>
      <c r="CL210" s="135">
        <f t="shared" si="309"/>
        <v>1560.41559421532</v>
      </c>
      <c r="CM210" s="135">
        <f t="shared" si="309"/>
        <v>1650.21205467541</v>
      </c>
      <c r="CN210" s="135">
        <f t="shared" si="309"/>
        <v>1745.17598740445</v>
      </c>
      <c r="CO210" s="135">
        <f t="shared" si="306"/>
        <v>1845.60476236018</v>
      </c>
      <c r="CP210" s="135">
        <f t="shared" si="306"/>
        <v>1951.81286210143</v>
      </c>
      <c r="CQ210" s="135">
        <f t="shared" si="306"/>
        <v>2064.13286655851</v>
      </c>
      <c r="CR210" s="135">
        <f t="shared" si="306"/>
        <v>2182.91649447367</v>
      </c>
      <c r="CS210" s="135">
        <f t="shared" si="306"/>
        <v>2308.53570477273</v>
      </c>
    </row>
    <row r="211" hidden="1" outlineLevel="1" spans="1:97">
      <c r="A211" s="18" t="s">
        <v>453</v>
      </c>
      <c r="B211" s="30" t="s">
        <v>594</v>
      </c>
      <c r="C211" s="30"/>
      <c r="D211" s="30"/>
      <c r="E211" s="30"/>
      <c r="F211" s="30"/>
      <c r="G211" s="30"/>
      <c r="H211" s="30"/>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34">
        <f t="shared" si="307"/>
        <v>161.3349184</v>
      </c>
      <c r="BI211" s="129"/>
      <c r="BJ211" s="135"/>
      <c r="BK211" s="129"/>
      <c r="BL211" s="129"/>
      <c r="BM211" s="129"/>
      <c r="BN211" s="129"/>
      <c r="BO211" s="135">
        <f t="shared" si="308"/>
        <v>170.475141573167</v>
      </c>
      <c r="BP211" s="135"/>
      <c r="BQ211" s="135"/>
      <c r="BR211" s="135"/>
      <c r="BS211" s="135"/>
      <c r="BT211" s="135"/>
      <c r="BU211" s="135"/>
      <c r="BV211" s="135">
        <f t="shared" si="308"/>
        <v>178.984429565485</v>
      </c>
      <c r="BW211" s="135"/>
      <c r="BX211" s="135"/>
      <c r="BY211" s="135"/>
      <c r="BZ211" s="135"/>
      <c r="CA211" s="135"/>
      <c r="CB211" s="135"/>
      <c r="CC211" s="135">
        <f t="shared" si="308"/>
        <v>191.380966377744</v>
      </c>
      <c r="CD211" s="135"/>
      <c r="CE211" s="135"/>
      <c r="CF211" s="135"/>
      <c r="CG211" s="135"/>
      <c r="CH211" s="135"/>
      <c r="CI211" s="135"/>
      <c r="CJ211" s="135">
        <f t="shared" si="309"/>
        <v>208.709210989024</v>
      </c>
      <c r="CK211" s="135">
        <f t="shared" si="309"/>
        <v>220.719696196753</v>
      </c>
      <c r="CL211" s="135">
        <f t="shared" si="309"/>
        <v>233.421342825874</v>
      </c>
      <c r="CM211" s="135">
        <f t="shared" si="309"/>
        <v>246.853924799104</v>
      </c>
      <c r="CN211" s="135">
        <f t="shared" si="309"/>
        <v>261.059504889314</v>
      </c>
      <c r="CO211" s="135">
        <f t="shared" si="306"/>
        <v>276.082566434858</v>
      </c>
      <c r="CP211" s="135">
        <f t="shared" si="306"/>
        <v>291.970152634644</v>
      </c>
      <c r="CQ211" s="135">
        <f t="shared" si="306"/>
        <v>308.772013859163</v>
      </c>
      <c r="CR211" s="135">
        <f t="shared" si="306"/>
        <v>326.540763438744</v>
      </c>
      <c r="CS211" s="135">
        <f t="shared" si="306"/>
        <v>345.33204241688</v>
      </c>
    </row>
    <row r="212" hidden="1" outlineLevel="1" spans="1:97">
      <c r="A212" s="18" t="s">
        <v>454</v>
      </c>
      <c r="B212" s="30" t="s">
        <v>594</v>
      </c>
      <c r="C212" s="30"/>
      <c r="D212" s="30"/>
      <c r="E212" s="30"/>
      <c r="F212" s="30"/>
      <c r="G212" s="30"/>
      <c r="H212" s="30"/>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129"/>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34">
        <f>BH238-SUM(BH208:BH211)</f>
        <v>188.9522976</v>
      </c>
      <c r="BI212" s="129"/>
      <c r="BJ212" s="135"/>
      <c r="BK212" s="129"/>
      <c r="BL212" s="129"/>
      <c r="BM212" s="129"/>
      <c r="BN212" s="129"/>
      <c r="BO212" s="135">
        <f t="shared" si="308"/>
        <v>210.547537912992</v>
      </c>
      <c r="BP212" s="135"/>
      <c r="BQ212" s="135"/>
      <c r="BR212" s="135"/>
      <c r="BS212" s="135"/>
      <c r="BT212" s="135"/>
      <c r="BU212" s="135"/>
      <c r="BV212" s="135">
        <f t="shared" si="308"/>
        <v>221.057044575616</v>
      </c>
      <c r="BW212" s="135"/>
      <c r="BX212" s="135"/>
      <c r="BY212" s="135"/>
      <c r="BZ212" s="135"/>
      <c r="CA212" s="135"/>
      <c r="CB212" s="135"/>
      <c r="CC212" s="135">
        <f t="shared" si="308"/>
        <v>236.367548385046</v>
      </c>
      <c r="CD212" s="135"/>
      <c r="CE212" s="135"/>
      <c r="CF212" s="135"/>
      <c r="CG212" s="135"/>
      <c r="CH212" s="135"/>
      <c r="CI212" s="135"/>
      <c r="CJ212" s="135">
        <f t="shared" si="309"/>
        <v>257.769021969939</v>
      </c>
      <c r="CK212" s="135">
        <f t="shared" si="309"/>
        <v>272.602727730742</v>
      </c>
      <c r="CL212" s="135">
        <f t="shared" si="309"/>
        <v>288.290061382579</v>
      </c>
      <c r="CM212" s="135">
        <f t="shared" si="309"/>
        <v>304.880146225325</v>
      </c>
      <c r="CN212" s="135">
        <f t="shared" si="309"/>
        <v>322.424932432972</v>
      </c>
      <c r="CO212" s="135">
        <f t="shared" si="306"/>
        <v>340.97935973035</v>
      </c>
      <c r="CP212" s="135">
        <f t="shared" si="306"/>
        <v>360.601529431319</v>
      </c>
      <c r="CQ212" s="135">
        <f t="shared" si="306"/>
        <v>381.352886377165</v>
      </c>
      <c r="CR212" s="135">
        <f t="shared" si="306"/>
        <v>403.298411344907</v>
      </c>
      <c r="CS212" s="135">
        <f t="shared" si="306"/>
        <v>426.506824528036</v>
      </c>
    </row>
    <row r="213" hidden="1" outlineLevel="1" spans="1:97">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c r="BA213" s="130"/>
      <c r="BB213" s="130"/>
      <c r="BC213" s="130"/>
      <c r="BD213" s="130"/>
      <c r="BE213" s="130"/>
      <c r="BF213" s="130"/>
      <c r="BG213" s="130"/>
      <c r="BH213" s="130"/>
      <c r="BI213" s="130"/>
      <c r="BJ213" s="130"/>
      <c r="BK213" s="130"/>
      <c r="BL213" s="130"/>
      <c r="BM213" s="130"/>
      <c r="BN213" s="130"/>
      <c r="BO213" s="130"/>
      <c r="BP213" s="130"/>
      <c r="BQ213" s="130"/>
      <c r="BR213" s="130"/>
      <c r="BS213" s="130"/>
      <c r="BT213" s="130"/>
      <c r="BU213" s="130"/>
      <c r="BV213" s="130"/>
      <c r="BW213" s="130"/>
      <c r="BX213" s="130"/>
      <c r="BY213" s="130"/>
      <c r="BZ213" s="130"/>
      <c r="CA213" s="130"/>
      <c r="CB213" s="130"/>
      <c r="CC213" s="130"/>
      <c r="CD213" s="130"/>
      <c r="CE213" s="130"/>
      <c r="CF213" s="130"/>
      <c r="CG213" s="130"/>
      <c r="CH213" s="130"/>
      <c r="CI213" s="130"/>
      <c r="CJ213" s="130"/>
      <c r="CK213" s="130"/>
      <c r="CL213" s="130"/>
      <c r="CM213" s="130"/>
      <c r="CN213" s="130"/>
      <c r="CO213" s="130"/>
      <c r="CP213" s="130"/>
      <c r="CQ213" s="130"/>
      <c r="CR213" s="130"/>
      <c r="CS213" s="130"/>
    </row>
    <row r="214" hidden="1" outlineLevel="1" spans="1:97">
      <c r="A214" s="18" t="s">
        <v>451</v>
      </c>
      <c r="B214" s="27" t="s">
        <v>587</v>
      </c>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c r="BA214" s="130"/>
      <c r="BB214" s="130"/>
      <c r="BC214" s="130"/>
      <c r="BD214" s="130"/>
      <c r="BE214" s="130"/>
      <c r="BF214" s="130"/>
      <c r="BG214" s="130"/>
      <c r="BH214" s="130"/>
      <c r="BI214" s="130"/>
      <c r="BJ214" s="130"/>
      <c r="BK214" s="130"/>
      <c r="BL214" s="130"/>
      <c r="BM214" s="130"/>
      <c r="BN214" s="130"/>
      <c r="BO214" s="33">
        <f>(1+BO215)*(1+BO216)-1</f>
        <v>0.0243271145864841</v>
      </c>
      <c r="BP214" s="130"/>
      <c r="BQ214" s="130"/>
      <c r="BR214" s="130"/>
      <c r="BS214" s="130"/>
      <c r="BT214" s="130"/>
      <c r="BU214" s="130"/>
      <c r="BV214" s="33">
        <f>(1+BV215)*(1+BV216)-1</f>
        <v>0.00820871825687952</v>
      </c>
      <c r="BW214" s="33"/>
      <c r="BX214" s="33"/>
      <c r="BY214" s="130"/>
      <c r="BZ214" s="33"/>
      <c r="CA214" s="33"/>
      <c r="CB214" s="33"/>
      <c r="CC214" s="33">
        <f>(1+CC215)*(1+CC216)-1</f>
        <v>-0.0350670292211328</v>
      </c>
      <c r="CD214" s="33"/>
      <c r="CE214" s="33"/>
      <c r="CF214" s="130"/>
      <c r="CG214" s="33"/>
      <c r="CH214" s="33"/>
      <c r="CI214" s="33"/>
      <c r="CJ214" s="33">
        <f t="shared" ref="CJ214:CS214" si="310">(1+CJ215)*(1+CJ216)-1</f>
        <v>-0.0129743607541591</v>
      </c>
      <c r="CK214" s="33">
        <f t="shared" si="310"/>
        <v>0.01</v>
      </c>
      <c r="CL214" s="33">
        <f t="shared" si="310"/>
        <v>0.01</v>
      </c>
      <c r="CM214" s="33">
        <f t="shared" si="310"/>
        <v>0.01</v>
      </c>
      <c r="CN214" s="33">
        <f t="shared" si="310"/>
        <v>0.01</v>
      </c>
      <c r="CO214" s="33">
        <f t="shared" si="310"/>
        <v>0.01</v>
      </c>
      <c r="CP214" s="33">
        <f t="shared" si="310"/>
        <v>0.01</v>
      </c>
      <c r="CQ214" s="33">
        <f t="shared" si="310"/>
        <v>0.01</v>
      </c>
      <c r="CR214" s="33">
        <f t="shared" si="310"/>
        <v>0.01</v>
      </c>
      <c r="CS214" s="33">
        <f t="shared" si="310"/>
        <v>0.01</v>
      </c>
    </row>
    <row r="215" hidden="1" outlineLevel="1" spans="1:97">
      <c r="A215" s="536" t="s">
        <v>646</v>
      </c>
      <c r="B215" s="27" t="s">
        <v>587</v>
      </c>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c r="BA215" s="130"/>
      <c r="BB215" s="130"/>
      <c r="BC215" s="130"/>
      <c r="BD215" s="130"/>
      <c r="BE215" s="130"/>
      <c r="BF215" s="130"/>
      <c r="BG215" s="130"/>
      <c r="BH215" s="130"/>
      <c r="BI215" s="130"/>
      <c r="BJ215" s="130"/>
      <c r="BK215" s="130"/>
      <c r="BL215" s="130"/>
      <c r="BM215" s="130"/>
      <c r="BN215" s="130"/>
      <c r="BO215" s="130">
        <f>[56]Currencies!AT424</f>
        <v>-0.0290738250365079</v>
      </c>
      <c r="BP215" s="130"/>
      <c r="BQ215" s="130"/>
      <c r="BR215" s="130"/>
      <c r="BS215" s="130"/>
      <c r="BT215" s="130"/>
      <c r="BU215" s="130"/>
      <c r="BV215" s="130">
        <f>[56]Currencies!BA424</f>
        <v>-0.00177354628031728</v>
      </c>
      <c r="BW215" s="130"/>
      <c r="BX215" s="130"/>
      <c r="BY215" s="130"/>
      <c r="BZ215" s="130"/>
      <c r="CA215" s="130"/>
      <c r="CB215" s="130"/>
      <c r="CC215" s="130">
        <f>[56]Currencies!BH424</f>
        <v>-0.0446208210110226</v>
      </c>
      <c r="CD215" s="130"/>
      <c r="CE215" s="130"/>
      <c r="CF215" s="130"/>
      <c r="CG215" s="130"/>
      <c r="CH215" s="130"/>
      <c r="CI215" s="130"/>
      <c r="CJ215" s="130">
        <f>[56]Currencies!BO424</f>
        <v>-0.0227468918358012</v>
      </c>
      <c r="CK215" s="130">
        <f>[56]Currencies!BP424</f>
        <v>0</v>
      </c>
      <c r="CL215" s="130">
        <f>[56]Currencies!BQ424</f>
        <v>0</v>
      </c>
      <c r="CM215" s="130">
        <f>[56]Currencies!BR424</f>
        <v>0</v>
      </c>
      <c r="CN215" s="130">
        <f>[56]Currencies!BS424</f>
        <v>0</v>
      </c>
      <c r="CO215" s="130">
        <f>[56]Currencies!BT424</f>
        <v>0</v>
      </c>
      <c r="CP215" s="130">
        <f>[56]Currencies!BU424</f>
        <v>0</v>
      </c>
      <c r="CQ215" s="130">
        <f>[56]Currencies!BV424</f>
        <v>0</v>
      </c>
      <c r="CR215" s="130">
        <f>[56]Currencies!BW424</f>
        <v>0</v>
      </c>
      <c r="CS215" s="130">
        <f>[56]Currencies!BX424</f>
        <v>0</v>
      </c>
    </row>
    <row r="216" hidden="1" outlineLevel="1" spans="1:97">
      <c r="A216" s="536" t="s">
        <v>648</v>
      </c>
      <c r="B216" s="27" t="s">
        <v>587</v>
      </c>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c r="BA216" s="130"/>
      <c r="BB216" s="130"/>
      <c r="BC216" s="130"/>
      <c r="BD216" s="130"/>
      <c r="BE216" s="130"/>
      <c r="BF216" s="130"/>
      <c r="BG216" s="130"/>
      <c r="BH216" s="130"/>
      <c r="BI216" s="130"/>
      <c r="BJ216" s="130"/>
      <c r="BK216" s="130"/>
      <c r="BL216" s="130"/>
      <c r="BM216" s="130"/>
      <c r="BN216" s="130"/>
      <c r="BO216" s="130">
        <v>0.055</v>
      </c>
      <c r="BP216" s="130"/>
      <c r="BQ216" s="130"/>
      <c r="BR216" s="130"/>
      <c r="BS216" s="130"/>
      <c r="BT216" s="130"/>
      <c r="BU216" s="130"/>
      <c r="BV216" s="133">
        <v>0.01</v>
      </c>
      <c r="BW216" s="130"/>
      <c r="BX216" s="130"/>
      <c r="BY216" s="130"/>
      <c r="BZ216" s="130"/>
      <c r="CA216" s="130"/>
      <c r="CB216" s="130"/>
      <c r="CC216" s="130">
        <f>BV216</f>
        <v>0.01</v>
      </c>
      <c r="CD216" s="130"/>
      <c r="CE216" s="130"/>
      <c r="CF216" s="130"/>
      <c r="CG216" s="130"/>
      <c r="CH216" s="130"/>
      <c r="CI216" s="130"/>
      <c r="CJ216" s="130">
        <f>CC216</f>
        <v>0.01</v>
      </c>
      <c r="CK216" s="130">
        <f>CJ216</f>
        <v>0.01</v>
      </c>
      <c r="CL216" s="130">
        <f t="shared" ref="CL216:CS216" si="311">CK216</f>
        <v>0.01</v>
      </c>
      <c r="CM216" s="130">
        <f t="shared" si="311"/>
        <v>0.01</v>
      </c>
      <c r="CN216" s="130">
        <f t="shared" si="311"/>
        <v>0.01</v>
      </c>
      <c r="CO216" s="130">
        <f t="shared" si="311"/>
        <v>0.01</v>
      </c>
      <c r="CP216" s="130">
        <f t="shared" si="311"/>
        <v>0.01</v>
      </c>
      <c r="CQ216" s="130">
        <f t="shared" si="311"/>
        <v>0.01</v>
      </c>
      <c r="CR216" s="130">
        <f t="shared" si="311"/>
        <v>0.01</v>
      </c>
      <c r="CS216" s="130">
        <f t="shared" si="311"/>
        <v>0.01</v>
      </c>
    </row>
    <row r="217" hidden="1" outlineLevel="1" spans="1:97">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c r="BA217" s="130"/>
      <c r="BB217" s="130"/>
      <c r="BC217" s="130"/>
      <c r="BD217" s="130"/>
      <c r="BE217" s="130"/>
      <c r="BF217" s="130"/>
      <c r="BG217" s="130"/>
      <c r="BH217" s="130"/>
      <c r="BI217" s="130"/>
      <c r="BJ217" s="130"/>
      <c r="BK217" s="130"/>
      <c r="BL217" s="130"/>
      <c r="BM217" s="130"/>
      <c r="BN217" s="130"/>
      <c r="BO217" s="130"/>
      <c r="BP217" s="130"/>
      <c r="BQ217" s="130"/>
      <c r="BR217" s="130"/>
      <c r="BS217" s="130"/>
      <c r="BT217" s="130"/>
      <c r="BU217" s="130"/>
      <c r="BV217" s="130"/>
      <c r="BW217" s="130"/>
      <c r="BX217" s="130"/>
      <c r="BY217" s="130"/>
      <c r="BZ217" s="130"/>
      <c r="CA217" s="130"/>
      <c r="CB217" s="130"/>
      <c r="CC217" s="130"/>
      <c r="CD217" s="130"/>
      <c r="CE217" s="130"/>
      <c r="CF217" s="130"/>
      <c r="CG217" s="130"/>
      <c r="CH217" s="130"/>
      <c r="CI217" s="130"/>
      <c r="CJ217" s="130"/>
      <c r="CK217" s="130"/>
      <c r="CL217" s="130"/>
      <c r="CM217" s="130"/>
      <c r="CN217" s="130"/>
      <c r="CO217" s="130"/>
      <c r="CP217" s="130"/>
      <c r="CQ217" s="130"/>
      <c r="CR217" s="130"/>
      <c r="CS217" s="130"/>
    </row>
    <row r="218" hidden="1" outlineLevel="1" spans="1:97">
      <c r="A218" s="18" t="s">
        <v>450</v>
      </c>
      <c r="B218" s="27" t="s">
        <v>587</v>
      </c>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c r="BA218" s="130"/>
      <c r="BB218" s="130"/>
      <c r="BC218" s="130"/>
      <c r="BD218" s="130"/>
      <c r="BE218" s="130"/>
      <c r="BF218" s="130"/>
      <c r="BG218" s="130"/>
      <c r="BH218" s="130"/>
      <c r="BI218" s="130"/>
      <c r="BJ218" s="130"/>
      <c r="BK218" s="130"/>
      <c r="BL218" s="130"/>
      <c r="BM218" s="130"/>
      <c r="BN218" s="130"/>
      <c r="BO218" s="33">
        <f>(1+BO219)*(1+BO220)-1</f>
        <v>0.0336636359969262</v>
      </c>
      <c r="BP218" s="130"/>
      <c r="BQ218" s="130"/>
      <c r="BR218" s="130"/>
      <c r="BS218" s="130"/>
      <c r="BT218" s="130"/>
      <c r="BU218" s="130"/>
      <c r="BV218" s="33">
        <f>(1+BV219)*(1+BV220)-1</f>
        <v>-0.000195083245483785</v>
      </c>
      <c r="BW218" s="33"/>
      <c r="BX218" s="33"/>
      <c r="BY218" s="130"/>
      <c r="BZ218" s="33"/>
      <c r="CA218" s="33"/>
      <c r="CB218" s="33"/>
      <c r="CC218" s="33">
        <f t="shared" ref="CC218:CS218" si="312">(1+CC219)*(1+CC220)-1</f>
        <v>-0.0210430239705706</v>
      </c>
      <c r="CD218" s="33"/>
      <c r="CE218" s="33"/>
      <c r="CF218" s="130"/>
      <c r="CG218" s="33"/>
      <c r="CH218" s="33"/>
      <c r="CI218" s="33"/>
      <c r="CJ218" s="33">
        <f t="shared" si="312"/>
        <v>0.01</v>
      </c>
      <c r="CK218" s="33">
        <f t="shared" si="312"/>
        <v>0.01</v>
      </c>
      <c r="CL218" s="33">
        <f t="shared" si="312"/>
        <v>0.01</v>
      </c>
      <c r="CM218" s="33">
        <f t="shared" si="312"/>
        <v>0.01</v>
      </c>
      <c r="CN218" s="33">
        <f t="shared" si="312"/>
        <v>0.01</v>
      </c>
      <c r="CO218" s="33">
        <f t="shared" si="312"/>
        <v>0.01</v>
      </c>
      <c r="CP218" s="33">
        <f t="shared" si="312"/>
        <v>0.01</v>
      </c>
      <c r="CQ218" s="33">
        <f t="shared" si="312"/>
        <v>0.01</v>
      </c>
      <c r="CR218" s="33">
        <f t="shared" si="312"/>
        <v>0.01</v>
      </c>
      <c r="CS218" s="33">
        <f t="shared" si="312"/>
        <v>0.01</v>
      </c>
    </row>
    <row r="219" hidden="1" outlineLevel="1" spans="1:97">
      <c r="A219" s="536" t="s">
        <v>646</v>
      </c>
      <c r="B219" s="27" t="s">
        <v>587</v>
      </c>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c r="BA219" s="130"/>
      <c r="BB219" s="130"/>
      <c r="BC219" s="130"/>
      <c r="BD219" s="130"/>
      <c r="BE219" s="130"/>
      <c r="BF219" s="130"/>
      <c r="BG219" s="130"/>
      <c r="BH219" s="130"/>
      <c r="BI219" s="130"/>
      <c r="BJ219" s="130"/>
      <c r="BK219" s="130"/>
      <c r="BL219" s="130"/>
      <c r="BM219" s="130"/>
      <c r="BN219" s="130"/>
      <c r="BO219" s="130">
        <f>[56]Currencies!AT425</f>
        <v>-0.0248456264179943</v>
      </c>
      <c r="BP219" s="130"/>
      <c r="BQ219" s="130"/>
      <c r="BR219" s="130"/>
      <c r="BS219" s="130"/>
      <c r="BT219" s="130"/>
      <c r="BU219" s="130"/>
      <c r="BV219" s="130">
        <f>[56]Currencies!BA425</f>
        <v>-0.0100941418272117</v>
      </c>
      <c r="BW219" s="130"/>
      <c r="BX219" s="130"/>
      <c r="BY219" s="130"/>
      <c r="BZ219" s="130"/>
      <c r="CA219" s="130"/>
      <c r="CB219" s="130"/>
      <c r="CC219" s="130">
        <f>[56]Currencies!BH425</f>
        <v>-0.0307356672975946</v>
      </c>
      <c r="CD219" s="130"/>
      <c r="CE219" s="130"/>
      <c r="CF219" s="130"/>
      <c r="CG219" s="130"/>
      <c r="CH219" s="130"/>
      <c r="CI219" s="130"/>
      <c r="CJ219" s="130">
        <f>[56]Currencies!BO425</f>
        <v>0</v>
      </c>
      <c r="CK219" s="130">
        <f>[56]Currencies!BP425</f>
        <v>0</v>
      </c>
      <c r="CL219" s="130">
        <f>[56]Currencies!BQ425</f>
        <v>0</v>
      </c>
      <c r="CM219" s="130">
        <f>[56]Currencies!BR425</f>
        <v>0</v>
      </c>
      <c r="CN219" s="130">
        <f>[56]Currencies!BS425</f>
        <v>0</v>
      </c>
      <c r="CO219" s="130">
        <f>[56]Currencies!BT425</f>
        <v>0</v>
      </c>
      <c r="CP219" s="130">
        <f>[56]Currencies!BU425</f>
        <v>0</v>
      </c>
      <c r="CQ219" s="130">
        <f>[56]Currencies!BV425</f>
        <v>0</v>
      </c>
      <c r="CR219" s="130">
        <f>[56]Currencies!BW425</f>
        <v>0</v>
      </c>
      <c r="CS219" s="130">
        <f>[56]Currencies!BX425</f>
        <v>0</v>
      </c>
    </row>
    <row r="220" hidden="1" outlineLevel="1" spans="1:97">
      <c r="A220" s="536" t="s">
        <v>659</v>
      </c>
      <c r="B220" s="27" t="s">
        <v>587</v>
      </c>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c r="BA220" s="130"/>
      <c r="BB220" s="130"/>
      <c r="BC220" s="130"/>
      <c r="BD220" s="130"/>
      <c r="BE220" s="130"/>
      <c r="BF220" s="130"/>
      <c r="BG220" s="130"/>
      <c r="BH220" s="130"/>
      <c r="BI220" s="130"/>
      <c r="BJ220" s="130"/>
      <c r="BK220" s="130"/>
      <c r="BL220" s="130"/>
      <c r="BM220" s="130"/>
      <c r="BN220" s="130"/>
      <c r="BO220" s="130">
        <v>0.06</v>
      </c>
      <c r="BP220" s="130"/>
      <c r="BQ220" s="130"/>
      <c r="BR220" s="130"/>
      <c r="BS220" s="130"/>
      <c r="BT220" s="130"/>
      <c r="BU220" s="130"/>
      <c r="BV220" s="133">
        <v>0.01</v>
      </c>
      <c r="BW220" s="130"/>
      <c r="BX220" s="130"/>
      <c r="BY220" s="130"/>
      <c r="BZ220" s="130"/>
      <c r="CA220" s="130"/>
      <c r="CB220" s="130"/>
      <c r="CC220" s="130">
        <f>BV220</f>
        <v>0.01</v>
      </c>
      <c r="CD220" s="130"/>
      <c r="CE220" s="130"/>
      <c r="CF220" s="130"/>
      <c r="CG220" s="130"/>
      <c r="CH220" s="130"/>
      <c r="CI220" s="130"/>
      <c r="CJ220" s="130">
        <f>CC220</f>
        <v>0.01</v>
      </c>
      <c r="CK220" s="130">
        <f>CJ220</f>
        <v>0.01</v>
      </c>
      <c r="CL220" s="130">
        <f t="shared" ref="CL220:CS220" si="313">CK220</f>
        <v>0.01</v>
      </c>
      <c r="CM220" s="130">
        <f t="shared" si="313"/>
        <v>0.01</v>
      </c>
      <c r="CN220" s="130">
        <f t="shared" si="313"/>
        <v>0.01</v>
      </c>
      <c r="CO220" s="130">
        <f t="shared" si="313"/>
        <v>0.01</v>
      </c>
      <c r="CP220" s="130">
        <f t="shared" si="313"/>
        <v>0.01</v>
      </c>
      <c r="CQ220" s="130">
        <f t="shared" si="313"/>
        <v>0.01</v>
      </c>
      <c r="CR220" s="130">
        <f t="shared" si="313"/>
        <v>0.01</v>
      </c>
      <c r="CS220" s="130">
        <f t="shared" si="313"/>
        <v>0.01</v>
      </c>
    </row>
    <row r="221" hidden="1" outlineLevel="1" spans="1:97">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c r="BU221" s="130"/>
      <c r="BV221" s="130"/>
      <c r="BW221" s="130"/>
      <c r="BX221" s="130"/>
      <c r="BY221" s="130"/>
      <c r="BZ221" s="130"/>
      <c r="CA221" s="130"/>
      <c r="CB221" s="130"/>
      <c r="CC221" s="130"/>
      <c r="CD221" s="130"/>
      <c r="CE221" s="130"/>
      <c r="CF221" s="130"/>
      <c r="CG221" s="130"/>
      <c r="CH221" s="130"/>
      <c r="CI221" s="130"/>
      <c r="CJ221" s="130"/>
      <c r="CK221" s="130"/>
      <c r="CL221" s="130"/>
      <c r="CM221" s="130"/>
      <c r="CN221" s="130"/>
      <c r="CO221" s="130"/>
      <c r="CP221" s="130"/>
      <c r="CQ221" s="130"/>
      <c r="CR221" s="130"/>
      <c r="CS221" s="130"/>
    </row>
    <row r="222" hidden="1" outlineLevel="1" spans="1:97">
      <c r="A222" s="18" t="s">
        <v>452</v>
      </c>
      <c r="B222" s="27" t="s">
        <v>587</v>
      </c>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c r="BB222" s="130"/>
      <c r="BC222" s="130"/>
      <c r="BD222" s="130"/>
      <c r="BE222" s="130"/>
      <c r="BF222" s="130"/>
      <c r="BG222" s="130"/>
      <c r="BH222" s="130"/>
      <c r="BI222" s="130"/>
      <c r="BJ222" s="130"/>
      <c r="BK222" s="130"/>
      <c r="BL222" s="130"/>
      <c r="BM222" s="130"/>
      <c r="BN222" s="130"/>
      <c r="BO222" s="33">
        <f>(1+BO223)*(1+BO224)-1</f>
        <v>0.0702370388515572</v>
      </c>
      <c r="BP222" s="130"/>
      <c r="BQ222" s="130"/>
      <c r="BR222" s="130"/>
      <c r="BS222" s="130"/>
      <c r="BT222" s="130"/>
      <c r="BU222" s="130"/>
      <c r="BV222" s="33">
        <f>(1+BV223)*(1+BV224)-1</f>
        <v>0.0017365333572581</v>
      </c>
      <c r="BW222" s="33"/>
      <c r="BX222" s="33"/>
      <c r="BY222" s="130"/>
      <c r="BZ222" s="33"/>
      <c r="CA222" s="33"/>
      <c r="CB222" s="33"/>
      <c r="CC222" s="33">
        <f t="shared" ref="CC222:CS222" si="314">(1+CC223)*(1+CC224)-1</f>
        <v>-0.0210075704154278</v>
      </c>
      <c r="CD222" s="33"/>
      <c r="CE222" s="33"/>
      <c r="CF222" s="130"/>
      <c r="CG222" s="33"/>
      <c r="CH222" s="33"/>
      <c r="CI222" s="33"/>
      <c r="CJ222" s="33">
        <f t="shared" si="314"/>
        <v>0.01</v>
      </c>
      <c r="CK222" s="33">
        <f t="shared" si="314"/>
        <v>0.01</v>
      </c>
      <c r="CL222" s="33">
        <f t="shared" si="314"/>
        <v>0.01</v>
      </c>
      <c r="CM222" s="33">
        <f t="shared" si="314"/>
        <v>0.01</v>
      </c>
      <c r="CN222" s="33">
        <f t="shared" si="314"/>
        <v>0.01</v>
      </c>
      <c r="CO222" s="33">
        <f t="shared" si="314"/>
        <v>0.01</v>
      </c>
      <c r="CP222" s="33">
        <f t="shared" si="314"/>
        <v>0.01</v>
      </c>
      <c r="CQ222" s="33">
        <f t="shared" si="314"/>
        <v>0.01</v>
      </c>
      <c r="CR222" s="33">
        <f t="shared" si="314"/>
        <v>0.01</v>
      </c>
      <c r="CS222" s="33">
        <f t="shared" si="314"/>
        <v>0.01</v>
      </c>
    </row>
    <row r="223" hidden="1" outlineLevel="1" spans="1:97">
      <c r="A223" s="536" t="s">
        <v>646</v>
      </c>
      <c r="B223" s="27" t="s">
        <v>587</v>
      </c>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c r="BB223" s="130"/>
      <c r="BC223" s="130"/>
      <c r="BD223" s="130"/>
      <c r="BE223" s="130"/>
      <c r="BF223" s="130"/>
      <c r="BG223" s="130"/>
      <c r="BH223" s="130"/>
      <c r="BI223" s="130"/>
      <c r="BJ223" s="130"/>
      <c r="BK223" s="130"/>
      <c r="BL223" s="130"/>
      <c r="BM223" s="130"/>
      <c r="BN223" s="130"/>
      <c r="BO223" s="130">
        <f>[56]Currencies!AT426</f>
        <v>-0.0611955799547744</v>
      </c>
      <c r="BP223" s="130"/>
      <c r="BQ223" s="130"/>
      <c r="BR223" s="130"/>
      <c r="BS223" s="130"/>
      <c r="BT223" s="130"/>
      <c r="BU223" s="130"/>
      <c r="BV223" s="130">
        <f>[56]Currencies!BA426</f>
        <v>-0.00818165014132852</v>
      </c>
      <c r="BW223" s="130"/>
      <c r="BX223" s="130"/>
      <c r="BY223" s="130"/>
      <c r="BZ223" s="130"/>
      <c r="CA223" s="130"/>
      <c r="CB223" s="130"/>
      <c r="CC223" s="130">
        <f>[56]Currencies!BH426</f>
        <v>-0.0307005647677503</v>
      </c>
      <c r="CD223" s="130"/>
      <c r="CE223" s="130"/>
      <c r="CF223" s="130"/>
      <c r="CG223" s="130"/>
      <c r="CH223" s="130"/>
      <c r="CI223" s="130"/>
      <c r="CJ223" s="130">
        <f>[56]Currencies!BO426</f>
        <v>0</v>
      </c>
      <c r="CK223" s="130">
        <f>[56]Currencies!BP426</f>
        <v>0</v>
      </c>
      <c r="CL223" s="130">
        <f>[56]Currencies!BQ426</f>
        <v>0</v>
      </c>
      <c r="CM223" s="130">
        <f>[56]Currencies!BR426</f>
        <v>0</v>
      </c>
      <c r="CN223" s="130">
        <f>[56]Currencies!BS426</f>
        <v>0</v>
      </c>
      <c r="CO223" s="130">
        <f>[56]Currencies!BT426</f>
        <v>0</v>
      </c>
      <c r="CP223" s="130">
        <f>[56]Currencies!BU426</f>
        <v>0</v>
      </c>
      <c r="CQ223" s="130">
        <f>[56]Currencies!BV426</f>
        <v>0</v>
      </c>
      <c r="CR223" s="130">
        <f>[56]Currencies!BW426</f>
        <v>0</v>
      </c>
      <c r="CS223" s="130">
        <f>[56]Currencies!BX426</f>
        <v>0</v>
      </c>
    </row>
    <row r="224" hidden="1" outlineLevel="1" spans="1:97">
      <c r="A224" s="536" t="s">
        <v>660</v>
      </c>
      <c r="B224" s="27" t="s">
        <v>587</v>
      </c>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c r="BA224" s="130"/>
      <c r="BB224" s="130"/>
      <c r="BC224" s="130"/>
      <c r="BD224" s="130"/>
      <c r="BE224" s="130"/>
      <c r="BF224" s="130"/>
      <c r="BG224" s="130"/>
      <c r="BH224" s="130"/>
      <c r="BI224" s="130"/>
      <c r="BJ224" s="130"/>
      <c r="BK224" s="130"/>
      <c r="BL224" s="130"/>
      <c r="BM224" s="130"/>
      <c r="BN224" s="130"/>
      <c r="BO224" s="130">
        <v>0.14</v>
      </c>
      <c r="BP224" s="130"/>
      <c r="BQ224" s="130"/>
      <c r="BR224" s="130"/>
      <c r="BS224" s="130"/>
      <c r="BT224" s="130"/>
      <c r="BU224" s="130"/>
      <c r="BV224" s="133">
        <v>0.01</v>
      </c>
      <c r="BW224" s="130"/>
      <c r="BX224" s="130"/>
      <c r="BY224" s="130"/>
      <c r="BZ224" s="130"/>
      <c r="CA224" s="130"/>
      <c r="CB224" s="130"/>
      <c r="CC224" s="130">
        <f>BV224</f>
        <v>0.01</v>
      </c>
      <c r="CD224" s="130"/>
      <c r="CE224" s="130"/>
      <c r="CF224" s="130"/>
      <c r="CG224" s="130"/>
      <c r="CH224" s="130"/>
      <c r="CI224" s="130"/>
      <c r="CJ224" s="130">
        <f>CC224</f>
        <v>0.01</v>
      </c>
      <c r="CK224" s="130">
        <f>CJ224</f>
        <v>0.01</v>
      </c>
      <c r="CL224" s="130">
        <f t="shared" ref="CL224:CS224" si="315">CK224</f>
        <v>0.01</v>
      </c>
      <c r="CM224" s="130">
        <f t="shared" si="315"/>
        <v>0.01</v>
      </c>
      <c r="CN224" s="130">
        <f t="shared" si="315"/>
        <v>0.01</v>
      </c>
      <c r="CO224" s="130">
        <f t="shared" si="315"/>
        <v>0.01</v>
      </c>
      <c r="CP224" s="130">
        <f t="shared" si="315"/>
        <v>0.01</v>
      </c>
      <c r="CQ224" s="130">
        <f t="shared" si="315"/>
        <v>0.01</v>
      </c>
      <c r="CR224" s="130">
        <f t="shared" si="315"/>
        <v>0.01</v>
      </c>
      <c r="CS224" s="130">
        <f t="shared" si="315"/>
        <v>0.01</v>
      </c>
    </row>
    <row r="225" hidden="1" outlineLevel="1" spans="1:97">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c r="BA225" s="130"/>
      <c r="BB225" s="130"/>
      <c r="BC225" s="130"/>
      <c r="BD225" s="130"/>
      <c r="BE225" s="130"/>
      <c r="BF225" s="130"/>
      <c r="BG225" s="130"/>
      <c r="BH225" s="130"/>
      <c r="BI225" s="130"/>
      <c r="BJ225" s="130"/>
      <c r="BK225" s="130"/>
      <c r="BL225" s="130"/>
      <c r="BM225" s="130"/>
      <c r="BN225" s="130"/>
      <c r="BO225" s="130"/>
      <c r="BP225" s="130"/>
      <c r="BQ225" s="130"/>
      <c r="BR225" s="130"/>
      <c r="BS225" s="130"/>
      <c r="BT225" s="130"/>
      <c r="BU225" s="130"/>
      <c r="BV225" s="130"/>
      <c r="BW225" s="130"/>
      <c r="BX225" s="130"/>
      <c r="BY225" s="130"/>
      <c r="BZ225" s="130"/>
      <c r="CA225" s="130"/>
      <c r="CB225" s="130"/>
      <c r="CC225" s="130"/>
      <c r="CD225" s="130"/>
      <c r="CE225" s="130"/>
      <c r="CF225" s="130"/>
      <c r="CG225" s="130"/>
      <c r="CH225" s="130"/>
      <c r="CI225" s="130"/>
      <c r="CJ225" s="130"/>
      <c r="CK225" s="130"/>
      <c r="CL225" s="130"/>
      <c r="CM225" s="130"/>
      <c r="CN225" s="130"/>
      <c r="CO225" s="130"/>
      <c r="CP225" s="130"/>
      <c r="CQ225" s="130"/>
      <c r="CR225" s="130"/>
      <c r="CS225" s="130"/>
    </row>
    <row r="226" hidden="1" outlineLevel="1" spans="1:97">
      <c r="A226" s="18" t="s">
        <v>453</v>
      </c>
      <c r="B226" s="27" t="s">
        <v>587</v>
      </c>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c r="BA226" s="130"/>
      <c r="BB226" s="130"/>
      <c r="BC226" s="130"/>
      <c r="BD226" s="130"/>
      <c r="BE226" s="130"/>
      <c r="BF226" s="130"/>
      <c r="BG226" s="130"/>
      <c r="BH226" s="130"/>
      <c r="BI226" s="130"/>
      <c r="BJ226" s="130"/>
      <c r="BK226" s="130"/>
      <c r="BL226" s="130"/>
      <c r="BM226" s="130"/>
      <c r="BN226" s="130"/>
      <c r="BO226" s="33">
        <f>(1+BO227)*(1+BO228)-1</f>
        <v>0.140340971390208</v>
      </c>
      <c r="BP226" s="130"/>
      <c r="BQ226" s="130"/>
      <c r="BR226" s="130"/>
      <c r="BS226" s="130"/>
      <c r="BT226" s="130"/>
      <c r="BU226" s="130"/>
      <c r="BV226" s="33">
        <f>(1+BV227)*(1+BV228)-1</f>
        <v>-0.0202324528108013</v>
      </c>
      <c r="BW226" s="33"/>
      <c r="BX226" s="33"/>
      <c r="BY226" s="130"/>
      <c r="BZ226" s="33"/>
      <c r="CA226" s="33"/>
      <c r="CB226" s="33"/>
      <c r="CC226" s="33">
        <f t="shared" ref="CC226:CS226" si="316">(1+CC227)*(1+CC228)-1</f>
        <v>-0.0501165785142554</v>
      </c>
      <c r="CD226" s="33"/>
      <c r="CE226" s="33"/>
      <c r="CF226" s="130"/>
      <c r="CG226" s="33"/>
      <c r="CH226" s="33"/>
      <c r="CI226" s="33"/>
      <c r="CJ226" s="33">
        <f t="shared" si="316"/>
        <v>0.01</v>
      </c>
      <c r="CK226" s="33">
        <f t="shared" si="316"/>
        <v>0.01</v>
      </c>
      <c r="CL226" s="33">
        <f t="shared" si="316"/>
        <v>0.01</v>
      </c>
      <c r="CM226" s="33">
        <f t="shared" si="316"/>
        <v>0.01</v>
      </c>
      <c r="CN226" s="33">
        <f t="shared" si="316"/>
        <v>0.01</v>
      </c>
      <c r="CO226" s="33">
        <f t="shared" si="316"/>
        <v>0.01</v>
      </c>
      <c r="CP226" s="33">
        <f t="shared" si="316"/>
        <v>0.01</v>
      </c>
      <c r="CQ226" s="33">
        <f t="shared" si="316"/>
        <v>0.01</v>
      </c>
      <c r="CR226" s="33">
        <f t="shared" si="316"/>
        <v>0.01</v>
      </c>
      <c r="CS226" s="33">
        <f t="shared" si="316"/>
        <v>0.01</v>
      </c>
    </row>
    <row r="227" hidden="1" outlineLevel="1" spans="1:97">
      <c r="A227" s="536" t="s">
        <v>646</v>
      </c>
      <c r="B227" s="27" t="s">
        <v>587</v>
      </c>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c r="BA227" s="130"/>
      <c r="BB227" s="130"/>
      <c r="BC227" s="130"/>
      <c r="BD227" s="130"/>
      <c r="BE227" s="130"/>
      <c r="BF227" s="130"/>
      <c r="BG227" s="130"/>
      <c r="BH227" s="130"/>
      <c r="BI227" s="130"/>
      <c r="BJ227" s="130"/>
      <c r="BK227" s="130"/>
      <c r="BL227" s="130"/>
      <c r="BM227" s="130"/>
      <c r="BN227" s="130"/>
      <c r="BO227" s="130">
        <f>[56]Currencies!AT427</f>
        <v>0.0366736103547344</v>
      </c>
      <c r="BP227" s="130"/>
      <c r="BQ227" s="130"/>
      <c r="BR227" s="130"/>
      <c r="BS227" s="130"/>
      <c r="BT227" s="130"/>
      <c r="BU227" s="130"/>
      <c r="BV227" s="130">
        <f>[56]Currencies!BA427</f>
        <v>-0.0299331215948528</v>
      </c>
      <c r="BW227" s="130"/>
      <c r="BX227" s="130"/>
      <c r="BY227" s="130"/>
      <c r="BZ227" s="130"/>
      <c r="CA227" s="130"/>
      <c r="CB227" s="130"/>
      <c r="CC227" s="130">
        <f>[56]Currencies!BH427</f>
        <v>-0.0595213648655995</v>
      </c>
      <c r="CD227" s="130"/>
      <c r="CE227" s="130"/>
      <c r="CF227" s="130"/>
      <c r="CG227" s="130"/>
      <c r="CH227" s="130"/>
      <c r="CI227" s="130"/>
      <c r="CJ227" s="130">
        <f>[56]Currencies!BO427</f>
        <v>0</v>
      </c>
      <c r="CK227" s="130">
        <f>[56]Currencies!BP427</f>
        <v>0</v>
      </c>
      <c r="CL227" s="130">
        <f>[56]Currencies!BQ427</f>
        <v>0</v>
      </c>
      <c r="CM227" s="130">
        <f>[56]Currencies!BR427</f>
        <v>0</v>
      </c>
      <c r="CN227" s="130">
        <f>[56]Currencies!BS427</f>
        <v>0</v>
      </c>
      <c r="CO227" s="130">
        <f>[56]Currencies!BT427</f>
        <v>0</v>
      </c>
      <c r="CP227" s="130">
        <f>[56]Currencies!BU427</f>
        <v>0</v>
      </c>
      <c r="CQ227" s="130">
        <f>[56]Currencies!BV427</f>
        <v>0</v>
      </c>
      <c r="CR227" s="130">
        <f>[56]Currencies!BW427</f>
        <v>0</v>
      </c>
      <c r="CS227" s="130">
        <f>[56]Currencies!BX427</f>
        <v>0</v>
      </c>
    </row>
    <row r="228" hidden="1" outlineLevel="1" spans="1:97">
      <c r="A228" s="536" t="s">
        <v>651</v>
      </c>
      <c r="B228" s="27" t="s">
        <v>587</v>
      </c>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c r="BA228" s="130"/>
      <c r="BB228" s="130"/>
      <c r="BC228" s="130"/>
      <c r="BD228" s="130"/>
      <c r="BE228" s="130"/>
      <c r="BF228" s="130"/>
      <c r="BG228" s="130"/>
      <c r="BH228" s="130"/>
      <c r="BI228" s="130"/>
      <c r="BJ228" s="130"/>
      <c r="BK228" s="130"/>
      <c r="BL228" s="130"/>
      <c r="BM228" s="130"/>
      <c r="BN228" s="130"/>
      <c r="BO228" s="130">
        <v>0.1</v>
      </c>
      <c r="BP228" s="130"/>
      <c r="BQ228" s="130"/>
      <c r="BR228" s="130"/>
      <c r="BS228" s="130"/>
      <c r="BT228" s="130"/>
      <c r="BU228" s="130"/>
      <c r="BV228" s="133">
        <v>0.01</v>
      </c>
      <c r="BW228" s="130"/>
      <c r="BX228" s="130"/>
      <c r="BY228" s="130"/>
      <c r="BZ228" s="130"/>
      <c r="CA228" s="130"/>
      <c r="CB228" s="130"/>
      <c r="CC228" s="130">
        <f>BV228</f>
        <v>0.01</v>
      </c>
      <c r="CD228" s="130"/>
      <c r="CE228" s="130"/>
      <c r="CF228" s="130"/>
      <c r="CG228" s="130"/>
      <c r="CH228" s="130"/>
      <c r="CI228" s="130"/>
      <c r="CJ228" s="130">
        <f>CC228</f>
        <v>0.01</v>
      </c>
      <c r="CK228" s="130">
        <f>CJ228</f>
        <v>0.01</v>
      </c>
      <c r="CL228" s="130">
        <f t="shared" ref="CL228:CS228" si="317">CK228</f>
        <v>0.01</v>
      </c>
      <c r="CM228" s="130">
        <f t="shared" si="317"/>
        <v>0.01</v>
      </c>
      <c r="CN228" s="130">
        <f t="shared" si="317"/>
        <v>0.01</v>
      </c>
      <c r="CO228" s="130">
        <f t="shared" si="317"/>
        <v>0.01</v>
      </c>
      <c r="CP228" s="130">
        <f t="shared" si="317"/>
        <v>0.01</v>
      </c>
      <c r="CQ228" s="130">
        <f t="shared" si="317"/>
        <v>0.01</v>
      </c>
      <c r="CR228" s="130">
        <f t="shared" si="317"/>
        <v>0.01</v>
      </c>
      <c r="CS228" s="130">
        <f t="shared" si="317"/>
        <v>0.01</v>
      </c>
    </row>
    <row r="229" hidden="1" outlineLevel="1" spans="1:97">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c r="BA229" s="130"/>
      <c r="BB229" s="130"/>
      <c r="BC229" s="130"/>
      <c r="BD229" s="130"/>
      <c r="BE229" s="130"/>
      <c r="BF229" s="130"/>
      <c r="BG229" s="130"/>
      <c r="BH229" s="130"/>
      <c r="BI229" s="130"/>
      <c r="BJ229" s="130"/>
      <c r="BK229" s="130"/>
      <c r="BL229" s="130"/>
      <c r="BM229" s="130"/>
      <c r="BN229" s="130"/>
      <c r="BO229" s="130"/>
      <c r="BP229" s="130"/>
      <c r="BQ229" s="130"/>
      <c r="BR229" s="130"/>
      <c r="BS229" s="130"/>
      <c r="BT229" s="130"/>
      <c r="BU229" s="130"/>
      <c r="BV229" s="130"/>
      <c r="BW229" s="130"/>
      <c r="BX229" s="130"/>
      <c r="BY229" s="130"/>
      <c r="BZ229" s="130"/>
      <c r="CA229" s="130"/>
      <c r="CB229" s="130"/>
      <c r="CC229" s="130"/>
      <c r="CD229" s="130"/>
      <c r="CE229" s="130"/>
      <c r="CF229" s="130"/>
      <c r="CG229" s="130"/>
      <c r="CH229" s="130"/>
      <c r="CI229" s="130"/>
      <c r="CJ229" s="130"/>
      <c r="CK229" s="130"/>
      <c r="CL229" s="130"/>
      <c r="CM229" s="130"/>
      <c r="CN229" s="130"/>
      <c r="CO229" s="130"/>
      <c r="CP229" s="130"/>
      <c r="CQ229" s="130"/>
      <c r="CR229" s="130"/>
      <c r="CS229" s="130"/>
    </row>
    <row r="230" hidden="1" outlineLevel="1" spans="1:97">
      <c r="A230" s="18" t="s">
        <v>454</v>
      </c>
      <c r="B230" s="27" t="s">
        <v>587</v>
      </c>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c r="BA230" s="130"/>
      <c r="BB230" s="130"/>
      <c r="BC230" s="130"/>
      <c r="BD230" s="130"/>
      <c r="BE230" s="130"/>
      <c r="BF230" s="130"/>
      <c r="BG230" s="130"/>
      <c r="BH230" s="130"/>
      <c r="BI230" s="130"/>
      <c r="BJ230" s="130"/>
      <c r="BK230" s="130"/>
      <c r="BL230" s="130"/>
      <c r="BM230" s="130"/>
      <c r="BN230" s="130"/>
      <c r="BO230" s="33">
        <f>(1+BO231)*(1+BO232)-1</f>
        <v>0.0946457719184051</v>
      </c>
      <c r="BP230" s="130"/>
      <c r="BQ230" s="130"/>
      <c r="BR230" s="130"/>
      <c r="BS230" s="130"/>
      <c r="BT230" s="130"/>
      <c r="BU230" s="130"/>
      <c r="BV230" s="33">
        <f>(1+BV231)*(1+BV232)-1</f>
        <v>-0.0285094060899369</v>
      </c>
      <c r="BW230" s="33"/>
      <c r="BX230" s="33"/>
      <c r="BY230" s="130"/>
      <c r="BZ230" s="33"/>
      <c r="CA230" s="33"/>
      <c r="CB230" s="33"/>
      <c r="CC230" s="33">
        <f t="shared" ref="CC230:CS230" si="318">(1+CC231)*(1+CC232)-1</f>
        <v>-0.0509757076312836</v>
      </c>
      <c r="CD230" s="33"/>
      <c r="CE230" s="33"/>
      <c r="CF230" s="130"/>
      <c r="CG230" s="33"/>
      <c r="CH230" s="33"/>
      <c r="CI230" s="33"/>
      <c r="CJ230" s="33">
        <f t="shared" si="318"/>
        <v>0.01</v>
      </c>
      <c r="CK230" s="33">
        <f t="shared" si="318"/>
        <v>0.01</v>
      </c>
      <c r="CL230" s="33">
        <f t="shared" si="318"/>
        <v>0.01</v>
      </c>
      <c r="CM230" s="33">
        <f t="shared" si="318"/>
        <v>0.01</v>
      </c>
      <c r="CN230" s="33">
        <f t="shared" si="318"/>
        <v>0.01</v>
      </c>
      <c r="CO230" s="33">
        <f t="shared" si="318"/>
        <v>0.01</v>
      </c>
      <c r="CP230" s="33">
        <f t="shared" si="318"/>
        <v>0.01</v>
      </c>
      <c r="CQ230" s="33">
        <f t="shared" si="318"/>
        <v>0.01</v>
      </c>
      <c r="CR230" s="33">
        <f t="shared" si="318"/>
        <v>0.01</v>
      </c>
      <c r="CS230" s="33">
        <f t="shared" si="318"/>
        <v>0.01</v>
      </c>
    </row>
    <row r="231" hidden="1" outlineLevel="1" spans="1:97">
      <c r="A231" s="536" t="s">
        <v>646</v>
      </c>
      <c r="B231" s="27" t="s">
        <v>587</v>
      </c>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c r="BA231" s="130"/>
      <c r="BB231" s="130"/>
      <c r="BC231" s="130"/>
      <c r="BD231" s="130"/>
      <c r="BE231" s="130"/>
      <c r="BF231" s="130"/>
      <c r="BG231" s="130"/>
      <c r="BH231" s="130"/>
      <c r="BI231" s="130"/>
      <c r="BJ231" s="130"/>
      <c r="BK231" s="130"/>
      <c r="BL231" s="130"/>
      <c r="BM231" s="130"/>
      <c r="BN231" s="130"/>
      <c r="BO231" s="130">
        <f>[56]Currencies!AT428</f>
        <v>-0.0563398517944784</v>
      </c>
      <c r="BP231" s="130"/>
      <c r="BQ231" s="130"/>
      <c r="BR231" s="130"/>
      <c r="BS231" s="130"/>
      <c r="BT231" s="130"/>
      <c r="BU231" s="130"/>
      <c r="BV231" s="130">
        <f>[56]Currencies!BA428</f>
        <v>-0.0381281248415217</v>
      </c>
      <c r="BW231" s="130"/>
      <c r="BX231" s="130"/>
      <c r="BY231" s="130"/>
      <c r="BZ231" s="130"/>
      <c r="CA231" s="130"/>
      <c r="CB231" s="130"/>
      <c r="CC231" s="130">
        <f>[56]Currencies!BH428</f>
        <v>-0.0603719877537461</v>
      </c>
      <c r="CD231" s="130"/>
      <c r="CE231" s="130"/>
      <c r="CF231" s="130"/>
      <c r="CG231" s="130"/>
      <c r="CH231" s="130"/>
      <c r="CI231" s="130"/>
      <c r="CJ231" s="130">
        <f>[56]Currencies!BO428</f>
        <v>0</v>
      </c>
      <c r="CK231" s="130">
        <f>[56]Currencies!BP428</f>
        <v>0</v>
      </c>
      <c r="CL231" s="130">
        <f>[56]Currencies!BQ428</f>
        <v>0</v>
      </c>
      <c r="CM231" s="130">
        <f>[56]Currencies!BR428</f>
        <v>0</v>
      </c>
      <c r="CN231" s="130">
        <f>[56]Currencies!BS428</f>
        <v>0</v>
      </c>
      <c r="CO231" s="130">
        <f>[56]Currencies!BT428</f>
        <v>0</v>
      </c>
      <c r="CP231" s="130">
        <f>[56]Currencies!BU428</f>
        <v>0</v>
      </c>
      <c r="CQ231" s="130">
        <f>[56]Currencies!BV428</f>
        <v>0</v>
      </c>
      <c r="CR231" s="130">
        <f>[56]Currencies!BW428</f>
        <v>0</v>
      </c>
      <c r="CS231" s="130">
        <f>[56]Currencies!BX428</f>
        <v>0</v>
      </c>
    </row>
    <row r="232" hidden="1" outlineLevel="1" spans="1:97">
      <c r="A232" s="536" t="s">
        <v>661</v>
      </c>
      <c r="B232" s="27" t="s">
        <v>587</v>
      </c>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c r="BA232" s="130"/>
      <c r="BB232" s="130"/>
      <c r="BC232" s="130"/>
      <c r="BD232" s="130"/>
      <c r="BE232" s="130"/>
      <c r="BF232" s="130"/>
      <c r="BG232" s="130"/>
      <c r="BH232" s="130"/>
      <c r="BI232" s="130"/>
      <c r="BJ232" s="130"/>
      <c r="BK232" s="130"/>
      <c r="BL232" s="130"/>
      <c r="BM232" s="130"/>
      <c r="BN232" s="130"/>
      <c r="BO232" s="130">
        <v>0.16</v>
      </c>
      <c r="BP232" s="130"/>
      <c r="BQ232" s="130"/>
      <c r="BR232" s="130"/>
      <c r="BS232" s="130"/>
      <c r="BT232" s="130"/>
      <c r="BU232" s="130"/>
      <c r="BV232" s="133">
        <v>0.01</v>
      </c>
      <c r="BW232" s="130"/>
      <c r="BX232" s="130"/>
      <c r="BY232" s="130"/>
      <c r="BZ232" s="130"/>
      <c r="CA232" s="130"/>
      <c r="CB232" s="130"/>
      <c r="CC232" s="130">
        <f>BV232</f>
        <v>0.01</v>
      </c>
      <c r="CD232" s="130"/>
      <c r="CE232" s="130"/>
      <c r="CF232" s="130"/>
      <c r="CG232" s="130"/>
      <c r="CH232" s="130"/>
      <c r="CI232" s="130"/>
      <c r="CJ232" s="130">
        <f>CC232</f>
        <v>0.01</v>
      </c>
      <c r="CK232" s="130">
        <f>CJ232</f>
        <v>0.01</v>
      </c>
      <c r="CL232" s="130">
        <f t="shared" ref="CL232:CS232" si="319">CK232</f>
        <v>0.01</v>
      </c>
      <c r="CM232" s="130">
        <f t="shared" si="319"/>
        <v>0.01</v>
      </c>
      <c r="CN232" s="130">
        <f t="shared" si="319"/>
        <v>0.01</v>
      </c>
      <c r="CO232" s="130">
        <f t="shared" si="319"/>
        <v>0.01</v>
      </c>
      <c r="CP232" s="130">
        <f t="shared" si="319"/>
        <v>0.01</v>
      </c>
      <c r="CQ232" s="130">
        <f t="shared" si="319"/>
        <v>0.01</v>
      </c>
      <c r="CR232" s="130">
        <f t="shared" si="319"/>
        <v>0.01</v>
      </c>
      <c r="CS232" s="130">
        <f t="shared" si="319"/>
        <v>0.01</v>
      </c>
    </row>
    <row r="233" hidden="1" outlineLevel="1" spans="1:97">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c r="BA233" s="130"/>
      <c r="BB233" s="130"/>
      <c r="BC233" s="130"/>
      <c r="BD233" s="130"/>
      <c r="BE233" s="130"/>
      <c r="BF233" s="130"/>
      <c r="BG233" s="130"/>
      <c r="BH233" s="130"/>
      <c r="BI233"/>
      <c r="BJ233" s="130"/>
      <c r="BK233" s="130"/>
      <c r="BL233" s="130"/>
      <c r="BM233" s="130"/>
      <c r="BN233" s="130"/>
      <c r="BO233" s="130"/>
      <c r="BP233" s="130"/>
      <c r="BQ233" s="130"/>
      <c r="BR233" s="130"/>
      <c r="BS233" s="130"/>
      <c r="BT233" s="130"/>
      <c r="BU233" s="130"/>
      <c r="BV233" s="130"/>
      <c r="BW233" s="130"/>
      <c r="BX233" s="130"/>
      <c r="BY233" s="130"/>
      <c r="BZ233" s="130"/>
      <c r="CA233" s="130"/>
      <c r="CB233" s="130"/>
      <c r="CC233" s="130"/>
      <c r="CD233" s="130"/>
      <c r="CE233" s="130"/>
      <c r="CF233" s="130"/>
      <c r="CG233" s="130"/>
      <c r="CH233" s="130"/>
      <c r="CI233" s="130"/>
      <c r="CJ233" s="130"/>
      <c r="CK233" s="130"/>
      <c r="CL233" s="130"/>
      <c r="CM233" s="130"/>
      <c r="CN233" s="130"/>
      <c r="CO233" s="130"/>
      <c r="CP233" s="130"/>
      <c r="CQ233" s="130"/>
      <c r="CR233" s="130"/>
      <c r="CS233" s="130"/>
    </row>
    <row r="234" collapsed="1" spans="1:97">
      <c r="A234" t="s">
        <v>662</v>
      </c>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7">
        <f t="shared" ref="AU234:BU234" si="320">(1+AN242)*(1+AU242)-1</f>
        <v>0.0824660000000001</v>
      </c>
      <c r="AV234" s="137">
        <f t="shared" si="320"/>
        <v>0.138345872394598</v>
      </c>
      <c r="AW234" s="137">
        <f t="shared" si="320"/>
        <v>0.22433</v>
      </c>
      <c r="AX234" s="137">
        <f t="shared" si="320"/>
        <v>0.214316844968107</v>
      </c>
      <c r="AY234" s="137">
        <f t="shared" si="320"/>
        <v>0.109106</v>
      </c>
      <c r="AZ234" s="137">
        <f t="shared" si="320"/>
        <v>0.218882650434774</v>
      </c>
      <c r="BA234" s="137">
        <f t="shared" si="320"/>
        <v>0.168128</v>
      </c>
      <c r="BB234" s="137">
        <f t="shared" si="320"/>
        <v>0.42296</v>
      </c>
      <c r="BC234" s="137">
        <f t="shared" si="320"/>
        <v>0.852276719930312</v>
      </c>
      <c r="BD234" s="137">
        <f t="shared" si="320"/>
        <v>0.150429</v>
      </c>
      <c r="BE234" s="137">
        <f t="shared" si="320"/>
        <v>0.23877545363111</v>
      </c>
      <c r="BF234" s="137">
        <f t="shared" si="320"/>
        <v>0.61163</v>
      </c>
      <c r="BG234" s="137">
        <f t="shared" si="320"/>
        <v>0.195853846796382</v>
      </c>
      <c r="BH234" s="137">
        <f t="shared" si="320"/>
        <v>0.374048</v>
      </c>
      <c r="BI234" s="137">
        <f t="shared" si="320"/>
        <v>0.2658464</v>
      </c>
      <c r="BJ234" s="137">
        <f t="shared" si="320"/>
        <v>0.197080321096163</v>
      </c>
      <c r="BK234" s="137">
        <f t="shared" si="320"/>
        <v>0.1339496</v>
      </c>
      <c r="BL234" s="137">
        <f t="shared" si="320"/>
        <v>0.153624024706905</v>
      </c>
      <c r="BM234" s="137">
        <f t="shared" si="320"/>
        <v>0.229868</v>
      </c>
      <c r="BN234" s="137">
        <f t="shared" si="320"/>
        <v>0.144588721723519</v>
      </c>
      <c r="BO234" s="137">
        <f t="shared" si="320"/>
        <v>0.184676</v>
      </c>
      <c r="BP234" s="137">
        <f t="shared" si="320"/>
        <v>0.1915748</v>
      </c>
      <c r="BQ234" s="137">
        <f t="shared" si="320"/>
        <v>0.084376360641238</v>
      </c>
      <c r="BR234" s="137">
        <f t="shared" si="320"/>
        <v>0.1529756</v>
      </c>
      <c r="BS234" s="137">
        <f t="shared" si="320"/>
        <v>0.108837945794791</v>
      </c>
      <c r="BT234" s="137">
        <f t="shared" si="320"/>
        <v>0.137332</v>
      </c>
      <c r="BU234" s="137">
        <f t="shared" si="320"/>
        <v>0.129628663943253</v>
      </c>
      <c r="BV234" s="130"/>
      <c r="BW234" s="137">
        <f t="shared" ref="BW234:BY234" si="321">(1+BP242)*(1+BW242)-1</f>
        <v>0.124712</v>
      </c>
      <c r="BX234" s="137">
        <f t="shared" si="321"/>
        <v>0.12452622336013</v>
      </c>
      <c r="BY234" s="137">
        <f t="shared" si="321"/>
        <v>0.1595507</v>
      </c>
      <c r="BZ234" s="137">
        <f t="shared" ref="BZ234:CB234" si="322">(1+BS242)*(1+BZ242)-1</f>
        <v>0.148976588209284</v>
      </c>
      <c r="CA234" s="137">
        <f t="shared" si="322"/>
        <v>0.1251765</v>
      </c>
      <c r="CB234" s="137">
        <f t="shared" si="322"/>
        <v>0.154054909293637</v>
      </c>
      <c r="CC234" s="130"/>
      <c r="CD234" s="137">
        <f t="shared" ref="CD234:CF234" si="323">(1+BW242)*(1+CD242)-1</f>
        <v>0.12776</v>
      </c>
      <c r="CE234" s="137">
        <f t="shared" si="323"/>
        <v>0.137455583530492</v>
      </c>
      <c r="CF234" s="137">
        <f t="shared" si="323"/>
        <v>0.137136</v>
      </c>
      <c r="CG234" s="137">
        <f t="shared" ref="CG234:CI234" si="324">(1+BZ242)*(1+CG242)-1</f>
        <v>0.179917537604196</v>
      </c>
      <c r="CH234" s="137">
        <f t="shared" si="324"/>
        <v>0.1336925</v>
      </c>
      <c r="CI234" s="137">
        <f t="shared" si="324"/>
        <v>0.159996008490408</v>
      </c>
      <c r="CJ234" s="130"/>
      <c r="CK234" s="130"/>
      <c r="CL234" s="130"/>
      <c r="CM234" s="130"/>
      <c r="CN234" s="130"/>
      <c r="CO234" s="130"/>
      <c r="CP234" s="130"/>
      <c r="CQ234" s="130"/>
      <c r="CR234" s="130"/>
      <c r="CS234" s="130"/>
    </row>
    <row r="235" spans="1:97">
      <c r="A235" t="s">
        <v>663</v>
      </c>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7">
        <f t="shared" ref="AU235:BU235" si="325">(1+AU242)*(1+AN242)*(1+AG242)-1</f>
        <v>0.106280252</v>
      </c>
      <c r="AV235" s="137">
        <f t="shared" si="325"/>
        <v>0.170068496059151</v>
      </c>
      <c r="AW235" s="137">
        <f t="shared" si="325"/>
        <v>0.27207887</v>
      </c>
      <c r="AX235" s="137">
        <f t="shared" si="325"/>
        <v>0.261680159473429</v>
      </c>
      <c r="AY235" s="137">
        <f t="shared" si="325"/>
        <v>0.13683365</v>
      </c>
      <c r="AZ235" s="137">
        <f t="shared" si="325"/>
        <v>0.266421689429735</v>
      </c>
      <c r="BA235" s="137">
        <f t="shared" si="325"/>
        <v>0.205508096</v>
      </c>
      <c r="BB235" s="137">
        <f t="shared" si="325"/>
        <v>0.272980016</v>
      </c>
      <c r="BC235" s="137">
        <f t="shared" si="325"/>
        <v>0.266878751195578</v>
      </c>
      <c r="BD235" s="137">
        <f t="shared" si="325"/>
        <v>0.27697619</v>
      </c>
      <c r="BE235" s="137">
        <f t="shared" si="325"/>
        <v>0.314202312966008</v>
      </c>
      <c r="BF235" s="137">
        <f t="shared" si="325"/>
        <v>0.267708158</v>
      </c>
      <c r="BG235" s="137">
        <f t="shared" si="325"/>
        <v>0.296579307427614</v>
      </c>
      <c r="BH235" s="137">
        <f t="shared" si="325"/>
        <v>0.286108928</v>
      </c>
      <c r="BI235" s="137">
        <f t="shared" si="325"/>
        <v>0.531674144</v>
      </c>
      <c r="BJ235" s="137">
        <f t="shared" si="325"/>
        <v>0.992362436347123</v>
      </c>
      <c r="BK235" s="137">
        <f t="shared" si="325"/>
        <v>0.2507464088</v>
      </c>
      <c r="BL235" s="137">
        <f t="shared" si="325"/>
        <v>0.320464334308949</v>
      </c>
      <c r="BM235" s="137">
        <f t="shared" si="325"/>
        <v>0.73411388</v>
      </c>
      <c r="BN235" s="137">
        <f t="shared" si="325"/>
        <v>0.286738739152907</v>
      </c>
      <c r="BO235" s="137">
        <f t="shared" si="325"/>
        <v>0.478475648</v>
      </c>
      <c r="BP235" s="137">
        <f t="shared" si="325"/>
        <v>0.4012919648</v>
      </c>
      <c r="BQ235" s="137">
        <f t="shared" si="325"/>
        <v>0.20681543536969</v>
      </c>
      <c r="BR235" s="137">
        <f t="shared" si="325"/>
        <v>0.2025535508</v>
      </c>
      <c r="BS235" s="137">
        <f t="shared" si="325"/>
        <v>0.200047087468563</v>
      </c>
      <c r="BT235" s="137">
        <f t="shared" si="325"/>
        <v>0.299970476</v>
      </c>
      <c r="BU235" s="137">
        <f t="shared" si="325"/>
        <v>0.201635900079047</v>
      </c>
      <c r="BV235" s="130"/>
      <c r="BW235" s="137">
        <f t="shared" ref="BW235:BY235" si="326">(1+BW242)*(1+BP242)*(1+BI242)-1</f>
        <v>0.2106399968</v>
      </c>
      <c r="BX235" s="137">
        <f t="shared" si="326"/>
        <v>0.209572944475764</v>
      </c>
      <c r="BY235" s="137">
        <f t="shared" si="326"/>
        <v>0.26066352104</v>
      </c>
      <c r="BZ235" s="137">
        <f t="shared" ref="BZ235:CB235" si="327">(1+BZ242)*(1+BS242)*(1+BL242)-1</f>
        <v>0.224743839764632</v>
      </c>
      <c r="CA235" s="137">
        <f t="shared" si="327"/>
        <v>0.210689914</v>
      </c>
      <c r="CB235" s="137">
        <f t="shared" si="327"/>
        <v>0.241763082399954</v>
      </c>
      <c r="CC235" s="130"/>
      <c r="CD235" s="137">
        <f t="shared" ref="CD235:CF235" si="328">(1+CD242)*(1+BW242)*(1+BP242)-1</f>
        <v>0.24843032</v>
      </c>
      <c r="CE235" s="137">
        <f t="shared" si="328"/>
        <v>0.146705806670566</v>
      </c>
      <c r="CF235" s="137">
        <f t="shared" si="328"/>
        <v>0.205932728</v>
      </c>
      <c r="CG235" s="137">
        <f t="shared" ref="CG235:CI235" si="329">(1+CG242)*(1+BZ242)*(1+BS242)-1</f>
        <v>0.227398679404876</v>
      </c>
      <c r="CH235" s="137">
        <f t="shared" si="329"/>
        <v>0.1983129725</v>
      </c>
      <c r="CI235" s="137">
        <f t="shared" si="329"/>
        <v>0.217811097816474</v>
      </c>
      <c r="CJ235" s="130"/>
      <c r="CK235" s="130"/>
      <c r="CL235" s="130"/>
      <c r="CM235" s="130"/>
      <c r="CN235" s="130"/>
      <c r="CO235" s="130"/>
      <c r="CP235" s="130"/>
      <c r="CQ235" s="130"/>
      <c r="CR235" s="130"/>
      <c r="CS235" s="130"/>
    </row>
    <row r="236" spans="1:97">
      <c r="A236" t="s">
        <v>664</v>
      </c>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7">
        <f t="shared" ref="AU236:AZ236" si="330">(1+AU242)*(1+AN242)*(1+AG242)*(1+Z242)-1</f>
        <v>0.127299576788</v>
      </c>
      <c r="AV236" s="137">
        <f t="shared" si="330"/>
        <v>0.185370617589159</v>
      </c>
      <c r="AW236" s="137">
        <f t="shared" si="330"/>
        <v>0.29116005305</v>
      </c>
      <c r="AX236" s="137">
        <f t="shared" si="330"/>
        <v>0.303376732062846</v>
      </c>
      <c r="AY236" s="137">
        <f t="shared" si="330"/>
        <v>0.1550229884</v>
      </c>
      <c r="AZ236" s="137">
        <f t="shared" si="330"/>
        <v>0.297218901678823</v>
      </c>
      <c r="BA236" s="130"/>
      <c r="BB236" s="137">
        <f t="shared" ref="BB236:BU236" si="331">(1+BB242)*(1+AU242)*(1+AN242)*(1+AG242)-1</f>
        <v>0.300985576352</v>
      </c>
      <c r="BC236" s="137">
        <f t="shared" si="331"/>
        <v>0.30218323889777</v>
      </c>
      <c r="BD236" s="137">
        <f t="shared" si="331"/>
        <v>0.32677826141</v>
      </c>
      <c r="BE236" s="137">
        <f t="shared" si="331"/>
        <v>0.365461568514147</v>
      </c>
      <c r="BF236" s="137">
        <f t="shared" si="331"/>
        <v>0.29940086195</v>
      </c>
      <c r="BG236" s="137">
        <f t="shared" si="331"/>
        <v>0.34714868277632</v>
      </c>
      <c r="BH236" s="137">
        <f t="shared" si="331"/>
        <v>0.327264413696</v>
      </c>
      <c r="BI236" s="137">
        <f t="shared" si="331"/>
        <v>0.3702356892224</v>
      </c>
      <c r="BJ236" s="137">
        <f t="shared" si="331"/>
        <v>0.362691442444617</v>
      </c>
      <c r="BK236" s="137">
        <f t="shared" si="331"/>
        <v>0.388328513768</v>
      </c>
      <c r="BL236" s="137">
        <f t="shared" si="331"/>
        <v>0.400865085961499</v>
      </c>
      <c r="BM236" s="137">
        <f t="shared" si="331"/>
        <v>0.364053978008</v>
      </c>
      <c r="BN236" s="137">
        <f t="shared" si="331"/>
        <v>0.395119334792113</v>
      </c>
      <c r="BO236" s="137">
        <f t="shared" si="331"/>
        <v>0.383853206528</v>
      </c>
      <c r="BP236" s="137">
        <f t="shared" si="331"/>
        <v>0.695563277408</v>
      </c>
      <c r="BQ236" s="137">
        <f t="shared" si="331"/>
        <v>1.00856508845852</v>
      </c>
      <c r="BR236" s="137">
        <f t="shared" si="331"/>
        <v>0.3264165665324</v>
      </c>
      <c r="BS236" s="137">
        <f t="shared" si="331"/>
        <v>0.373601229305331</v>
      </c>
      <c r="BT236" s="137">
        <f t="shared" si="331"/>
        <v>0.83295837116</v>
      </c>
      <c r="BU236" s="137">
        <f t="shared" si="331"/>
        <v>0.350870783227996</v>
      </c>
      <c r="BV236" s="130"/>
      <c r="BW236" s="137">
        <f t="shared" ref="BW236:CB236" si="332">(1+BW242)*(1+BP242)*(1+BI242)*(1+BB242)-1</f>
        <v>0.4237126362368</v>
      </c>
      <c r="BX236" s="137">
        <f t="shared" si="332"/>
        <v>0.346148212541</v>
      </c>
      <c r="BY236" s="137">
        <f t="shared" si="332"/>
        <v>0.314872052444719</v>
      </c>
      <c r="BZ236" s="137">
        <f t="shared" si="332"/>
        <v>0.325486995984003</v>
      </c>
      <c r="CA236" s="137">
        <f t="shared" si="332"/>
        <v>0.383818571702</v>
      </c>
      <c r="CB236" s="137">
        <f t="shared" si="332"/>
        <v>0.320918233427156</v>
      </c>
      <c r="CC236" s="130"/>
      <c r="CD236" s="137">
        <f t="shared" ref="CD236:CI236" si="333">(1+CD242)*(1+BW242)*(1+BP242)*(1+BI242)-1</f>
        <v>0.343810396448</v>
      </c>
      <c r="CE236" s="137">
        <f t="shared" si="333"/>
        <v>0.233429946059851</v>
      </c>
      <c r="CF236" s="137">
        <f t="shared" si="333"/>
        <v>0.3110900618816</v>
      </c>
      <c r="CG236" s="137">
        <f t="shared" si="333"/>
        <v>0.308337338604285</v>
      </c>
      <c r="CH236" s="137">
        <f t="shared" si="333"/>
        <v>0.28938475841</v>
      </c>
      <c r="CI236" s="137">
        <f t="shared" si="333"/>
        <v>0.310364741250526</v>
      </c>
      <c r="CJ236" s="130"/>
      <c r="CK236" s="130"/>
      <c r="CL236" s="130"/>
      <c r="CM236" s="130"/>
      <c r="CN236" s="130"/>
      <c r="CO236" s="130"/>
      <c r="CP236" s="130"/>
      <c r="CQ236" s="130"/>
      <c r="CR236" s="130"/>
      <c r="CS236" s="130"/>
    </row>
    <row r="237" spans="1:97">
      <c r="AY237" s="33"/>
      <c r="BP237" s="138"/>
      <c r="BQ237" s="138"/>
      <c r="BR237" s="138"/>
      <c r="BS237" s="138"/>
      <c r="BT237" s="138"/>
      <c r="BU237" s="138"/>
      <c r="BV237" s="138"/>
      <c r="BW237" s="138"/>
      <c r="BX237" s="138"/>
      <c r="BY237" s="138"/>
      <c r="BZ237" s="138"/>
      <c r="CA237" s="138"/>
      <c r="CB237" s="138"/>
      <c r="CD237" s="138"/>
      <c r="CE237" s="138"/>
      <c r="CF237" s="138"/>
      <c r="CG237" s="138"/>
      <c r="CH237" s="138"/>
      <c r="CI237" s="138"/>
    </row>
    <row r="238" spans="1:97">
      <c r="A238" s="18" t="s">
        <v>400</v>
      </c>
      <c r="B238" s="58" t="s">
        <v>594</v>
      </c>
      <c r="C238" s="58">
        <v>2061</v>
      </c>
      <c r="D238" s="58">
        <v>2126.952</v>
      </c>
      <c r="E238" s="58">
        <v>2392.821</v>
      </c>
      <c r="F238" s="58">
        <v>2471.7</v>
      </c>
      <c r="G238" s="58">
        <v>2388.5</v>
      </c>
      <c r="H238" s="58">
        <v>2717</v>
      </c>
      <c r="I238" s="58">
        <v>2813.8</v>
      </c>
      <c r="J238" s="58">
        <v>3002.6</v>
      </c>
      <c r="K238" s="58">
        <v>2973.8</v>
      </c>
      <c r="L238" s="58">
        <v>3032.4</v>
      </c>
      <c r="M238" s="58">
        <v>1740.3</v>
      </c>
      <c r="N238" s="58">
        <f>+O238-M238</f>
        <v>1659.4</v>
      </c>
      <c r="O238" s="58">
        <v>3399.7</v>
      </c>
      <c r="P238" s="58">
        <v>1724.4</v>
      </c>
      <c r="Q238" s="58">
        <f>+R238-P238</f>
        <v>1675.3</v>
      </c>
      <c r="R238" s="58">
        <v>3399.7</v>
      </c>
      <c r="S238" s="58">
        <v>858.2</v>
      </c>
      <c r="T238" s="58">
        <f>+W238-S238</f>
        <v>881.1</v>
      </c>
      <c r="U238" s="58">
        <v>779.3</v>
      </c>
      <c r="V238" s="58">
        <f>+X238-U238</f>
        <v>831.8</v>
      </c>
      <c r="W238" s="58">
        <v>1739.3</v>
      </c>
      <c r="X238" s="58">
        <f>+Y238-W238</f>
        <v>1611.1</v>
      </c>
      <c r="Y238" s="58">
        <v>3350.4</v>
      </c>
      <c r="Z238" s="58">
        <v>797.3</v>
      </c>
      <c r="AA238" s="58">
        <f>+AD238-Z238</f>
        <v>834.2</v>
      </c>
      <c r="AB238" s="58">
        <v>773.7</v>
      </c>
      <c r="AC238" s="58">
        <f>+AE238-AB238</f>
        <v>857.3</v>
      </c>
      <c r="AD238" s="58">
        <v>1631.5</v>
      </c>
      <c r="AE238" s="58">
        <f>+AF238-AD238</f>
        <v>1631</v>
      </c>
      <c r="AF238" s="58">
        <v>3262.5</v>
      </c>
      <c r="AG238" s="58">
        <v>835.3</v>
      </c>
      <c r="AH238" s="58">
        <f>+AK238-AG238</f>
        <v>878.9</v>
      </c>
      <c r="AI238" s="58">
        <v>821.1</v>
      </c>
      <c r="AJ238" s="58">
        <f>+AL238-AI238</f>
        <v>906.6</v>
      </c>
      <c r="AK238" s="58">
        <v>1714.2</v>
      </c>
      <c r="AL238" s="58">
        <f>+AM238-AK238</f>
        <v>1727.7</v>
      </c>
      <c r="AM238" s="58">
        <v>3441.9</v>
      </c>
      <c r="AN238" s="58">
        <v>751.1</v>
      </c>
      <c r="AO238" s="58">
        <f>+AR238-AN238</f>
        <v>590.6</v>
      </c>
      <c r="AP238" s="58">
        <v>861.7</v>
      </c>
      <c r="AQ238" s="58">
        <f>+AS238-AP238</f>
        <v>893.9</v>
      </c>
      <c r="AR238" s="58">
        <v>1341.7</v>
      </c>
      <c r="AS238" s="58">
        <f>+AT238-AR238</f>
        <v>1755.6</v>
      </c>
      <c r="AT238" s="58">
        <v>3097.3</v>
      </c>
      <c r="AU238" s="58">
        <v>848.3</v>
      </c>
      <c r="AV238" s="58">
        <f>+AY238-AU238</f>
        <v>930.4</v>
      </c>
      <c r="AW238" s="58">
        <v>945.6</v>
      </c>
      <c r="AX238" s="58">
        <f>+AZ238-AW238</f>
        <v>1059.6</v>
      </c>
      <c r="AY238" s="58">
        <v>1778.7</v>
      </c>
      <c r="AZ238" s="58">
        <f>+BA238-AY238</f>
        <v>2005.2</v>
      </c>
      <c r="BA238" s="58">
        <v>3783.9</v>
      </c>
      <c r="BB238" s="58">
        <v>1041.3</v>
      </c>
      <c r="BC238" s="58">
        <f>+BF238-BB238</f>
        <v>1122.5</v>
      </c>
      <c r="BD238" s="58">
        <v>1094.3</v>
      </c>
      <c r="BE238" s="58">
        <f>+BG238-BD238</f>
        <v>1218.7</v>
      </c>
      <c r="BF238" s="58">
        <v>2163.8</v>
      </c>
      <c r="BG238" s="58">
        <f>+BH238-BF238</f>
        <v>2313</v>
      </c>
      <c r="BH238" s="58">
        <v>4476.8</v>
      </c>
      <c r="BI238" s="58">
        <v>1143.6</v>
      </c>
      <c r="BJ238" s="58">
        <f>+BM238-BI238</f>
        <v>1170.1</v>
      </c>
      <c r="BK238" s="58">
        <v>1109.8</v>
      </c>
      <c r="BL238" s="58">
        <f>+BN238-BK238</f>
        <v>1230.4</v>
      </c>
      <c r="BM238" s="58">
        <v>2313.7</v>
      </c>
      <c r="BN238" s="58">
        <f>+BO238-BM238</f>
        <v>2340.2</v>
      </c>
      <c r="BO238" s="58">
        <v>4653.9</v>
      </c>
      <c r="BP238" s="58">
        <v>1243.3</v>
      </c>
      <c r="BQ238" s="58">
        <f>+BT238-BP238</f>
        <v>1183.4</v>
      </c>
      <c r="BR238" s="58">
        <v>1162.5</v>
      </c>
      <c r="BS238" s="58">
        <f>+BU238-BR238</f>
        <v>1297</v>
      </c>
      <c r="BT238" s="58">
        <v>2426.7</v>
      </c>
      <c r="BU238" s="58">
        <f>+BV238-BT238</f>
        <v>2459.5</v>
      </c>
      <c r="BV238" s="58">
        <v>4886.2</v>
      </c>
      <c r="BW238" s="58">
        <v>1277.2</v>
      </c>
      <c r="BX238" s="58">
        <f>CA238-BW238</f>
        <v>1269.4</v>
      </c>
      <c r="BY238" s="58">
        <v>1233</v>
      </c>
      <c r="BZ238" s="58">
        <f>CB238-BY238</f>
        <v>1445.02026548964</v>
      </c>
      <c r="CA238" s="58">
        <v>2546.6</v>
      </c>
      <c r="CB238" s="58">
        <f>CC238-CA238</f>
        <v>2678.02026548964</v>
      </c>
      <c r="CC238" s="58">
        <f>+CC245+CC246+CC247+CC248</f>
        <v>5224.62026548964</v>
      </c>
      <c r="CD238" s="58">
        <f>+CD245+CD246+CD247+CD248</f>
        <v>1403.99778679986</v>
      </c>
      <c r="CE238" s="58">
        <f>CH238-CD238</f>
        <v>1340.51097759119</v>
      </c>
      <c r="CF238" s="58">
        <f>+CF245+CF246+CF247+CF248</f>
        <v>1352.02942227938</v>
      </c>
      <c r="CG238" s="58">
        <f>CI238-CF238</f>
        <v>1601.13590269197</v>
      </c>
      <c r="CH238" s="58">
        <f>+CH245+CH246+CH247+CH248</f>
        <v>2744.50876439104</v>
      </c>
      <c r="CI238" s="58">
        <f>CJ238-CH238</f>
        <v>2953.16532497135</v>
      </c>
      <c r="CJ238" s="58">
        <f>+CJ245+CJ246+CJ247+CJ248</f>
        <v>5697.67408936239</v>
      </c>
      <c r="CK238" s="58">
        <f t="shared" ref="CK238:CS238" si="334">+CK245+CK246+CK247+CK248</f>
        <v>6025.5553076587</v>
      </c>
      <c r="CL238" s="58">
        <f t="shared" si="334"/>
        <v>6372.30494342245</v>
      </c>
      <c r="CM238" s="58">
        <f t="shared" si="334"/>
        <v>6739.00880809343</v>
      </c>
      <c r="CN238" s="58">
        <f t="shared" si="334"/>
        <v>7126.81519776261</v>
      </c>
      <c r="CO238" s="58">
        <f t="shared" si="334"/>
        <v>7536.9384889452</v>
      </c>
      <c r="CP238" s="58">
        <f t="shared" si="334"/>
        <v>7970.66294127803</v>
      </c>
      <c r="CQ238" s="58">
        <f t="shared" si="334"/>
        <v>8429.34671904882</v>
      </c>
      <c r="CR238" s="58">
        <f t="shared" si="334"/>
        <v>8914.42614415034</v>
      </c>
      <c r="CS238" s="58">
        <f t="shared" si="334"/>
        <v>9427.42019377727</v>
      </c>
    </row>
    <row r="239" s="17" customFormat="1" ht="9.75" customHeight="1" spans="1:97">
      <c r="A239" s="540" t="s">
        <v>595</v>
      </c>
      <c r="B239" s="139" t="s">
        <v>594</v>
      </c>
      <c r="C239" s="139">
        <f>+C245+C246+C247+C248</f>
        <v>2061</v>
      </c>
      <c r="D239" s="139">
        <f>+D245+D246+D247+D248</f>
        <v>2126.952</v>
      </c>
      <c r="E239" s="139">
        <f>+E245+E246+E247+E248</f>
        <v>2392.821</v>
      </c>
      <c r="F239" s="139">
        <f>+F245+F246+F247+F248</f>
        <v>2471.7</v>
      </c>
      <c r="G239" s="139">
        <f>+G245+G246+G247+G248</f>
        <v>2388.5</v>
      </c>
      <c r="H239" s="139">
        <f t="shared" ref="H239:CN239" si="335">+H245+H246+H247+H248</f>
        <v>2717</v>
      </c>
      <c r="I239" s="139">
        <f t="shared" si="335"/>
        <v>2813.8</v>
      </c>
      <c r="J239" s="139">
        <f t="shared" si="335"/>
        <v>3002.6</v>
      </c>
      <c r="K239" s="139">
        <f t="shared" si="335"/>
        <v>2973.8</v>
      </c>
      <c r="L239" s="139">
        <f t="shared" si="335"/>
        <v>3032.4</v>
      </c>
      <c r="M239" s="139">
        <f t="shared" si="335"/>
        <v>1740.3</v>
      </c>
      <c r="N239" s="139">
        <f t="shared" si="335"/>
        <v>1659.4</v>
      </c>
      <c r="O239" s="139">
        <f t="shared" si="335"/>
        <v>3399.7</v>
      </c>
      <c r="P239" s="139">
        <f t="shared" si="335"/>
        <v>1724.4</v>
      </c>
      <c r="Q239" s="139">
        <f t="shared" si="335"/>
        <v>1675.3</v>
      </c>
      <c r="R239" s="139">
        <f t="shared" si="335"/>
        <v>3399.7</v>
      </c>
      <c r="S239" s="139">
        <f t="shared" si="335"/>
        <v>858.2</v>
      </c>
      <c r="T239" s="139">
        <f t="shared" si="335"/>
        <v>881.1</v>
      </c>
      <c r="U239" s="139">
        <f t="shared" si="335"/>
        <v>779.3</v>
      </c>
      <c r="V239" s="139">
        <f t="shared" si="335"/>
        <v>831.8</v>
      </c>
      <c r="W239" s="139">
        <f t="shared" si="335"/>
        <v>1739.3</v>
      </c>
      <c r="X239" s="139">
        <f t="shared" si="335"/>
        <v>1611.1</v>
      </c>
      <c r="Y239" s="139">
        <f t="shared" si="335"/>
        <v>3350.4</v>
      </c>
      <c r="Z239" s="139">
        <f t="shared" si="335"/>
        <v>797.3</v>
      </c>
      <c r="AA239" s="139">
        <f t="shared" si="335"/>
        <v>834.2</v>
      </c>
      <c r="AB239" s="139">
        <f t="shared" si="335"/>
        <v>773.7</v>
      </c>
      <c r="AC239" s="139">
        <f t="shared" si="335"/>
        <v>857.3</v>
      </c>
      <c r="AD239" s="139">
        <f t="shared" si="335"/>
        <v>1631.5</v>
      </c>
      <c r="AE239" s="139">
        <f t="shared" si="335"/>
        <v>1631</v>
      </c>
      <c r="AF239" s="139">
        <f t="shared" si="335"/>
        <v>3262.5</v>
      </c>
      <c r="AG239" s="139">
        <f t="shared" si="335"/>
        <v>835.3</v>
      </c>
      <c r="AH239" s="139">
        <f t="shared" si="335"/>
        <v>878.9</v>
      </c>
      <c r="AI239" s="139">
        <f t="shared" si="335"/>
        <v>821.1</v>
      </c>
      <c r="AJ239" s="139">
        <f t="shared" si="335"/>
        <v>906.6</v>
      </c>
      <c r="AK239" s="139">
        <f t="shared" si="335"/>
        <v>1714.2</v>
      </c>
      <c r="AL239" s="139">
        <f t="shared" si="335"/>
        <v>1727.7</v>
      </c>
      <c r="AM239" s="139">
        <f t="shared" si="335"/>
        <v>3441.9</v>
      </c>
      <c r="AN239" s="139">
        <f t="shared" si="335"/>
        <v>751.1</v>
      </c>
      <c r="AO239" s="139">
        <f t="shared" si="335"/>
        <v>590.6</v>
      </c>
      <c r="AP239" s="139">
        <f t="shared" si="335"/>
        <v>861.7</v>
      </c>
      <c r="AQ239" s="139">
        <f t="shared" si="335"/>
        <v>893.8</v>
      </c>
      <c r="AR239" s="139">
        <f t="shared" si="335"/>
        <v>1341.7</v>
      </c>
      <c r="AS239" s="139">
        <f t="shared" si="335"/>
        <v>1755.5</v>
      </c>
      <c r="AT239" s="139">
        <f t="shared" si="335"/>
        <v>3097.3</v>
      </c>
      <c r="AU239" s="139">
        <f t="shared" si="335"/>
        <v>848.3</v>
      </c>
      <c r="AV239" s="139">
        <f t="shared" si="335"/>
        <v>930.4</v>
      </c>
      <c r="AW239" s="139">
        <f t="shared" si="335"/>
        <v>945.6</v>
      </c>
      <c r="AX239" s="139">
        <f t="shared" si="335"/>
        <v>1059.86299085127</v>
      </c>
      <c r="AY239" s="139">
        <f t="shared" si="335"/>
        <v>1778.7</v>
      </c>
      <c r="AZ239" s="139">
        <f t="shared" si="335"/>
        <v>2005.46299085126</v>
      </c>
      <c r="BA239" s="139">
        <f t="shared" si="335"/>
        <v>3784.16299085127</v>
      </c>
      <c r="BB239" s="139">
        <f t="shared" si="335"/>
        <v>1041.3</v>
      </c>
      <c r="BC239" s="139">
        <f t="shared" si="335"/>
        <v>1122.5</v>
      </c>
      <c r="BD239" s="139">
        <f t="shared" si="335"/>
        <v>1094.3</v>
      </c>
      <c r="BE239" s="139">
        <f t="shared" si="335"/>
        <v>1218.7</v>
      </c>
      <c r="BF239" s="139">
        <f t="shared" si="335"/>
        <v>2163.8</v>
      </c>
      <c r="BG239" s="139">
        <f t="shared" si="335"/>
        <v>2313</v>
      </c>
      <c r="BH239" s="139">
        <f t="shared" si="335"/>
        <v>4476.8</v>
      </c>
      <c r="BI239" s="139">
        <f t="shared" si="335"/>
        <v>1143.6</v>
      </c>
      <c r="BJ239" s="139">
        <f t="shared" si="335"/>
        <v>1170.1</v>
      </c>
      <c r="BK239" s="139">
        <f t="shared" si="335"/>
        <v>1109.8</v>
      </c>
      <c r="BL239" s="139">
        <f t="shared" si="335"/>
        <v>1230.4</v>
      </c>
      <c r="BM239" s="139">
        <f t="shared" si="335"/>
        <v>2313.7</v>
      </c>
      <c r="BN239" s="139">
        <f t="shared" si="335"/>
        <v>2340.2</v>
      </c>
      <c r="BO239" s="139">
        <f t="shared" si="335"/>
        <v>4653.9</v>
      </c>
      <c r="BP239" s="139">
        <f t="shared" si="335"/>
        <v>1243.3</v>
      </c>
      <c r="BQ239" s="139">
        <f t="shared" si="335"/>
        <v>1183.4</v>
      </c>
      <c r="BR239" s="139">
        <f t="shared" si="335"/>
        <v>1162.5</v>
      </c>
      <c r="BS239" s="139">
        <f t="shared" si="335"/>
        <v>1296.7</v>
      </c>
      <c r="BT239" s="139">
        <f>+BT245+BT246+BT247+BT248</f>
        <v>2426.7</v>
      </c>
      <c r="BU239" s="139">
        <f t="shared" si="335"/>
        <v>2459.5</v>
      </c>
      <c r="BV239" s="139">
        <f t="shared" si="335"/>
        <v>4886.2</v>
      </c>
      <c r="BW239" s="139">
        <f t="shared" si="335"/>
        <v>1277.2</v>
      </c>
      <c r="BX239" s="139">
        <f t="shared" si="335"/>
        <v>1269.4</v>
      </c>
      <c r="BY239" s="139">
        <f>+BY245+BY246+BY247+BY248</f>
        <v>1233</v>
      </c>
      <c r="BZ239" s="139">
        <f t="shared" si="335"/>
        <v>1445.02026548964</v>
      </c>
      <c r="CA239" s="139">
        <f>+CA245+CA246+CA247+CA248</f>
        <v>2546.6</v>
      </c>
      <c r="CB239" s="139">
        <f t="shared" si="335"/>
        <v>2678.02026548964</v>
      </c>
      <c r="CC239" s="139">
        <f t="shared" si="335"/>
        <v>5224.62026548964</v>
      </c>
      <c r="CD239" s="139">
        <f t="shared" si="335"/>
        <v>1403.99778679986</v>
      </c>
      <c r="CE239" s="139">
        <f t="shared" si="335"/>
        <v>1340.51097759119</v>
      </c>
      <c r="CF239" s="139">
        <f>+CF245+CF246+CF247+CF248</f>
        <v>1352.02942227938</v>
      </c>
      <c r="CG239" s="139">
        <f t="shared" ref="CG239:CH239" si="336">+CG245+CG246+CG247+CG248</f>
        <v>1601.13590269197</v>
      </c>
      <c r="CH239" s="139">
        <f t="shared" si="336"/>
        <v>2744.50876439104</v>
      </c>
      <c r="CI239" s="139">
        <f t="shared" ref="CI239" si="337">+CI245+CI246+CI247+CI248</f>
        <v>2953.16532497135</v>
      </c>
      <c r="CJ239" s="139">
        <f t="shared" si="335"/>
        <v>5697.67408936239</v>
      </c>
      <c r="CK239" s="139">
        <f t="shared" si="335"/>
        <v>6025.5553076587</v>
      </c>
      <c r="CL239" s="139">
        <f t="shared" si="335"/>
        <v>6372.30494342245</v>
      </c>
      <c r="CM239" s="139">
        <f t="shared" si="335"/>
        <v>6739.00880809343</v>
      </c>
      <c r="CN239" s="139">
        <f t="shared" si="335"/>
        <v>7126.81519776261</v>
      </c>
      <c r="CO239" s="139">
        <f t="shared" ref="CO239:CS239" si="338">+CO245+CO246+CO247+CO248</f>
        <v>7536.9384889452</v>
      </c>
      <c r="CP239" s="139">
        <f t="shared" si="338"/>
        <v>7970.66294127803</v>
      </c>
      <c r="CQ239" s="139">
        <f t="shared" si="338"/>
        <v>8429.34671904882</v>
      </c>
      <c r="CR239" s="139">
        <f t="shared" si="338"/>
        <v>8914.42614415034</v>
      </c>
      <c r="CS239" s="139">
        <f t="shared" si="338"/>
        <v>9427.42019377727</v>
      </c>
    </row>
    <row r="240" spans="1:97">
      <c r="A240" s="529" t="s">
        <v>665</v>
      </c>
      <c r="B240" s="33" t="s">
        <v>587</v>
      </c>
      <c r="C240" s="33">
        <f>+C238/C$10</f>
        <v>0.141817130903886</v>
      </c>
      <c r="D240" s="33">
        <f>+D238/D$10</f>
        <v>0.13469982113398</v>
      </c>
      <c r="E240" s="33">
        <f>+E238/E$10</f>
        <v>0.140233397705375</v>
      </c>
      <c r="F240" s="33">
        <f>+F238/F$10</f>
        <v>0.140908261692473</v>
      </c>
      <c r="G240" s="33">
        <f>+G238/G$10</f>
        <v>0.136688266716417</v>
      </c>
      <c r="H240" s="33">
        <f t="shared" ref="H240:CN240" si="339">+H238/H$10</f>
        <v>0.139363350054884</v>
      </c>
      <c r="I240" s="33">
        <f t="shared" si="339"/>
        <v>0.138317168966382</v>
      </c>
      <c r="J240" s="33">
        <f t="shared" si="339"/>
        <v>0.133670484848215</v>
      </c>
      <c r="K240" s="33">
        <f t="shared" si="339"/>
        <v>0.129427330414422</v>
      </c>
      <c r="L240" s="33">
        <f t="shared" si="339"/>
        <v>0.134581927924729</v>
      </c>
      <c r="M240" s="33">
        <f t="shared" si="339"/>
        <v>0.135760478668216</v>
      </c>
      <c r="N240" s="33">
        <f t="shared" si="339"/>
        <v>0.133408369176348</v>
      </c>
      <c r="O240" s="33">
        <f t="shared" si="339"/>
        <v>0.134602136403589</v>
      </c>
      <c r="P240" s="33">
        <f t="shared" si="339"/>
        <v>0.133731021036811</v>
      </c>
      <c r="Q240" s="33">
        <f t="shared" si="339"/>
        <v>0.129441161563091</v>
      </c>
      <c r="R240" s="33">
        <f t="shared" si="339"/>
        <v>0.131582104802784</v>
      </c>
      <c r="S240" s="33">
        <f t="shared" si="339"/>
        <v>0.121816891412349</v>
      </c>
      <c r="T240" s="33">
        <f t="shared" si="339"/>
        <v>0.134228085676853</v>
      </c>
      <c r="U240" s="33">
        <f t="shared" si="339"/>
        <v>0.12779809442595</v>
      </c>
      <c r="V240" s="33">
        <f t="shared" si="339"/>
        <v>0.127696157447919</v>
      </c>
      <c r="W240" s="33">
        <f t="shared" si="339"/>
        <v>0.129683340913666</v>
      </c>
      <c r="X240" s="33">
        <f t="shared" si="339"/>
        <v>0.127745444742226</v>
      </c>
      <c r="Y240" s="33">
        <f t="shared" si="339"/>
        <v>0.128744183186864</v>
      </c>
      <c r="Z240" s="33">
        <f t="shared" si="339"/>
        <v>0.117620157554657</v>
      </c>
      <c r="AA240" s="33">
        <f t="shared" si="339"/>
        <v>0.126162641218372</v>
      </c>
      <c r="AB240" s="33">
        <f t="shared" si="339"/>
        <v>0.119521727712295</v>
      </c>
      <c r="AC240" s="33">
        <f t="shared" si="339"/>
        <v>0.121200554188933</v>
      </c>
      <c r="AD240" s="33">
        <f t="shared" si="339"/>
        <v>0.121838290754031</v>
      </c>
      <c r="AE240" s="33">
        <f t="shared" si="339"/>
        <v>0.120398325791521</v>
      </c>
      <c r="AF240" s="33">
        <f t="shared" si="339"/>
        <v>0.121114138706779</v>
      </c>
      <c r="AG240" s="33">
        <f t="shared" si="339"/>
        <v>0.110628435202967</v>
      </c>
      <c r="AH240" s="33">
        <f t="shared" si="339"/>
        <v>0.121043933342515</v>
      </c>
      <c r="AI240" s="33">
        <f t="shared" si="339"/>
        <v>0.114314751907334</v>
      </c>
      <c r="AJ240" s="33">
        <f t="shared" si="339"/>
        <v>0.115060982574594</v>
      </c>
      <c r="AK240" s="33">
        <f t="shared" si="339"/>
        <v>0.115734395571009</v>
      </c>
      <c r="AL240" s="33">
        <f t="shared" si="339"/>
        <v>0.114705120799888</v>
      </c>
      <c r="AM240" s="33">
        <f t="shared" si="339"/>
        <v>0.115215441058326</v>
      </c>
      <c r="AN240" s="33">
        <f t="shared" si="339"/>
        <v>0.103958477508651</v>
      </c>
      <c r="AO240" s="33">
        <f t="shared" si="339"/>
        <v>0.100934834993933</v>
      </c>
      <c r="AP240" s="33">
        <f t="shared" si="339"/>
        <v>0.122456230104593</v>
      </c>
      <c r="AQ240" s="33">
        <f t="shared" si="339"/>
        <v>0.113462124289196</v>
      </c>
      <c r="AR240" s="33">
        <f t="shared" si="339"/>
        <v>0.102603907773487</v>
      </c>
      <c r="AS240" s="33">
        <f t="shared" si="339"/>
        <v>0.117705428019738</v>
      </c>
      <c r="AT240" s="33">
        <f t="shared" si="339"/>
        <v>0.110649075989297</v>
      </c>
      <c r="AU240" s="33">
        <f t="shared" si="339"/>
        <v>0.111405870378882</v>
      </c>
      <c r="AV240" s="33">
        <f t="shared" si="339"/>
        <v>0.122710067131797</v>
      </c>
      <c r="AW240" s="33">
        <f t="shared" si="339"/>
        <v>0.118250256358953</v>
      </c>
      <c r="AX240" s="33">
        <f t="shared" si="339"/>
        <v>0.116516626109746</v>
      </c>
      <c r="AY240" s="33">
        <f t="shared" si="339"/>
        <v>0.117045147959754</v>
      </c>
      <c r="AZ240" s="33">
        <f t="shared" si="339"/>
        <v>0.117328469802274</v>
      </c>
      <c r="BA240" s="33">
        <f t="shared" si="339"/>
        <v>0.117195117899364</v>
      </c>
      <c r="BB240" s="33">
        <f t="shared" si="339"/>
        <v>0.11492616383021</v>
      </c>
      <c r="BC240" s="33">
        <f t="shared" ref="BC240:BK240" si="340">+BC238/BC$10</f>
        <v>0.120624993283686</v>
      </c>
      <c r="BD240" s="33">
        <f t="shared" si="340"/>
        <v>0.114286012678719</v>
      </c>
      <c r="BE240" s="33">
        <f t="shared" si="340"/>
        <v>0.118099095868906</v>
      </c>
      <c r="BF240" s="33">
        <f t="shared" si="340"/>
        <v>0.117813604264332</v>
      </c>
      <c r="BG240" s="33">
        <f t="shared" si="340"/>
        <v>0.116263873250764</v>
      </c>
      <c r="BH240" s="33">
        <f t="shared" si="340"/>
        <v>0.11700779128453</v>
      </c>
      <c r="BI240" s="33">
        <f t="shared" si="340"/>
        <v>0.110169164964741</v>
      </c>
      <c r="BJ240" s="33">
        <f t="shared" si="340"/>
        <v>0.11478658387043</v>
      </c>
      <c r="BK240" s="33">
        <f t="shared" si="340"/>
        <v>0.110945606861873</v>
      </c>
      <c r="BL240" s="33">
        <f>+BL238/BL$11</f>
        <v>0.116016369019556</v>
      </c>
      <c r="BM240" s="33">
        <f>+BM238/BM$10</f>
        <v>0.112456923996675</v>
      </c>
      <c r="BN240" s="33">
        <f>+BN238/BN$11</f>
        <v>0.113555086493437</v>
      </c>
      <c r="BO240" s="33">
        <f t="shared" ref="BO240:CF240" si="341">+BO238/BO$10</f>
        <v>0.113006463894946</v>
      </c>
      <c r="BP240" s="33">
        <f t="shared" si="341"/>
        <v>0.110564695420187</v>
      </c>
      <c r="BQ240" s="33">
        <f t="shared" si="341"/>
        <v>0.108818390804598</v>
      </c>
      <c r="BR240" s="33">
        <f t="shared" si="341"/>
        <v>0.113028682547399</v>
      </c>
      <c r="BS240" s="33">
        <f t="shared" si="341"/>
        <v>0.117049310519096</v>
      </c>
      <c r="BT240" s="33">
        <f t="shared" si="341"/>
        <v>0.109702180752956</v>
      </c>
      <c r="BU240" s="33">
        <f t="shared" si="341"/>
        <v>0.115112257267353</v>
      </c>
      <c r="BV240" s="33">
        <f t="shared" si="341"/>
        <v>0.112360532391438</v>
      </c>
      <c r="BW240" s="33">
        <f t="shared" si="341"/>
        <v>0.108839595388037</v>
      </c>
      <c r="BX240" s="33">
        <f t="shared" si="341"/>
        <v>0.118207976756963</v>
      </c>
      <c r="BY240" s="33">
        <f t="shared" si="341"/>
        <v>0.11931834676834</v>
      </c>
      <c r="BZ240" s="33">
        <f t="shared" si="341"/>
        <v>0.128738067295499</v>
      </c>
      <c r="CA240" s="33">
        <f t="shared" si="341"/>
        <v>0.113316187136793</v>
      </c>
      <c r="CB240" s="33">
        <f t="shared" si="341"/>
        <v>0.124222821495553</v>
      </c>
      <c r="CC240" s="33">
        <f t="shared" si="341"/>
        <v>0.118656156555225</v>
      </c>
      <c r="CD240" s="33">
        <f t="shared" si="341"/>
        <v>0.120302074132186</v>
      </c>
      <c r="CE240" s="33">
        <f t="shared" si="341"/>
        <v>0.116496301661126</v>
      </c>
      <c r="CF240" s="33">
        <f t="shared" si="341"/>
        <v>0.122095622968409</v>
      </c>
      <c r="CG240" s="33">
        <f t="shared" ref="CG240:CH240" si="342">+CG238/CG$10</f>
        <v>0.135860044057706</v>
      </c>
      <c r="CH240" s="33">
        <f t="shared" si="342"/>
        <v>0.118412628257518</v>
      </c>
      <c r="CI240" s="33">
        <f t="shared" ref="CI240" si="343">+CI238/CI$10</f>
        <v>0.12919209638564</v>
      </c>
      <c r="CJ240" s="33">
        <f t="shared" si="339"/>
        <v>0.123765040202317</v>
      </c>
      <c r="CK240" s="33">
        <f t="shared" si="339"/>
        <v>0.124545901074332</v>
      </c>
      <c r="CL240" s="33">
        <f t="shared" si="339"/>
        <v>0.125104216221824</v>
      </c>
      <c r="CM240" s="33">
        <f t="shared" si="339"/>
        <v>0.125617201298361</v>
      </c>
      <c r="CN240" s="33">
        <f t="shared" si="339"/>
        <v>0.126113008646262</v>
      </c>
      <c r="CO240" s="33">
        <f t="shared" ref="CO240:CS240" si="344">+CO238/CO$10</f>
        <v>0.126591516643186</v>
      </c>
      <c r="CP240" s="33">
        <f t="shared" si="344"/>
        <v>0.127052616749998</v>
      </c>
      <c r="CQ240" s="33">
        <f t="shared" si="344"/>
        <v>0.127496213493154</v>
      </c>
      <c r="CR240" s="33">
        <f t="shared" si="344"/>
        <v>0.127922224424498</v>
      </c>
      <c r="CS240" s="33">
        <f t="shared" si="344"/>
        <v>0.128330580058962</v>
      </c>
    </row>
    <row r="241" spans="1:97">
      <c r="A241" s="529" t="s">
        <v>412</v>
      </c>
      <c r="B241" s="33" t="s">
        <v>587</v>
      </c>
      <c r="C241" s="33">
        <f>+C238/C245-1</f>
        <v>0.0734375</v>
      </c>
      <c r="D241" s="33">
        <f>+D238/D245-1</f>
        <v>0.032</v>
      </c>
      <c r="E241" s="33">
        <f>+E238/E245-1</f>
        <v>0.125</v>
      </c>
      <c r="F241" s="33">
        <f>+F238/F245-1</f>
        <v>0.0329648561258864</v>
      </c>
      <c r="G241" s="33">
        <f>+G238/G245-1</f>
        <v>-0.0336610430068374</v>
      </c>
      <c r="H241" s="33">
        <f t="shared" ref="H241:CN241" si="345">+H238/H245-1</f>
        <v>0.137534017165585</v>
      </c>
      <c r="I241" s="33">
        <f t="shared" si="345"/>
        <v>0.0356275303643725</v>
      </c>
      <c r="J241" s="33">
        <f t="shared" si="345"/>
        <v>0.0670978747601108</v>
      </c>
      <c r="K241" s="33">
        <f t="shared" si="345"/>
        <v>-0.00959168720442272</v>
      </c>
      <c r="L241" s="33">
        <f t="shared" si="345"/>
        <v>0.0197054273992872</v>
      </c>
      <c r="M241" s="33">
        <f t="shared" si="345"/>
        <v>0.156345514950166</v>
      </c>
      <c r="N241" s="33">
        <f t="shared" si="345"/>
        <v>0.0864213696477671</v>
      </c>
      <c r="O241" s="33">
        <f t="shared" si="345"/>
        <v>0.121125181374489</v>
      </c>
      <c r="P241" s="33">
        <f t="shared" si="345"/>
        <v>-0.00913635580072392</v>
      </c>
      <c r="Q241" s="33">
        <f t="shared" si="345"/>
        <v>0.00958177654573933</v>
      </c>
      <c r="R241" s="33">
        <f t="shared" si="345"/>
        <v>0</v>
      </c>
      <c r="S241" s="33">
        <f t="shared" si="345"/>
        <v>0.00456514105115313</v>
      </c>
      <c r="T241" s="33">
        <f t="shared" si="345"/>
        <v>0.0131079682649189</v>
      </c>
      <c r="U241" s="33">
        <f t="shared" si="345"/>
        <v>-0.0367119901112485</v>
      </c>
      <c r="V241" s="33">
        <f t="shared" si="345"/>
        <v>-0.0402676820122299</v>
      </c>
      <c r="W241" s="33">
        <f t="shared" si="345"/>
        <v>0.00887470997679807</v>
      </c>
      <c r="X241" s="33">
        <f t="shared" si="345"/>
        <v>-0.0385510532911617</v>
      </c>
      <c r="Y241" s="33">
        <f t="shared" si="345"/>
        <v>-0.0145012795246638</v>
      </c>
      <c r="Z241" s="33">
        <f t="shared" si="345"/>
        <v>-0.070962479608483</v>
      </c>
      <c r="AA241" s="33">
        <f t="shared" si="345"/>
        <v>-0.0532289183974576</v>
      </c>
      <c r="AB241" s="33">
        <f t="shared" si="345"/>
        <v>-0.00718593609649676</v>
      </c>
      <c r="AC241" s="33">
        <f t="shared" si="345"/>
        <v>0.030656407790334</v>
      </c>
      <c r="AD241" s="33">
        <f t="shared" si="345"/>
        <v>-0.0619789570516874</v>
      </c>
      <c r="AE241" s="33">
        <f t="shared" si="345"/>
        <v>0.0123518093228228</v>
      </c>
      <c r="AF241" s="33">
        <f t="shared" si="345"/>
        <v>-0.0262356733524356</v>
      </c>
      <c r="AG241" s="33">
        <f t="shared" si="345"/>
        <v>0.0476608553869309</v>
      </c>
      <c r="AH241" s="33">
        <f t="shared" si="345"/>
        <v>0.053584272356749</v>
      </c>
      <c r="AI241" s="33">
        <f t="shared" si="345"/>
        <v>0.0612640558355952</v>
      </c>
      <c r="AJ241" s="33">
        <f t="shared" si="345"/>
        <v>0.0575061238772892</v>
      </c>
      <c r="AK241" s="33">
        <f t="shared" si="345"/>
        <v>0.0506895494943305</v>
      </c>
      <c r="AL241" s="33">
        <f t="shared" si="345"/>
        <v>0.0592887798896382</v>
      </c>
      <c r="AM241" s="33">
        <f t="shared" si="345"/>
        <v>0.0549885057471264</v>
      </c>
      <c r="AN241" s="33">
        <f t="shared" si="345"/>
        <v>-0.100802107027415</v>
      </c>
      <c r="AO241" s="33">
        <f t="shared" si="345"/>
        <v>-0.328023665946069</v>
      </c>
      <c r="AP241" s="33">
        <f t="shared" si="345"/>
        <v>0.0494458653026428</v>
      </c>
      <c r="AQ241" s="33">
        <f t="shared" si="345"/>
        <v>-0.0140083829693359</v>
      </c>
      <c r="AR241" s="33">
        <f t="shared" si="345"/>
        <v>-0.217302531793256</v>
      </c>
      <c r="AS241" s="33">
        <f t="shared" si="345"/>
        <v>0.0161486369161312</v>
      </c>
      <c r="AT241" s="33">
        <f t="shared" si="345"/>
        <v>-0.100145264381174</v>
      </c>
      <c r="AU241" s="33">
        <f t="shared" si="345"/>
        <v>0.129410198375715</v>
      </c>
      <c r="AV241" s="33">
        <f t="shared" si="345"/>
        <v>0.57534710463935</v>
      </c>
      <c r="AW241" s="33">
        <f t="shared" si="345"/>
        <v>0.0973656725078333</v>
      </c>
      <c r="AX241" s="33">
        <f t="shared" si="345"/>
        <v>0.185367490770779</v>
      </c>
      <c r="AY241" s="33">
        <f t="shared" si="345"/>
        <v>0.325706193634941</v>
      </c>
      <c r="AZ241" s="33">
        <f t="shared" si="345"/>
        <v>0.142173615857826</v>
      </c>
      <c r="BA241" s="33">
        <f t="shared" si="345"/>
        <v>0.221676944435476</v>
      </c>
      <c r="BB241" s="33">
        <f t="shared" si="345"/>
        <v>0.227513851231876</v>
      </c>
      <c r="BC241" s="33">
        <f t="shared" si="345"/>
        <v>0.206470335339639</v>
      </c>
      <c r="BD241" s="33">
        <f t="shared" si="345"/>
        <v>0.157254653130288</v>
      </c>
      <c r="BE241" s="33">
        <f t="shared" si="345"/>
        <v>0.150151000377501</v>
      </c>
      <c r="BF241" s="33">
        <f t="shared" si="345"/>
        <v>0.216506437285658</v>
      </c>
      <c r="BG241" s="33">
        <f t="shared" si="345"/>
        <v>0.153500897666068</v>
      </c>
      <c r="BH241" s="33">
        <f t="shared" si="345"/>
        <v>0.183117947091625</v>
      </c>
      <c r="BI241" s="33">
        <f t="shared" si="345"/>
        <v>0.0982425813886487</v>
      </c>
      <c r="BJ241" s="33">
        <f t="shared" si="345"/>
        <v>0.0424053452115809</v>
      </c>
      <c r="BK241" s="33">
        <f t="shared" si="345"/>
        <v>0.0141643059490084</v>
      </c>
      <c r="BL241" s="33">
        <f t="shared" si="345"/>
        <v>0.00960039386231215</v>
      </c>
      <c r="BM241" s="33">
        <f t="shared" si="345"/>
        <v>0.0692762732230334</v>
      </c>
      <c r="BN241" s="33">
        <f t="shared" si="345"/>
        <v>0.0117596195417207</v>
      </c>
      <c r="BO241" s="33">
        <f t="shared" si="345"/>
        <v>0.0395595067905645</v>
      </c>
      <c r="BP241" s="33">
        <f t="shared" si="345"/>
        <v>0.0871808324589018</v>
      </c>
      <c r="BQ241" s="33">
        <f t="shared" si="345"/>
        <v>0.0113665498675326</v>
      </c>
      <c r="BR241" s="33">
        <f t="shared" si="345"/>
        <v>0.0477692654348805</v>
      </c>
      <c r="BS241" s="33">
        <f t="shared" si="345"/>
        <v>0.0541287386215865</v>
      </c>
      <c r="BT241" s="33">
        <f>+BT238/BT245-1</f>
        <v>0.0488395211133683</v>
      </c>
      <c r="BU241" s="33">
        <f t="shared" si="345"/>
        <v>0.0509785488419794</v>
      </c>
      <c r="BV241" s="33">
        <f>+BV238/BV245-1</f>
        <v>0.0499151249489675</v>
      </c>
      <c r="BW241" s="33">
        <f t="shared" ref="BW241:CF241" si="346">+BW238/BW245-1</f>
        <v>0.0272661465454838</v>
      </c>
      <c r="BX241" s="33">
        <f t="shared" si="346"/>
        <v>0.0726719621429779</v>
      </c>
      <c r="BY241" s="33">
        <f t="shared" si="346"/>
        <v>0.060189165950129</v>
      </c>
      <c r="BZ241" s="33">
        <f t="shared" si="346"/>
        <v>0.114554774770255</v>
      </c>
      <c r="CA241" s="33">
        <f t="shared" si="346"/>
        <v>0.0494086619689291</v>
      </c>
      <c r="CB241" s="33">
        <f t="shared" si="346"/>
        <v>0.0888474346369734</v>
      </c>
      <c r="CC241" s="33">
        <f t="shared" si="346"/>
        <v>0.0692604202631157</v>
      </c>
      <c r="CD241" s="33">
        <f t="shared" si="346"/>
        <v>0.099277941434275</v>
      </c>
      <c r="CE241" s="33">
        <f t="shared" si="346"/>
        <v>0.0560193615812083</v>
      </c>
      <c r="CF241" s="33">
        <f t="shared" si="346"/>
        <v>0.0965364333166083</v>
      </c>
      <c r="CG241" s="33">
        <f t="shared" ref="CG241:CH241" si="347">+CG238/CG245-1</f>
        <v>0.108036988082959</v>
      </c>
      <c r="CH241" s="33">
        <f t="shared" si="347"/>
        <v>0.0777149000200432</v>
      </c>
      <c r="CI241" s="33">
        <f t="shared" ref="CI241" si="348">+CI238/CI245-1</f>
        <v>0.102741963168606</v>
      </c>
      <c r="CJ241" s="33">
        <f t="shared" si="345"/>
        <v>0.0905431973683211</v>
      </c>
      <c r="CK241" s="33">
        <f t="shared" si="345"/>
        <v>0.057546502863066</v>
      </c>
      <c r="CL241" s="33">
        <f t="shared" si="345"/>
        <v>0.0575465028630657</v>
      </c>
      <c r="CM241" s="33">
        <f t="shared" si="345"/>
        <v>0.057546502863066</v>
      </c>
      <c r="CN241" s="33">
        <f t="shared" si="345"/>
        <v>0.0575465028630657</v>
      </c>
      <c r="CO241" s="33">
        <f t="shared" ref="CO241:CS241" si="349">+CO238/CO245-1</f>
        <v>0.057546502863066</v>
      </c>
      <c r="CP241" s="33">
        <f t="shared" si="349"/>
        <v>0.057546502863066</v>
      </c>
      <c r="CQ241" s="33">
        <f t="shared" si="349"/>
        <v>0.0575465028630657</v>
      </c>
      <c r="CR241" s="33">
        <f t="shared" si="349"/>
        <v>0.057546502863066</v>
      </c>
      <c r="CS241" s="33">
        <f t="shared" si="349"/>
        <v>0.0575465028630657</v>
      </c>
    </row>
    <row r="242" spans="1:97">
      <c r="A242" s="538" t="s">
        <v>455</v>
      </c>
      <c r="B242" s="52" t="s">
        <v>587</v>
      </c>
      <c r="C242" s="52">
        <v>0.061</v>
      </c>
      <c r="D242" s="52">
        <v>0.038</v>
      </c>
      <c r="E242" s="52">
        <v>0.075</v>
      </c>
      <c r="F242" s="52">
        <v>0.013</v>
      </c>
      <c r="G242" s="52">
        <v>-0.033</v>
      </c>
      <c r="H242" s="52">
        <v>0.041</v>
      </c>
      <c r="I242" s="52">
        <v>0.025</v>
      </c>
      <c r="J242" s="52">
        <v>0.021</v>
      </c>
      <c r="K242" s="52">
        <v>0.021</v>
      </c>
      <c r="L242" s="52">
        <v>0.026</v>
      </c>
      <c r="M242" s="52">
        <v>0.035</v>
      </c>
      <c r="N242" s="52">
        <f>+N246/N245</f>
        <v>0.0330146654445463</v>
      </c>
      <c r="O242" s="52">
        <v>0.034</v>
      </c>
      <c r="P242" s="52">
        <v>0.021</v>
      </c>
      <c r="Q242" s="52">
        <f>+Q246/Q245</f>
        <v>0.0148537423164999</v>
      </c>
      <c r="R242" s="52">
        <v>0.018</v>
      </c>
      <c r="S242" s="52">
        <v>-0.018</v>
      </c>
      <c r="T242" s="52">
        <f>+T246/T245</f>
        <v>0.00380522019087041</v>
      </c>
      <c r="U242" s="52">
        <v>0.005</v>
      </c>
      <c r="V242" s="52">
        <f>+V246/V245</f>
        <v>0.0178866274374063</v>
      </c>
      <c r="W242" s="52">
        <v>-0.007</v>
      </c>
      <c r="X242" s="52">
        <f>+X246/X245</f>
        <v>0.0116651787312765</v>
      </c>
      <c r="Y242" s="52">
        <v>0.0022</v>
      </c>
      <c r="Z242" s="52">
        <v>0.019</v>
      </c>
      <c r="AA242" s="52">
        <f>+AA246/AA245</f>
        <v>0.0130779707184202</v>
      </c>
      <c r="AB242" s="52">
        <v>0.015</v>
      </c>
      <c r="AC242" s="52">
        <f>+AC246/AC245</f>
        <v>0.0330484491464294</v>
      </c>
      <c r="AD242" s="52">
        <v>0.016</v>
      </c>
      <c r="AE242" s="52">
        <f>+AE246/AE245</f>
        <v>0.0243182918502886</v>
      </c>
      <c r="AF242" s="52">
        <v>0.02</v>
      </c>
      <c r="AG242" s="52">
        <v>0.022</v>
      </c>
      <c r="AH242" s="52">
        <f>+AH246/AH245</f>
        <v>0.0278672980100695</v>
      </c>
      <c r="AI242" s="52">
        <v>0.039</v>
      </c>
      <c r="AJ242" s="52">
        <f>+AJ246/AJ245</f>
        <v>0.0390040825848594</v>
      </c>
      <c r="AK242" s="52">
        <v>0.025</v>
      </c>
      <c r="AL242" s="52">
        <f>+AL246/AL245</f>
        <v>0.0390021459227468</v>
      </c>
      <c r="AM242" s="52">
        <v>0.032</v>
      </c>
      <c r="AN242" s="52">
        <v>-0.1054</v>
      </c>
      <c r="AO242" s="52">
        <f>+AO246/AO245</f>
        <v>-0.316042393901468</v>
      </c>
      <c r="AP242" s="52">
        <v>0.11</v>
      </c>
      <c r="AQ242" s="52">
        <f>+AQ246/AQ245</f>
        <v>0.060888241782484</v>
      </c>
      <c r="AR242" s="52">
        <v>-0.2134</v>
      </c>
      <c r="AS242" s="52">
        <f>+AS246/AS245</f>
        <v>0.0842289054812757</v>
      </c>
      <c r="AT242" s="52">
        <v>-0.064</v>
      </c>
      <c r="AU242" s="52">
        <v>0.21</v>
      </c>
      <c r="AV242" s="52">
        <f>+AV246/AV245</f>
        <v>0.664351506942093</v>
      </c>
      <c r="AW242" s="52">
        <v>0.103</v>
      </c>
      <c r="AX242" s="52">
        <f>+AX246/AX245</f>
        <v>0.144622776596935</v>
      </c>
      <c r="AY242" s="52">
        <v>0.41</v>
      </c>
      <c r="AZ242" s="52">
        <f>+AZ246/AZ245</f>
        <v>0.124193096377307</v>
      </c>
      <c r="BA242" s="52">
        <v>0.248</v>
      </c>
      <c r="BB242" s="52">
        <v>0.176</v>
      </c>
      <c r="BC242" s="52">
        <f>+BC246/BC245</f>
        <v>0.112911973344798</v>
      </c>
      <c r="BD242" s="52">
        <v>0.043</v>
      </c>
      <c r="BE242" s="52">
        <f>+BE246/BE245</f>
        <v>0.0822565118912798</v>
      </c>
      <c r="BF242" s="52">
        <v>0.143</v>
      </c>
      <c r="BG242" s="52">
        <f>+BG246/BG245</f>
        <v>0.0637441651705566</v>
      </c>
      <c r="BH242" s="52">
        <v>0.101</v>
      </c>
      <c r="BI242" s="52">
        <v>0.0764</v>
      </c>
      <c r="BJ242" s="52">
        <f>+BJ246/BJ245</f>
        <v>0.0756289354120267</v>
      </c>
      <c r="BK242" s="52">
        <v>0.0872</v>
      </c>
      <c r="BL242" s="52">
        <f>+BL246/BL245</f>
        <v>0.0659432510051695</v>
      </c>
      <c r="BM242" s="52">
        <v>0.076</v>
      </c>
      <c r="BN242" s="52">
        <f>+BN246/BN245</f>
        <v>0.076</v>
      </c>
      <c r="BO242" s="52">
        <v>0.076</v>
      </c>
      <c r="BP242" s="52">
        <v>0.107</v>
      </c>
      <c r="BQ242" s="52">
        <f>+BQ246/BQ245</f>
        <v>0.00813238184770533</v>
      </c>
      <c r="BR242" s="52">
        <v>0.0605</v>
      </c>
      <c r="BS242" s="52">
        <f>+BS246/BS245</f>
        <v>0.0402410679453836</v>
      </c>
      <c r="BT242" s="52">
        <v>0.057</v>
      </c>
      <c r="BU242" s="52">
        <f>+BU246/BU245</f>
        <v>0.0498407657465174</v>
      </c>
      <c r="BV242" s="52">
        <v>0.0534</v>
      </c>
      <c r="BW242" s="52">
        <v>0.016</v>
      </c>
      <c r="BX242" s="52">
        <f>BX246/BX245</f>
        <v>0.115454918032787</v>
      </c>
      <c r="BY242" s="52">
        <v>0.0934</v>
      </c>
      <c r="BZ242" s="52">
        <f>BZ246/BZ245</f>
        <v>0.104529155418434</v>
      </c>
      <c r="CA242" s="52">
        <v>0.0645</v>
      </c>
      <c r="CB242" s="52">
        <f>CB246/CB245</f>
        <v>0.0992666192315511</v>
      </c>
      <c r="CC242" s="140">
        <v>0.082</v>
      </c>
      <c r="CD242" s="140">
        <v>0.11</v>
      </c>
      <c r="CE242" s="52">
        <f>CE246/CE245</f>
        <v>0.0197234914132661</v>
      </c>
      <c r="CF242" s="140">
        <v>0.04</v>
      </c>
      <c r="CG242" s="52">
        <f>CG246/CG245</f>
        <v>0.0682538634819482</v>
      </c>
      <c r="CH242" s="140">
        <v>0.065</v>
      </c>
      <c r="CI242" s="52">
        <f>CI246/CI245</f>
        <v>0.0552453683177517</v>
      </c>
      <c r="CJ242" s="140">
        <v>0.06</v>
      </c>
      <c r="CK242" s="140">
        <v>0.06</v>
      </c>
      <c r="CL242" s="140">
        <v>0.06</v>
      </c>
      <c r="CM242" s="52">
        <f>CL242</f>
        <v>0.06</v>
      </c>
      <c r="CN242" s="52">
        <f>CM242</f>
        <v>0.06</v>
      </c>
      <c r="CO242" s="52">
        <f t="shared" ref="CO242:CS242" si="350">CN242</f>
        <v>0.06</v>
      </c>
      <c r="CP242" s="52">
        <f t="shared" si="350"/>
        <v>0.06</v>
      </c>
      <c r="CQ242" s="52">
        <f t="shared" si="350"/>
        <v>0.06</v>
      </c>
      <c r="CR242" s="52">
        <f t="shared" si="350"/>
        <v>0.06</v>
      </c>
      <c r="CS242" s="52">
        <f t="shared" si="350"/>
        <v>0.06</v>
      </c>
    </row>
    <row r="243" spans="1:97">
      <c r="A243" s="529" t="s">
        <v>598</v>
      </c>
      <c r="B243" s="33" t="s">
        <v>587</v>
      </c>
      <c r="C243" s="33">
        <f>+C241-C242-C244</f>
        <v>0.0124375</v>
      </c>
      <c r="D243" s="33">
        <f>+D241-D242-D244</f>
        <v>-0.00599999999999997</v>
      </c>
      <c r="E243" s="33">
        <f>+E241-E242-E244</f>
        <v>-0.035</v>
      </c>
      <c r="F243" s="33">
        <f>+F241-F242-F244</f>
        <v>-0.0400351438741136</v>
      </c>
      <c r="G243" s="33">
        <f>+G241-G242-G244</f>
        <v>-0.000661043006837364</v>
      </c>
      <c r="H243" s="33">
        <f t="shared" ref="H243:S243" si="351">+H241-H242-H244</f>
        <v>0.066534017165585</v>
      </c>
      <c r="I243" s="33">
        <f t="shared" si="351"/>
        <v>-0.0193724696356275</v>
      </c>
      <c r="J243" s="33">
        <f t="shared" si="351"/>
        <v>0.0460978747601107</v>
      </c>
      <c r="K243" s="33">
        <f t="shared" si="351"/>
        <v>-0.0305916872044227</v>
      </c>
      <c r="L243" s="33">
        <f t="shared" si="351"/>
        <v>-0.00929457260071284</v>
      </c>
      <c r="M243" s="33">
        <f t="shared" si="351"/>
        <v>0.0963455149501662</v>
      </c>
      <c r="N243" s="33">
        <f>+N247/N245</f>
        <v>0.0577896556239357</v>
      </c>
      <c r="O243" s="33">
        <f t="shared" si="351"/>
        <v>0.0769251813744887</v>
      </c>
      <c r="P243" s="33">
        <f t="shared" si="351"/>
        <v>-0.0301363558007239</v>
      </c>
      <c r="Q243" s="33">
        <f>+Q247/Q245</f>
        <v>-0.0185888574183441</v>
      </c>
      <c r="R243" s="33">
        <f t="shared" si="351"/>
        <v>-0.0245</v>
      </c>
      <c r="S243" s="33">
        <f t="shared" si="351"/>
        <v>0.0225651410511531</v>
      </c>
      <c r="T243" s="33">
        <f>+T247/T245</f>
        <v>0.00930274807404823</v>
      </c>
      <c r="U243" s="33">
        <f>+U241-U242-U244</f>
        <v>-0.0417119901112485</v>
      </c>
      <c r="V243" s="33">
        <f>+V247/V245</f>
        <v>-0.058154309449636</v>
      </c>
      <c r="W243" s="33">
        <f>+W241-W242-W244</f>
        <v>0.0158747099767981</v>
      </c>
      <c r="X243" s="33">
        <f>+X247/X245</f>
        <v>-0.0502162320224381</v>
      </c>
      <c r="Y243" s="33">
        <f>+Y241-Y242-Y244</f>
        <v>-0.0167012795246638</v>
      </c>
      <c r="Z243" s="33">
        <f>+Z241-Z242-Z244</f>
        <v>-0.089962479608483</v>
      </c>
      <c r="AA243" s="33">
        <f>+AA247/AA245</f>
        <v>-0.0663068891158777</v>
      </c>
      <c r="AB243" s="33">
        <f>+AB241-AB242-AB244</f>
        <v>-0.0221859360964968</v>
      </c>
      <c r="AC243" s="33">
        <f>+AC247/AC245</f>
        <v>-0.0112534022601591</v>
      </c>
      <c r="AD243" s="33">
        <f>+AD241-AD242-AD244</f>
        <v>-0.0779789570516874</v>
      </c>
      <c r="AE243" s="33">
        <f>+AE247/AE245</f>
        <v>-0.0165415430451246</v>
      </c>
      <c r="AF243" s="33">
        <f>+AF241-AF242-AF244</f>
        <v>-0.0484356733524356</v>
      </c>
      <c r="AG243" s="33">
        <f>+AG241-AG242-AG244</f>
        <v>0.0256608553869309</v>
      </c>
      <c r="AH243" s="33">
        <f>+AH247/AH245</f>
        <v>0.0257169743466796</v>
      </c>
      <c r="AI243" s="33">
        <f>+AI241-AI242-AI244</f>
        <v>0.0222640558355952</v>
      </c>
      <c r="AJ243" s="33">
        <f>+AJ247/AJ245</f>
        <v>0.0146964889770207</v>
      </c>
      <c r="AK243" s="33">
        <f>+AK241-AK242-AK244</f>
        <v>0.0256895494943305</v>
      </c>
      <c r="AL243" s="33">
        <f>+AL247/AL245</f>
        <v>0.018286327406499</v>
      </c>
      <c r="AM243" s="33">
        <f>+AM241-AM242-AM244</f>
        <v>0.0219885057471264</v>
      </c>
      <c r="AN243" s="33">
        <f>+AN241-AN242-AN244</f>
        <v>0.00459789297258478</v>
      </c>
      <c r="AO243" s="33">
        <f>+AO247/AO245</f>
        <v>-0.0119812720446012</v>
      </c>
      <c r="AP243" s="33">
        <f>+AP241-AP242-AP244</f>
        <v>-0.0605541346973572</v>
      </c>
      <c r="AQ243" s="33">
        <f>+AQ247/AQ245</f>
        <v>-0.0750069269799248</v>
      </c>
      <c r="AR243" s="33">
        <f>+AR241-AR242-AR244</f>
        <v>-0.00390253179325631</v>
      </c>
      <c r="AS243" s="33">
        <f>+AS247/AS245</f>
        <v>-0.0681381489841985</v>
      </c>
      <c r="AT243" s="33">
        <f>+AT241-AT242-AT244</f>
        <v>-0.0361452643811737</v>
      </c>
      <c r="AU243" s="33">
        <f>+AU241-AU242-AU244</f>
        <v>-0.0805898016242846</v>
      </c>
      <c r="AV243" s="33">
        <f>+AV247/AV245</f>
        <v>-0.0686860819505584</v>
      </c>
      <c r="AW243" s="33">
        <f>+AW241-AW242-AW244</f>
        <v>-0.00563432749216665</v>
      </c>
      <c r="AX243" s="33">
        <f>+AX247/AX245</f>
        <v>0.0745997212789628</v>
      </c>
      <c r="AY243" s="33">
        <f>+AY241-AY242-AY244</f>
        <v>-0.0753499291943057</v>
      </c>
      <c r="AZ243" s="33">
        <f>+AZ247/AZ245</f>
        <v>0.0352184955862752</v>
      </c>
      <c r="BA243" s="33">
        <f>[56]Currencies!AF406</f>
        <v>-0.0126779482609806</v>
      </c>
      <c r="BB243" s="33">
        <f>+BB241-BB242-BB244</f>
        <v>0.0515138512318755</v>
      </c>
      <c r="BC243" s="33">
        <f>[56]Currencies!AH406</f>
        <v>0.0804907542754568</v>
      </c>
      <c r="BD243" s="33">
        <f>+BD241-BD242-BD244</f>
        <v>0.114254653130288</v>
      </c>
      <c r="BE243" s="33">
        <f>[56]Currencies!AJ406</f>
        <v>0.0575273816313697</v>
      </c>
      <c r="BF243" s="33">
        <f>+BF241-BF242-BF244</f>
        <v>0.0735064372856582</v>
      </c>
      <c r="BG243" s="33">
        <f>[56]Currencies!AL406</f>
        <v>0.0785582553300446</v>
      </c>
      <c r="BH243" s="33">
        <f>+BH241-BH242-BH244</f>
        <v>0.0738592721794974</v>
      </c>
      <c r="BI243" s="33">
        <f>+BI241-BI242-BI244</f>
        <v>0.0218425813886487</v>
      </c>
      <c r="BJ243" s="33">
        <f>BJ247/BJ245</f>
        <v>-0.0332235902004456</v>
      </c>
      <c r="BK243" s="33">
        <f>+BK241-BK242-BK244</f>
        <v>-0.0730356940509916</v>
      </c>
      <c r="BL243" s="33">
        <f>BL247/BL245</f>
        <v>-0.0563428571428574</v>
      </c>
      <c r="BM243" s="33">
        <f>+BM241-BM242-BM244</f>
        <v>-0.00672372677696657</v>
      </c>
      <c r="BN243" s="33">
        <f>BN247/BN245</f>
        <v>-0.0642403804582795</v>
      </c>
      <c r="BO243" s="33">
        <f>+BO241-BO242-BO244</f>
        <v>-0.0364404932094355</v>
      </c>
      <c r="BP243" s="33">
        <f>BP247/BP245</f>
        <v>-0.0198191675410982</v>
      </c>
      <c r="BQ243" s="33">
        <f>BQ247/BQ245</f>
        <v>0.00323416801982754</v>
      </c>
      <c r="BR243" s="33">
        <f>BR247/BR245</f>
        <v>-0.0127307345651194</v>
      </c>
      <c r="BS243" s="33">
        <f>+BS247/BS245</f>
        <v>0.0136438475292586</v>
      </c>
      <c r="BT243" s="33">
        <f>+BT241-BT242-BT244</f>
        <v>-0.00816047888663169</v>
      </c>
      <c r="BU243" s="33">
        <f>+BU247/BU245</f>
        <v>0.00113778309546184</v>
      </c>
      <c r="BV243" s="33">
        <f>+BV241-BV242-BV244</f>
        <v>-0.00348487505103245</v>
      </c>
      <c r="BW243" s="33">
        <f>BW247/BW245</f>
        <v>0.0112661465454839</v>
      </c>
      <c r="BX243" s="33">
        <f>BX247/BX245</f>
        <v>-0.0427829558898088</v>
      </c>
      <c r="BY243" s="33">
        <f>BY247/BY245</f>
        <v>-0.0512675838349097</v>
      </c>
      <c r="BZ243" s="33">
        <f>BZ247/BZ245</f>
        <v>-0.0509076625610207</v>
      </c>
      <c r="CA243" s="33">
        <f>+CA241-CA242-CA244</f>
        <v>-0.0150913380310709</v>
      </c>
      <c r="CB243" s="33">
        <f>CB247/CB245</f>
        <v>-0.0510778550560534</v>
      </c>
      <c r="CC243" s="141">
        <f>[56]Currencies!BH406*1</f>
        <v>-0.0332053813823346</v>
      </c>
      <c r="CD243" s="33">
        <f>[56]Currencies!BI406</f>
        <v>-0.0576998224241652</v>
      </c>
      <c r="CE243" s="33">
        <f>CE247/CE245</f>
        <v>-0.0109705549147739</v>
      </c>
      <c r="CF243" s="33">
        <f>[56]Currencies!BK406</f>
        <v>0.00787463282999027</v>
      </c>
      <c r="CG243" s="33">
        <f>CG247/CG245</f>
        <v>0.0121018519190347</v>
      </c>
      <c r="CH243" s="33">
        <f>[56]Currencies!BM406</f>
        <v>-0.0344067523792342</v>
      </c>
      <c r="CI243" s="33">
        <f>CI247/CI245</f>
        <v>0.010155577947938</v>
      </c>
      <c r="CJ243" s="142">
        <f>[56]Currencies!BO406</f>
        <v>-0.0115651260735133</v>
      </c>
      <c r="CK243" s="141">
        <f>[56]Currencies!BP406</f>
        <v>-0.00245349713693414</v>
      </c>
      <c r="CL243" s="141">
        <f>[56]Currencies!BQ406</f>
        <v>-0.00245349713693414</v>
      </c>
      <c r="CM243" s="33">
        <f>[56]Currencies!BR406</f>
        <v>-0.00245349713693414</v>
      </c>
      <c r="CN243" s="33">
        <f>[56]Currencies!BS406</f>
        <v>-0.00245349713693414</v>
      </c>
      <c r="CO243" s="33">
        <f>[56]Currencies!BT406</f>
        <v>-0.00245349713693414</v>
      </c>
      <c r="CP243" s="33">
        <f>[56]Currencies!BU406</f>
        <v>-0.00245349713693414</v>
      </c>
      <c r="CQ243" s="33">
        <f>[56]Currencies!BV406</f>
        <v>-0.00245349713693414</v>
      </c>
      <c r="CR243" s="33">
        <f>[56]Currencies!BW406</f>
        <v>-0.00245349713693414</v>
      </c>
      <c r="CS243" s="33">
        <f>[56]Currencies!BX406</f>
        <v>-0.00245349713693414</v>
      </c>
    </row>
    <row r="244" spans="1:97">
      <c r="A244" s="529" t="s">
        <v>599</v>
      </c>
      <c r="B244" s="33" t="s">
        <v>587</v>
      </c>
      <c r="C244" s="87">
        <v>0</v>
      </c>
      <c r="D244" s="87">
        <v>0</v>
      </c>
      <c r="E244" s="87">
        <v>0.085</v>
      </c>
      <c r="F244" s="87">
        <v>0.06</v>
      </c>
      <c r="G244" s="87">
        <v>0</v>
      </c>
      <c r="H244" s="87">
        <v>0.03</v>
      </c>
      <c r="I244" s="87">
        <v>0.03</v>
      </c>
      <c r="J244" s="87">
        <v>0</v>
      </c>
      <c r="K244" s="87">
        <v>0</v>
      </c>
      <c r="L244" s="87">
        <v>0.003</v>
      </c>
      <c r="M244" s="33">
        <v>0.025</v>
      </c>
      <c r="N244" s="33">
        <f>+N248/N245</f>
        <v>-0.00438295142071494</v>
      </c>
      <c r="O244" s="87">
        <v>0.0102</v>
      </c>
      <c r="P244" s="33">
        <v>0</v>
      </c>
      <c r="Q244" s="33">
        <f>+Q248/Q245</f>
        <v>0.0133168916475835</v>
      </c>
      <c r="R244" s="87">
        <v>0.0065</v>
      </c>
      <c r="S244" s="33">
        <v>0</v>
      </c>
      <c r="T244" s="33">
        <f>+T248/T245</f>
        <v>0</v>
      </c>
      <c r="U244" s="33">
        <v>0</v>
      </c>
      <c r="V244" s="33">
        <f>+V248/V245</f>
        <v>0</v>
      </c>
      <c r="W244" s="33">
        <v>0</v>
      </c>
      <c r="X244" s="33">
        <f>+X248/X245</f>
        <v>0</v>
      </c>
      <c r="Y244" s="87">
        <v>0</v>
      </c>
      <c r="Z244" s="33">
        <v>0</v>
      </c>
      <c r="AA244" s="33">
        <f>+AA248/AA245</f>
        <v>0</v>
      </c>
      <c r="AB244" s="33">
        <v>0</v>
      </c>
      <c r="AC244" s="33">
        <f>+AC248/AC245</f>
        <v>0.00886136090406348</v>
      </c>
      <c r="AD244" s="87">
        <v>0</v>
      </c>
      <c r="AE244" s="87">
        <f>+AE248/AE245</f>
        <v>0.00457506051765874</v>
      </c>
      <c r="AF244" s="87">
        <v>0.0022</v>
      </c>
      <c r="AG244" s="87">
        <v>0</v>
      </c>
      <c r="AH244" s="87">
        <f>+AH248/AH245</f>
        <v>0</v>
      </c>
      <c r="AI244" s="87">
        <v>0</v>
      </c>
      <c r="AJ244" s="87">
        <f>+AJ248/AJ245</f>
        <v>0.00380555231540884</v>
      </c>
      <c r="AK244" s="33">
        <v>0</v>
      </c>
      <c r="AL244" s="33">
        <f>+AL248/AL245</f>
        <v>0.0020003065603924</v>
      </c>
      <c r="AM244" s="87">
        <v>0.001</v>
      </c>
      <c r="AN244" s="87">
        <v>0</v>
      </c>
      <c r="AO244" s="87">
        <f t="shared" ref="AO244:CS244" si="352">+AO248/AO245</f>
        <v>0</v>
      </c>
      <c r="AP244" s="87">
        <v>0</v>
      </c>
      <c r="AQ244" s="87">
        <f t="shared" si="352"/>
        <v>0</v>
      </c>
      <c r="AR244" s="87">
        <f t="shared" si="352"/>
        <v>0</v>
      </c>
      <c r="AS244" s="87">
        <f t="shared" si="352"/>
        <v>0</v>
      </c>
      <c r="AT244" s="87">
        <v>0</v>
      </c>
      <c r="AU244" s="130">
        <v>0</v>
      </c>
      <c r="AV244" s="33">
        <f>+AV248/AV245</f>
        <v>-0.0203183203521842</v>
      </c>
      <c r="AW244" s="33">
        <v>0</v>
      </c>
      <c r="AX244" s="33">
        <f>+AX248/AX245</f>
        <v>-0.0335608009844502</v>
      </c>
      <c r="AY244" s="33">
        <f>+AY248/AY245</f>
        <v>-0.00894387717075352</v>
      </c>
      <c r="AZ244" s="33">
        <f>+AZ248/AZ245</f>
        <v>-0.0170881749829118</v>
      </c>
      <c r="BA244" s="33">
        <f t="shared" si="352"/>
        <v>-0.0135601975914506</v>
      </c>
      <c r="BB244" s="33">
        <v>0</v>
      </c>
      <c r="BC244" s="33">
        <f t="shared" si="352"/>
        <v>0</v>
      </c>
      <c r="BD244" s="33">
        <f t="shared" si="352"/>
        <v>0</v>
      </c>
      <c r="BE244" s="33">
        <f t="shared" si="352"/>
        <v>0.0294922612306531</v>
      </c>
      <c r="BF244" s="33">
        <f t="shared" si="352"/>
        <v>0</v>
      </c>
      <c r="BG244" s="33">
        <f t="shared" si="352"/>
        <v>0.0155844803510872</v>
      </c>
      <c r="BH244" s="33">
        <f t="shared" si="352"/>
        <v>0.0082586749121277</v>
      </c>
      <c r="BI244" s="33">
        <v>0</v>
      </c>
      <c r="BJ244" s="33">
        <f>+BJ248/BJ245</f>
        <v>0</v>
      </c>
      <c r="BK244" s="33">
        <f>+BK248/BK245</f>
        <v>0</v>
      </c>
      <c r="BL244" s="33">
        <f t="shared" si="352"/>
        <v>0</v>
      </c>
      <c r="BM244" s="33">
        <f t="shared" si="352"/>
        <v>0</v>
      </c>
      <c r="BN244" s="33">
        <f t="shared" si="352"/>
        <v>0</v>
      </c>
      <c r="BO244" s="33">
        <f t="shared" si="352"/>
        <v>0</v>
      </c>
      <c r="BP244" s="33">
        <f t="shared" si="352"/>
        <v>0</v>
      </c>
      <c r="BQ244" s="33">
        <f t="shared" si="352"/>
        <v>0</v>
      </c>
      <c r="BR244" s="33">
        <f t="shared" si="352"/>
        <v>0</v>
      </c>
      <c r="BS244" s="33">
        <f t="shared" si="352"/>
        <v>0</v>
      </c>
      <c r="BT244" s="33">
        <f t="shared" si="352"/>
        <v>0</v>
      </c>
      <c r="BU244" s="33">
        <f t="shared" si="352"/>
        <v>0</v>
      </c>
      <c r="BV244" s="33">
        <f t="shared" si="352"/>
        <v>0</v>
      </c>
      <c r="BW244" s="33">
        <f t="shared" ref="BW244:CC244" si="353">+BW248/BW245</f>
        <v>0</v>
      </c>
      <c r="BX244" s="33">
        <f t="shared" si="353"/>
        <v>0</v>
      </c>
      <c r="BY244" s="33">
        <f t="shared" si="353"/>
        <v>0.0180567497850387</v>
      </c>
      <c r="BZ244" s="33">
        <f t="shared" si="353"/>
        <v>0.0609332819128423</v>
      </c>
      <c r="CA244" s="33">
        <f t="shared" si="353"/>
        <v>0</v>
      </c>
      <c r="CB244" s="33">
        <f t="shared" si="353"/>
        <v>0.0406586704614759</v>
      </c>
      <c r="CC244" s="33">
        <f t="shared" si="353"/>
        <v>0.0204658016454505</v>
      </c>
      <c r="CD244" s="33">
        <f>CD248/CD245</f>
        <v>0.0469777638584403</v>
      </c>
      <c r="CE244" s="33">
        <f t="shared" ref="CE244" si="354">+CE248/CE245</f>
        <v>0.0472664250827163</v>
      </c>
      <c r="CF244" s="33">
        <f>CF248/CF245</f>
        <v>0.048661800486618</v>
      </c>
      <c r="CG244" s="33">
        <f t="shared" ref="CG244" si="355">+CG248/CG245</f>
        <v>0.027681272681976</v>
      </c>
      <c r="CH244" s="33">
        <f>CH248/CH245</f>
        <v>0.0471216523992775</v>
      </c>
      <c r="CI244" s="33">
        <f t="shared" ref="CI244" si="356">+CI248/CI245</f>
        <v>0.037341016902916</v>
      </c>
      <c r="CJ244" s="33">
        <f t="shared" si="352"/>
        <v>0.0421083234418343</v>
      </c>
      <c r="CK244" s="33">
        <f t="shared" si="352"/>
        <v>0</v>
      </c>
      <c r="CL244" s="33">
        <f t="shared" si="352"/>
        <v>0</v>
      </c>
      <c r="CM244" s="33">
        <f t="shared" si="352"/>
        <v>0</v>
      </c>
      <c r="CN244" s="33">
        <f t="shared" si="352"/>
        <v>0</v>
      </c>
      <c r="CO244" s="33">
        <f t="shared" si="352"/>
        <v>0</v>
      </c>
      <c r="CP244" s="33">
        <f t="shared" si="352"/>
        <v>0</v>
      </c>
      <c r="CQ244" s="33">
        <f t="shared" si="352"/>
        <v>0</v>
      </c>
      <c r="CR244" s="33">
        <f t="shared" si="352"/>
        <v>0</v>
      </c>
      <c r="CS244" s="33">
        <f t="shared" si="352"/>
        <v>0</v>
      </c>
    </row>
    <row r="245" spans="1:97">
      <c r="A245" s="57" t="s">
        <v>456</v>
      </c>
      <c r="B245" s="39" t="s">
        <v>594</v>
      </c>
      <c r="C245" s="39">
        <v>1920</v>
      </c>
      <c r="D245" s="39">
        <v>2061</v>
      </c>
      <c r="E245" s="39">
        <v>2126.952</v>
      </c>
      <c r="F245" s="39">
        <v>2392.821</v>
      </c>
      <c r="G245" s="39">
        <v>2471.7</v>
      </c>
      <c r="H245" s="39">
        <v>2388.5</v>
      </c>
      <c r="I245" s="39">
        <v>2717</v>
      </c>
      <c r="J245" s="39">
        <v>2813.8</v>
      </c>
      <c r="K245" s="39">
        <v>3002.6</v>
      </c>
      <c r="L245" s="39">
        <v>2973.8</v>
      </c>
      <c r="M245" s="39">
        <v>1505</v>
      </c>
      <c r="N245" s="39">
        <f>+O245-M245</f>
        <v>1527.4</v>
      </c>
      <c r="O245" s="39">
        <v>3032.4</v>
      </c>
      <c r="P245" s="39">
        <v>1740.3</v>
      </c>
      <c r="Q245" s="39">
        <f>+R245-P245</f>
        <v>1659.4</v>
      </c>
      <c r="R245" s="39">
        <v>3399.7</v>
      </c>
      <c r="S245" s="39">
        <v>854.3</v>
      </c>
      <c r="T245" s="39">
        <f>+W245-S245</f>
        <v>869.7</v>
      </c>
      <c r="U245" s="39">
        <v>809</v>
      </c>
      <c r="V245" s="39">
        <f>+X245-U245</f>
        <v>866.7</v>
      </c>
      <c r="W245" s="39">
        <v>1724</v>
      </c>
      <c r="X245" s="39">
        <f>+Y245-W245</f>
        <v>1675.7</v>
      </c>
      <c r="Y245" s="39">
        <v>3399.7</v>
      </c>
      <c r="Z245" s="39">
        <f t="shared" ref="Z245:AE245" si="357">+S238</f>
        <v>858.2</v>
      </c>
      <c r="AA245" s="39">
        <f t="shared" si="357"/>
        <v>881.1</v>
      </c>
      <c r="AB245" s="39">
        <f t="shared" si="357"/>
        <v>779.3</v>
      </c>
      <c r="AC245" s="39">
        <f t="shared" si="357"/>
        <v>831.8</v>
      </c>
      <c r="AD245" s="39">
        <f t="shared" si="357"/>
        <v>1739.3</v>
      </c>
      <c r="AE245" s="39">
        <f t="shared" si="357"/>
        <v>1611.1</v>
      </c>
      <c r="AF245" s="39">
        <v>3350.4</v>
      </c>
      <c r="AG245" s="39">
        <f t="shared" ref="AG245:AL245" si="358">+Z238</f>
        <v>797.3</v>
      </c>
      <c r="AH245" s="39">
        <f t="shared" si="358"/>
        <v>834.2</v>
      </c>
      <c r="AI245" s="39">
        <f t="shared" si="358"/>
        <v>773.7</v>
      </c>
      <c r="AJ245" s="39">
        <f t="shared" si="358"/>
        <v>857.3</v>
      </c>
      <c r="AK245" s="39">
        <f t="shared" si="358"/>
        <v>1631.5</v>
      </c>
      <c r="AL245" s="39">
        <f t="shared" si="358"/>
        <v>1631</v>
      </c>
      <c r="AM245" s="39">
        <v>3262.5</v>
      </c>
      <c r="AN245" s="39">
        <f t="shared" ref="AN245:BW245" si="359">+AG238</f>
        <v>835.3</v>
      </c>
      <c r="AO245" s="39">
        <f t="shared" si="359"/>
        <v>878.9</v>
      </c>
      <c r="AP245" s="39">
        <f t="shared" si="359"/>
        <v>821.1</v>
      </c>
      <c r="AQ245" s="39">
        <f t="shared" si="359"/>
        <v>906.6</v>
      </c>
      <c r="AR245" s="39">
        <f t="shared" si="359"/>
        <v>1714.2</v>
      </c>
      <c r="AS245" s="39">
        <f t="shared" si="359"/>
        <v>1727.7</v>
      </c>
      <c r="AT245" s="39">
        <v>3442</v>
      </c>
      <c r="AU245" s="39">
        <f t="shared" si="359"/>
        <v>751.1</v>
      </c>
      <c r="AV245" s="39">
        <f t="shared" si="359"/>
        <v>590.6</v>
      </c>
      <c r="AW245" s="39">
        <f t="shared" si="359"/>
        <v>861.7</v>
      </c>
      <c r="AX245" s="39">
        <f t="shared" si="359"/>
        <v>893.9</v>
      </c>
      <c r="AY245" s="39">
        <f t="shared" si="359"/>
        <v>1341.7</v>
      </c>
      <c r="AZ245" s="39">
        <f t="shared" si="359"/>
        <v>1755.6</v>
      </c>
      <c r="BA245" s="39">
        <f t="shared" si="359"/>
        <v>3097.3</v>
      </c>
      <c r="BB245" s="39">
        <f t="shared" si="359"/>
        <v>848.3</v>
      </c>
      <c r="BC245" s="39">
        <f t="shared" si="359"/>
        <v>930.4</v>
      </c>
      <c r="BD245" s="39">
        <f t="shared" si="359"/>
        <v>945.6</v>
      </c>
      <c r="BE245" s="39">
        <f t="shared" si="359"/>
        <v>1059.6</v>
      </c>
      <c r="BF245" s="39">
        <f t="shared" si="359"/>
        <v>1778.7</v>
      </c>
      <c r="BG245" s="39">
        <f t="shared" si="359"/>
        <v>2005.2</v>
      </c>
      <c r="BH245" s="39">
        <f t="shared" si="359"/>
        <v>3783.9</v>
      </c>
      <c r="BI245" s="39">
        <f t="shared" si="359"/>
        <v>1041.3</v>
      </c>
      <c r="BJ245" s="39">
        <f t="shared" si="359"/>
        <v>1122.5</v>
      </c>
      <c r="BK245" s="39">
        <f t="shared" si="359"/>
        <v>1094.3</v>
      </c>
      <c r="BL245" s="39">
        <f t="shared" si="359"/>
        <v>1218.7</v>
      </c>
      <c r="BM245" s="39">
        <f t="shared" si="359"/>
        <v>2163.8</v>
      </c>
      <c r="BN245" s="39">
        <f t="shared" si="359"/>
        <v>2313</v>
      </c>
      <c r="BO245" s="39">
        <f t="shared" si="359"/>
        <v>4476.8</v>
      </c>
      <c r="BP245" s="39">
        <f t="shared" si="359"/>
        <v>1143.6</v>
      </c>
      <c r="BQ245" s="39">
        <f t="shared" si="359"/>
        <v>1170.1</v>
      </c>
      <c r="BR245" s="39">
        <v>1109.5</v>
      </c>
      <c r="BS245" s="39">
        <f t="shared" si="359"/>
        <v>1230.4</v>
      </c>
      <c r="BT245" s="39">
        <f t="shared" si="359"/>
        <v>2313.7</v>
      </c>
      <c r="BU245" s="39">
        <f t="shared" si="359"/>
        <v>2340.2</v>
      </c>
      <c r="BV245" s="39">
        <f t="shared" si="359"/>
        <v>4653.9</v>
      </c>
      <c r="BW245" s="39">
        <f t="shared" si="359"/>
        <v>1243.3</v>
      </c>
      <c r="BX245" s="39">
        <f>CA245-BW245</f>
        <v>1183.4</v>
      </c>
      <c r="BY245" s="39">
        <v>1163</v>
      </c>
      <c r="BZ245" s="39">
        <f>CB245-BY245</f>
        <v>1296.5</v>
      </c>
      <c r="CA245" s="39">
        <f t="shared" ref="CA245" si="360">+BT238</f>
        <v>2426.7</v>
      </c>
      <c r="CB245" s="39">
        <f>CC245-CA245</f>
        <v>2459.5</v>
      </c>
      <c r="CC245" s="39">
        <f>+BV238</f>
        <v>4886.2</v>
      </c>
      <c r="CD245" s="39">
        <f t="shared" ref="CD245" si="361">+BW238</f>
        <v>1277.2</v>
      </c>
      <c r="CE245" s="39">
        <f>CH245-CD245</f>
        <v>1269.4</v>
      </c>
      <c r="CF245" s="39">
        <f>+BY238</f>
        <v>1233</v>
      </c>
      <c r="CG245" s="39">
        <f>CI245-CF245</f>
        <v>1445.02026548964</v>
      </c>
      <c r="CH245" s="39">
        <f t="shared" ref="CH245" si="362">+CA238</f>
        <v>2546.6</v>
      </c>
      <c r="CI245" s="39">
        <f>CJ245-CH245</f>
        <v>2678.02026548964</v>
      </c>
      <c r="CJ245" s="39">
        <f>+CC238</f>
        <v>5224.62026548964</v>
      </c>
      <c r="CK245" s="39">
        <f t="shared" ref="CK245:CS245" si="363">+CJ238</f>
        <v>5697.67408936239</v>
      </c>
      <c r="CL245" s="39">
        <f t="shared" si="363"/>
        <v>6025.5553076587</v>
      </c>
      <c r="CM245" s="39">
        <f t="shared" si="363"/>
        <v>6372.30494342245</v>
      </c>
      <c r="CN245" s="39">
        <f t="shared" si="363"/>
        <v>6739.00880809343</v>
      </c>
      <c r="CO245" s="39">
        <f t="shared" si="363"/>
        <v>7126.81519776261</v>
      </c>
      <c r="CP245" s="39">
        <f t="shared" si="363"/>
        <v>7536.9384889452</v>
      </c>
      <c r="CQ245" s="39">
        <f t="shared" si="363"/>
        <v>7970.66294127803</v>
      </c>
      <c r="CR245" s="39">
        <f t="shared" si="363"/>
        <v>8429.34671904882</v>
      </c>
      <c r="CS245" s="39">
        <f t="shared" si="363"/>
        <v>8914.42614415034</v>
      </c>
    </row>
    <row r="246" spans="1:97">
      <c r="A246" s="57" t="s">
        <v>457</v>
      </c>
      <c r="B246" s="39" t="s">
        <v>594</v>
      </c>
      <c r="C246" s="39">
        <f>+C242*C245</f>
        <v>117.12</v>
      </c>
      <c r="D246" s="39">
        <f>+D242*D245</f>
        <v>78.318</v>
      </c>
      <c r="E246" s="39">
        <f>+E242*E245</f>
        <v>159.5214</v>
      </c>
      <c r="F246" s="39">
        <f>+F242*F245</f>
        <v>31.106673</v>
      </c>
      <c r="G246" s="39">
        <f>+G242*G245</f>
        <v>-81.5661</v>
      </c>
      <c r="H246" s="39">
        <f t="shared" ref="H246:S246" si="364">+H242*H245</f>
        <v>97.9285</v>
      </c>
      <c r="I246" s="39">
        <f t="shared" si="364"/>
        <v>67.925</v>
      </c>
      <c r="J246" s="39">
        <f t="shared" si="364"/>
        <v>59.0898</v>
      </c>
      <c r="K246" s="39">
        <f t="shared" si="364"/>
        <v>63.0546</v>
      </c>
      <c r="L246" s="39">
        <f t="shared" si="364"/>
        <v>77.3188</v>
      </c>
      <c r="M246" s="39">
        <f t="shared" si="364"/>
        <v>52.675</v>
      </c>
      <c r="N246" s="39">
        <f>+O246-M246</f>
        <v>50.4266</v>
      </c>
      <c r="O246" s="39">
        <f t="shared" si="364"/>
        <v>103.1016</v>
      </c>
      <c r="P246" s="39">
        <f t="shared" si="364"/>
        <v>36.5463</v>
      </c>
      <c r="Q246" s="39">
        <f>+R246-P246</f>
        <v>24.6483</v>
      </c>
      <c r="R246" s="39">
        <f t="shared" si="364"/>
        <v>61.1946</v>
      </c>
      <c r="S246" s="39">
        <f t="shared" si="364"/>
        <v>-15.3774</v>
      </c>
      <c r="T246" s="39">
        <f>+W246-S246</f>
        <v>3.3094</v>
      </c>
      <c r="U246" s="39">
        <f>+U242*U245</f>
        <v>4.045</v>
      </c>
      <c r="V246" s="39">
        <f>+X246-U246</f>
        <v>15.50234</v>
      </c>
      <c r="W246" s="39">
        <f>+W242*W245</f>
        <v>-12.068</v>
      </c>
      <c r="X246" s="39">
        <f>+Y246-W246</f>
        <v>19.54734</v>
      </c>
      <c r="Y246" s="39">
        <f>+Y242*Y245</f>
        <v>7.47934</v>
      </c>
      <c r="Z246" s="39">
        <f>+Z242*Z245</f>
        <v>16.3058</v>
      </c>
      <c r="AA246" s="39">
        <f>+AD246-Z246</f>
        <v>11.523</v>
      </c>
      <c r="AB246" s="39">
        <f>+AB242*AB245</f>
        <v>11.6895</v>
      </c>
      <c r="AC246" s="39">
        <f>+AE246-AB246</f>
        <v>27.4897</v>
      </c>
      <c r="AD246" s="39">
        <f>+AD242*AD245</f>
        <v>27.8288</v>
      </c>
      <c r="AE246" s="39">
        <f>+AF246-AD246</f>
        <v>39.1792</v>
      </c>
      <c r="AF246" s="39">
        <f>+AF242*AF245</f>
        <v>67.008</v>
      </c>
      <c r="AG246" s="39">
        <f>+AG242*AG245</f>
        <v>17.5406</v>
      </c>
      <c r="AH246" s="39">
        <f>+AK246-AG246</f>
        <v>23.2469</v>
      </c>
      <c r="AI246" s="39">
        <f>+AI242*AI245</f>
        <v>30.1743</v>
      </c>
      <c r="AJ246" s="39">
        <f>+AL246-AI246</f>
        <v>33.4382</v>
      </c>
      <c r="AK246" s="39">
        <f>+AK242*AK245</f>
        <v>40.7875</v>
      </c>
      <c r="AL246" s="39">
        <f>+AM246-AK246</f>
        <v>63.6125</v>
      </c>
      <c r="AM246" s="39">
        <f>+AM242*AM245</f>
        <v>104.4</v>
      </c>
      <c r="AN246" s="39">
        <f>+AN242*AN245</f>
        <v>-88.04062</v>
      </c>
      <c r="AO246" s="39">
        <f>+AR246-AN246</f>
        <v>-277.76966</v>
      </c>
      <c r="AP246" s="39">
        <f>+AP242*AP245</f>
        <v>90.321</v>
      </c>
      <c r="AQ246" s="39">
        <f>+AS246-AP246</f>
        <v>55.20128</v>
      </c>
      <c r="AR246" s="39">
        <f>+AR242*AR245</f>
        <v>-365.81028</v>
      </c>
      <c r="AS246" s="39">
        <f>+AT246-AR246</f>
        <v>145.52228</v>
      </c>
      <c r="AT246" s="39">
        <f>+AT242*AT245</f>
        <v>-220.288</v>
      </c>
      <c r="AU246" s="39">
        <f>+AU242*AU245</f>
        <v>157.731</v>
      </c>
      <c r="AV246" s="39">
        <f>+AY246-AU246</f>
        <v>392.366</v>
      </c>
      <c r="AW246" s="39">
        <f>+AW242*AW245</f>
        <v>88.7551</v>
      </c>
      <c r="AX246" s="39">
        <f>+AZ246-AW246</f>
        <v>129.2783</v>
      </c>
      <c r="AY246" s="39">
        <f>+AY242*AY245</f>
        <v>550.097</v>
      </c>
      <c r="AZ246" s="39">
        <f>+BA246-AY246</f>
        <v>218.0334</v>
      </c>
      <c r="BA246" s="39">
        <f>+BA242*BA245</f>
        <v>768.1304</v>
      </c>
      <c r="BB246" s="39">
        <f>+BB242*BB245</f>
        <v>149.3008</v>
      </c>
      <c r="BC246" s="39">
        <f>+BF246-BB246</f>
        <v>105.0533</v>
      </c>
      <c r="BD246" s="39">
        <f>+BD242*BD245</f>
        <v>40.6608</v>
      </c>
      <c r="BE246" s="39">
        <f>+BG246-BD246</f>
        <v>87.1590000000001</v>
      </c>
      <c r="BF246" s="39">
        <f>+BF242*BF245</f>
        <v>254.3541</v>
      </c>
      <c r="BG246" s="39">
        <f>+BH246-BF246</f>
        <v>127.8198</v>
      </c>
      <c r="BH246" s="39">
        <f>+BH242*BH245</f>
        <v>382.1739</v>
      </c>
      <c r="BI246" s="39">
        <f>+BI242*BI245</f>
        <v>79.55532</v>
      </c>
      <c r="BJ246" s="39">
        <f>+BM246-BI246</f>
        <v>84.89348</v>
      </c>
      <c r="BK246" s="39">
        <f>+BK242*BK245</f>
        <v>95.42296</v>
      </c>
      <c r="BL246" s="39">
        <f>+BN246-BK246</f>
        <v>80.36504</v>
      </c>
      <c r="BM246" s="39">
        <f>+BM242*BM245</f>
        <v>164.4488</v>
      </c>
      <c r="BN246" s="39">
        <f>+BO246-BM246</f>
        <v>175.788</v>
      </c>
      <c r="BO246" s="39">
        <f>+BO242*BO245</f>
        <v>340.2368</v>
      </c>
      <c r="BP246" s="39">
        <f>+BP242*BP245</f>
        <v>122.3652</v>
      </c>
      <c r="BQ246" s="39">
        <f>+BT246-BP246</f>
        <v>9.51570000000001</v>
      </c>
      <c r="BR246" s="39">
        <f>+BR242*BR245</f>
        <v>67.12475</v>
      </c>
      <c r="BS246" s="39">
        <f>+BU246-BR246</f>
        <v>49.51261</v>
      </c>
      <c r="BT246" s="39">
        <f>+BT242*BT245</f>
        <v>131.8809</v>
      </c>
      <c r="BU246" s="39">
        <f>+BV246-BT246</f>
        <v>116.63736</v>
      </c>
      <c r="BV246" s="39">
        <f>+BV242*BV245</f>
        <v>248.51826</v>
      </c>
      <c r="BW246" s="39">
        <f>+BW242*BW245</f>
        <v>19.8928</v>
      </c>
      <c r="BX246" s="39">
        <f t="shared" ref="BX246:BX248" si="365">CA246-BW246</f>
        <v>136.62935</v>
      </c>
      <c r="BY246" s="39">
        <f>+BY242*BY245</f>
        <v>108.6242</v>
      </c>
      <c r="BZ246" s="39">
        <f t="shared" ref="BZ246:BZ248" si="366">CB246-BY246</f>
        <v>135.52205</v>
      </c>
      <c r="CA246" s="39">
        <f>+CA242*CA245</f>
        <v>156.52215</v>
      </c>
      <c r="CB246" s="39">
        <f t="shared" ref="CB246:CB248" si="367">CC246-CA246</f>
        <v>244.14625</v>
      </c>
      <c r="CC246" s="39">
        <f>+CC242*CC245</f>
        <v>400.6684</v>
      </c>
      <c r="CD246" s="39">
        <f>+CD242*CD245</f>
        <v>140.492</v>
      </c>
      <c r="CE246" s="39">
        <f>CH246-CD246</f>
        <v>25.037</v>
      </c>
      <c r="CF246" s="39">
        <f>+CF242*CF245</f>
        <v>49.32</v>
      </c>
      <c r="CG246" s="39">
        <f>CI246-CF246</f>
        <v>98.6282159293781</v>
      </c>
      <c r="CH246" s="39">
        <f>+CH242*CH245</f>
        <v>165.529</v>
      </c>
      <c r="CI246" s="39">
        <f>CJ246-CH246</f>
        <v>147.948215929378</v>
      </c>
      <c r="CJ246" s="39">
        <f t="shared" ref="CJ246:CS246" si="368">+CJ242*CJ245</f>
        <v>313.477215929378</v>
      </c>
      <c r="CK246" s="39">
        <f t="shared" si="368"/>
        <v>341.860445361744</v>
      </c>
      <c r="CL246" s="39">
        <f t="shared" si="368"/>
        <v>361.533318459522</v>
      </c>
      <c r="CM246" s="39">
        <f t="shared" si="368"/>
        <v>382.338296605347</v>
      </c>
      <c r="CN246" s="39">
        <f t="shared" si="368"/>
        <v>404.340528485606</v>
      </c>
      <c r="CO246" s="39">
        <f t="shared" si="368"/>
        <v>427.608911865757</v>
      </c>
      <c r="CP246" s="39">
        <f t="shared" si="368"/>
        <v>452.216309336712</v>
      </c>
      <c r="CQ246" s="39">
        <f t="shared" si="368"/>
        <v>478.239776476682</v>
      </c>
      <c r="CR246" s="39">
        <f t="shared" si="368"/>
        <v>505.760803142929</v>
      </c>
      <c r="CS246" s="39">
        <f t="shared" si="368"/>
        <v>534.86556864902</v>
      </c>
    </row>
    <row r="247" spans="1:97">
      <c r="A247" s="57" t="s">
        <v>600</v>
      </c>
      <c r="B247" s="39" t="s">
        <v>594</v>
      </c>
      <c r="C247" s="39">
        <f>+C243*C245</f>
        <v>23.8800000000001</v>
      </c>
      <c r="D247" s="39">
        <f>+D243*D245</f>
        <v>-12.3659999999999</v>
      </c>
      <c r="E247" s="39">
        <f>+E243*E245</f>
        <v>-74.44332</v>
      </c>
      <c r="F247" s="39">
        <f>+F243*F245</f>
        <v>-95.7969330000004</v>
      </c>
      <c r="G247" s="39">
        <f>+G243*G245</f>
        <v>-1.63389999999991</v>
      </c>
      <c r="H247" s="39">
        <f t="shared" ref="H247:S247" si="369">+H243*H245</f>
        <v>158.9165</v>
      </c>
      <c r="I247" s="39">
        <f t="shared" si="369"/>
        <v>-52.6349999999999</v>
      </c>
      <c r="J247" s="39">
        <f t="shared" si="369"/>
        <v>129.7102</v>
      </c>
      <c r="K247" s="39">
        <f t="shared" si="369"/>
        <v>-91.8545999999996</v>
      </c>
      <c r="L247" s="39">
        <f t="shared" si="369"/>
        <v>-27.6401999999999</v>
      </c>
      <c r="M247" s="39">
        <f t="shared" si="369"/>
        <v>145</v>
      </c>
      <c r="N247" s="39">
        <f>+O247-M247</f>
        <v>88.2679199999993</v>
      </c>
      <c r="O247" s="39">
        <f t="shared" si="369"/>
        <v>233.267919999999</v>
      </c>
      <c r="P247" s="39">
        <f t="shared" si="369"/>
        <v>-52.4462999999998</v>
      </c>
      <c r="Q247" s="39">
        <f>+R247-P247</f>
        <v>-30.8463500000002</v>
      </c>
      <c r="R247" s="39">
        <f t="shared" si="369"/>
        <v>-83.29265</v>
      </c>
      <c r="S247" s="39">
        <f t="shared" si="369"/>
        <v>19.2774000000001</v>
      </c>
      <c r="T247" s="39">
        <f>+W247-S247</f>
        <v>8.09059999999975</v>
      </c>
      <c r="U247" s="39">
        <f>+U243*U245</f>
        <v>-33.745</v>
      </c>
      <c r="V247" s="39">
        <f>+X247-U247</f>
        <v>-50.4023399999995</v>
      </c>
      <c r="W247" s="39">
        <f>+W243*W245</f>
        <v>27.3679999999999</v>
      </c>
      <c r="X247" s="39">
        <f>+Y247-W247</f>
        <v>-84.1473399999995</v>
      </c>
      <c r="Y247" s="39">
        <f>+Y243*Y245</f>
        <v>-56.7793399999997</v>
      </c>
      <c r="Z247" s="39">
        <f>+Z243*Z245</f>
        <v>-77.2058000000001</v>
      </c>
      <c r="AA247" s="39">
        <f>+AD247-Z247</f>
        <v>-58.4229999999998</v>
      </c>
      <c r="AB247" s="39">
        <f>+AB243*AB245</f>
        <v>-17.2894999999999</v>
      </c>
      <c r="AC247" s="39">
        <f>+AE247-AB247</f>
        <v>-9.36058000000036</v>
      </c>
      <c r="AD247" s="39">
        <f>+AD243*AD245</f>
        <v>-135.6288</v>
      </c>
      <c r="AE247" s="39">
        <f>+AF247-AD247</f>
        <v>-26.6500800000003</v>
      </c>
      <c r="AF247" s="39">
        <f>+AF243*AF245</f>
        <v>-162.27888</v>
      </c>
      <c r="AG247" s="39">
        <f>+AG243*AG245</f>
        <v>20.4594</v>
      </c>
      <c r="AH247" s="39">
        <f>+AK247-AG247</f>
        <v>21.4531000000002</v>
      </c>
      <c r="AI247" s="39">
        <f>+AI243*AI245</f>
        <v>17.2257</v>
      </c>
      <c r="AJ247" s="39">
        <f>+AL247-AI247</f>
        <v>12.5992999999998</v>
      </c>
      <c r="AK247" s="39">
        <f>+AK243*AK245</f>
        <v>41.9125000000002</v>
      </c>
      <c r="AL247" s="39">
        <f>+AM247-AK247</f>
        <v>29.8249999999998</v>
      </c>
      <c r="AM247" s="39">
        <f>+AM243*AM245</f>
        <v>71.7375</v>
      </c>
      <c r="AN247" s="39">
        <f>+AN243*AN245</f>
        <v>3.84062000000007</v>
      </c>
      <c r="AO247" s="39">
        <f>+AR247-AN247</f>
        <v>-10.53034</v>
      </c>
      <c r="AP247" s="39">
        <f>+AP243*AP245</f>
        <v>-49.721</v>
      </c>
      <c r="AQ247" s="39">
        <f>+AS247-AP247</f>
        <v>-68.0012799999998</v>
      </c>
      <c r="AR247" s="39">
        <f>+AR243*AR245</f>
        <v>-6.68971999999996</v>
      </c>
      <c r="AS247" s="39">
        <f>+AT247-AR247</f>
        <v>-117.72228</v>
      </c>
      <c r="AT247" s="39">
        <f>+AT243*AT245</f>
        <v>-124.412</v>
      </c>
      <c r="AU247" s="39">
        <f>+AU243*AU245</f>
        <v>-60.5310000000001</v>
      </c>
      <c r="AV247" s="39">
        <f>+AY247-AU247</f>
        <v>-40.5659999999998</v>
      </c>
      <c r="AW247" s="39">
        <f>+AW243*AW245</f>
        <v>-4.8551</v>
      </c>
      <c r="AX247" s="39">
        <f>+AZ247-AW247</f>
        <v>66.6846908512648</v>
      </c>
      <c r="AY247" s="39">
        <f>+AY243*AY245</f>
        <v>-101.097</v>
      </c>
      <c r="AZ247" s="39">
        <f>+BA247-AY247</f>
        <v>61.8295908512648</v>
      </c>
      <c r="BA247" s="39">
        <f>+BA243*BA245</f>
        <v>-39.2674091487351</v>
      </c>
      <c r="BB247" s="39">
        <f>+BB243*BB245</f>
        <v>43.6992</v>
      </c>
      <c r="BC247" s="39">
        <f>+BF247-BB247</f>
        <v>87.0467000000003</v>
      </c>
      <c r="BD247" s="39">
        <f>+BD243*BD245</f>
        <v>108.0392</v>
      </c>
      <c r="BE247" s="39">
        <f>+BG247-BD247</f>
        <v>40.6909999999999</v>
      </c>
      <c r="BF247" s="39">
        <f>+BF243*BF245</f>
        <v>130.7459</v>
      </c>
      <c r="BG247" s="39">
        <f>+BH247-BF247</f>
        <v>148.7302</v>
      </c>
      <c r="BH247" s="39">
        <f>+BH243*BH245</f>
        <v>279.4761</v>
      </c>
      <c r="BI247" s="39">
        <f>+BI243*BI245</f>
        <v>22.7446799999999</v>
      </c>
      <c r="BJ247" s="39">
        <f>+BM247-BI247</f>
        <v>-37.2934800000002</v>
      </c>
      <c r="BK247" s="39">
        <f>+BK243*BK245</f>
        <v>-79.9229600000001</v>
      </c>
      <c r="BL247" s="39">
        <f>BN247-BK247</f>
        <v>-68.6650400000004</v>
      </c>
      <c r="BM247" s="39">
        <f>+BM243*BM245</f>
        <v>-14.5488000000003</v>
      </c>
      <c r="BN247" s="39">
        <f>BO247-BM247</f>
        <v>-148.588</v>
      </c>
      <c r="BO247" s="39">
        <f>+BO243*BO245</f>
        <v>-163.136800000001</v>
      </c>
      <c r="BP247" s="39">
        <f>BP238-BP245-BP246-BP248</f>
        <v>-22.6651999999999</v>
      </c>
      <c r="BQ247" s="39">
        <f>+BT247-BP247</f>
        <v>3.7843000000002</v>
      </c>
      <c r="BR247" s="39">
        <f>BR238-BR245-BR246-BR248</f>
        <v>-14.12475</v>
      </c>
      <c r="BS247" s="39">
        <f>+BU247-BR247</f>
        <v>16.7873899999998</v>
      </c>
      <c r="BT247" s="39">
        <f>+BT243*BT245</f>
        <v>-18.8808999999997</v>
      </c>
      <c r="BU247" s="39">
        <f>+BV247-BT247</f>
        <v>2.6626399999998</v>
      </c>
      <c r="BV247" s="39">
        <f>+BV243*BV245</f>
        <v>-16.2182599999999</v>
      </c>
      <c r="BW247" s="39">
        <f>BW238-BW245-BW246-BW248</f>
        <v>14.0072000000001</v>
      </c>
      <c r="BX247" s="39">
        <f t="shared" si="365"/>
        <v>-50.6293499999998</v>
      </c>
      <c r="BY247" s="39">
        <f>BY238-BY245-BY246-BY248</f>
        <v>-59.6242</v>
      </c>
      <c r="BZ247" s="39">
        <f t="shared" si="366"/>
        <v>-66.0017845103634</v>
      </c>
      <c r="CA247" s="39">
        <f>+CA243*CA245</f>
        <v>-36.6221499999997</v>
      </c>
      <c r="CB247" s="39">
        <f t="shared" si="367"/>
        <v>-125.625984510363</v>
      </c>
      <c r="CC247" s="39">
        <f>+CC243*CC245</f>
        <v>-162.248134510363</v>
      </c>
      <c r="CD247" s="39">
        <f>CD243*CD245</f>
        <v>-73.6942132001438</v>
      </c>
      <c r="CE247" s="39">
        <f>CH247-CD247</f>
        <v>-13.926022408814</v>
      </c>
      <c r="CF247" s="39">
        <f>CF243*CF245</f>
        <v>9.709422279378</v>
      </c>
      <c r="CG247" s="39">
        <f>CI247-CF247</f>
        <v>17.4874212729597</v>
      </c>
      <c r="CH247" s="39">
        <f>CH243*CH245</f>
        <v>-87.6202356089578</v>
      </c>
      <c r="CI247" s="39">
        <f>CJ247-CH247</f>
        <v>27.1968435523377</v>
      </c>
      <c r="CJ247" s="39">
        <f t="shared" ref="CJ247:CS247" si="370">+CJ243*CJ245</f>
        <v>-60.4233920566201</v>
      </c>
      <c r="CK247" s="39">
        <f t="shared" si="370"/>
        <v>-13.9792270654345</v>
      </c>
      <c r="CL247" s="39">
        <f t="shared" si="370"/>
        <v>-14.783682695779</v>
      </c>
      <c r="CM247" s="39">
        <f t="shared" si="370"/>
        <v>-15.6344319343583</v>
      </c>
      <c r="CN247" s="39">
        <f t="shared" si="370"/>
        <v>-16.5341388164312</v>
      </c>
      <c r="CO247" s="39">
        <f t="shared" si="370"/>
        <v>-17.4856206831693</v>
      </c>
      <c r="CP247" s="39">
        <f t="shared" si="370"/>
        <v>-18.4918570038758</v>
      </c>
      <c r="CQ247" s="39">
        <f t="shared" si="370"/>
        <v>-19.5559987058927</v>
      </c>
      <c r="CR247" s="39">
        <f t="shared" si="370"/>
        <v>-20.6813780414115</v>
      </c>
      <c r="CS247" s="39">
        <f t="shared" si="370"/>
        <v>-21.8715190220837</v>
      </c>
    </row>
    <row r="248" spans="1:97">
      <c r="A248" s="57" t="s">
        <v>601</v>
      </c>
      <c r="B248" s="39" t="s">
        <v>594</v>
      </c>
      <c r="C248" s="39">
        <f>+C244*C245</f>
        <v>0</v>
      </c>
      <c r="D248" s="39">
        <f>+D244*D245</f>
        <v>0</v>
      </c>
      <c r="E248" s="39">
        <f>+E244*E245</f>
        <v>180.79092</v>
      </c>
      <c r="F248" s="39">
        <f>+F244*F245</f>
        <v>143.56926</v>
      </c>
      <c r="G248" s="39">
        <f>+G244*G245</f>
        <v>0</v>
      </c>
      <c r="H248" s="39">
        <f t="shared" ref="H248:S248" si="371">+H244*H245</f>
        <v>71.655</v>
      </c>
      <c r="I248" s="39">
        <f t="shared" si="371"/>
        <v>81.51</v>
      </c>
      <c r="J248" s="39">
        <f t="shared" si="371"/>
        <v>0</v>
      </c>
      <c r="K248" s="39">
        <f t="shared" si="371"/>
        <v>0</v>
      </c>
      <c r="L248" s="39">
        <f t="shared" si="371"/>
        <v>8.9214</v>
      </c>
      <c r="M248" s="39">
        <f t="shared" si="371"/>
        <v>37.625</v>
      </c>
      <c r="N248" s="39">
        <f>+O248-M248</f>
        <v>-6.69452</v>
      </c>
      <c r="O248" s="39">
        <f t="shared" si="371"/>
        <v>30.93048</v>
      </c>
      <c r="P248" s="39">
        <f t="shared" si="371"/>
        <v>0</v>
      </c>
      <c r="Q248" s="39">
        <f>+R248-P248</f>
        <v>22.09805</v>
      </c>
      <c r="R248" s="39">
        <f t="shared" si="371"/>
        <v>22.09805</v>
      </c>
      <c r="S248" s="39">
        <f t="shared" si="371"/>
        <v>0</v>
      </c>
      <c r="T248" s="39">
        <f>+W248-S248</f>
        <v>0</v>
      </c>
      <c r="U248" s="39">
        <f>+U244*U245</f>
        <v>0</v>
      </c>
      <c r="V248" s="39">
        <f>+X248-U248</f>
        <v>0</v>
      </c>
      <c r="W248" s="39">
        <f>+W244*W245</f>
        <v>0</v>
      </c>
      <c r="X248" s="39">
        <f>+Y248-W248</f>
        <v>0</v>
      </c>
      <c r="Y248" s="39">
        <f>+Y244*Y245</f>
        <v>0</v>
      </c>
      <c r="Z248" s="39">
        <f>+Z244*Z245</f>
        <v>0</v>
      </c>
      <c r="AA248" s="39">
        <f>+AD248-Z248</f>
        <v>0</v>
      </c>
      <c r="AB248" s="39">
        <f>+AB244*AB245</f>
        <v>0</v>
      </c>
      <c r="AC248" s="39">
        <f>+AE248-AB248</f>
        <v>7.37088</v>
      </c>
      <c r="AD248" s="39">
        <f>+AD244*AD245</f>
        <v>0</v>
      </c>
      <c r="AE248" s="39">
        <f>+AF248-AD248</f>
        <v>7.37088</v>
      </c>
      <c r="AF248" s="39">
        <f>+AF244*AF245</f>
        <v>7.37088</v>
      </c>
      <c r="AG248" s="39">
        <f>+AG244*AG245</f>
        <v>0</v>
      </c>
      <c r="AH248" s="39">
        <f>+AK248-AG248</f>
        <v>0</v>
      </c>
      <c r="AI248" s="39">
        <f>+AI244*AI245</f>
        <v>0</v>
      </c>
      <c r="AJ248" s="39">
        <f>+AL248-AI248</f>
        <v>3.2625</v>
      </c>
      <c r="AK248" s="39">
        <f>+AK244*AK245</f>
        <v>0</v>
      </c>
      <c r="AL248" s="39">
        <f>+AM248-AK248</f>
        <v>3.2625</v>
      </c>
      <c r="AM248" s="39">
        <f>+AM244*AM245</f>
        <v>3.2625</v>
      </c>
      <c r="AN248" s="39">
        <f>+AN244*AN245</f>
        <v>0</v>
      </c>
      <c r="AO248" s="39">
        <f>+AR248-AN248</f>
        <v>0</v>
      </c>
      <c r="AP248" s="39">
        <f>+AP244*AP245</f>
        <v>0</v>
      </c>
      <c r="AQ248" s="39">
        <f>+AS248-AP248</f>
        <v>0</v>
      </c>
      <c r="AR248" s="39">
        <v>0</v>
      </c>
      <c r="AS248" s="39">
        <f>+AT248-AR248</f>
        <v>0</v>
      </c>
      <c r="AT248" s="39">
        <f>+AT244*AT245</f>
        <v>0</v>
      </c>
      <c r="AU248" s="39">
        <f>+AU244*AU245</f>
        <v>0</v>
      </c>
      <c r="AV248" s="39">
        <f>+AY248-AU248</f>
        <v>-12</v>
      </c>
      <c r="AW248" s="39">
        <v>0</v>
      </c>
      <c r="AX248" s="39">
        <f>+AZ248-AW248</f>
        <v>-30</v>
      </c>
      <c r="AY248" s="39">
        <v>-12</v>
      </c>
      <c r="AZ248" s="39">
        <f>+BA248-AY248</f>
        <v>-30</v>
      </c>
      <c r="BA248" s="39">
        <v>-42</v>
      </c>
      <c r="BB248" s="39">
        <f>+BB244*BB245</f>
        <v>0</v>
      </c>
      <c r="BC248" s="39">
        <f>+BF248-BB248</f>
        <v>0</v>
      </c>
      <c r="BD248" s="39">
        <v>0</v>
      </c>
      <c r="BE248" s="39">
        <f>+BG248-BD248</f>
        <v>31.25</v>
      </c>
      <c r="BF248" s="82">
        <v>0</v>
      </c>
      <c r="BG248" s="39">
        <f>+BH248-BF248</f>
        <v>31.25</v>
      </c>
      <c r="BH248" s="39">
        <f>125/4</f>
        <v>31.25</v>
      </c>
      <c r="BI248" s="39">
        <f>+BI244*BI245</f>
        <v>0</v>
      </c>
      <c r="BJ248" s="39">
        <f>+BM248-BI248</f>
        <v>0</v>
      </c>
      <c r="BK248" s="39">
        <v>0</v>
      </c>
      <c r="BL248" s="39">
        <f>+BN248-BK248</f>
        <v>0</v>
      </c>
      <c r="BM248" s="39">
        <v>0</v>
      </c>
      <c r="BN248" s="39">
        <f>+BO248-BM248</f>
        <v>0</v>
      </c>
      <c r="BO248" s="39">
        <v>0</v>
      </c>
      <c r="BP248" s="39">
        <v>0</v>
      </c>
      <c r="BQ248" s="39">
        <f>+BT248-BP248</f>
        <v>0</v>
      </c>
      <c r="BR248" s="39">
        <v>0</v>
      </c>
      <c r="BS248" s="39">
        <f>+BU248-BR248</f>
        <v>0</v>
      </c>
      <c r="BT248" s="39">
        <v>0</v>
      </c>
      <c r="BU248" s="39">
        <f>+BV248-BT248</f>
        <v>0</v>
      </c>
      <c r="BV248" s="39">
        <v>0</v>
      </c>
      <c r="BW248" s="39">
        <v>0</v>
      </c>
      <c r="BX248" s="39">
        <f t="shared" si="365"/>
        <v>0</v>
      </c>
      <c r="BY248" s="39">
        <v>21</v>
      </c>
      <c r="BZ248" s="39">
        <f t="shared" si="366"/>
        <v>79</v>
      </c>
      <c r="CA248" s="39">
        <v>0</v>
      </c>
      <c r="CB248" s="39">
        <f t="shared" si="367"/>
        <v>100</v>
      </c>
      <c r="CC248" s="82">
        <v>100</v>
      </c>
      <c r="CD248" s="96">
        <v>60</v>
      </c>
      <c r="CE248" s="39">
        <f>CH248-CD248</f>
        <v>60</v>
      </c>
      <c r="CF248" s="96">
        <v>60</v>
      </c>
      <c r="CG248" s="39">
        <f t="shared" ref="CG248" si="372">CI248-CF248</f>
        <v>40</v>
      </c>
      <c r="CH248" s="96">
        <v>120</v>
      </c>
      <c r="CI248" s="39">
        <f t="shared" ref="CI248" si="373">CJ248-CH248</f>
        <v>100</v>
      </c>
      <c r="CJ248" s="82">
        <v>220</v>
      </c>
      <c r="CK248" s="82">
        <v>0</v>
      </c>
      <c r="CL248" s="82">
        <v>0</v>
      </c>
      <c r="CM248" s="39">
        <v>0</v>
      </c>
      <c r="CN248" s="39">
        <v>0</v>
      </c>
      <c r="CO248" s="39">
        <v>0</v>
      </c>
      <c r="CP248" s="39">
        <v>0</v>
      </c>
      <c r="CQ248" s="39">
        <v>0</v>
      </c>
      <c r="CR248" s="39">
        <v>0</v>
      </c>
      <c r="CS248" s="39">
        <v>0</v>
      </c>
    </row>
    <row r="249" spans="1:97">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43"/>
      <c r="AX249" s="143"/>
      <c r="AY249" s="143"/>
      <c r="AZ249" s="143"/>
      <c r="BA249" s="143"/>
      <c r="BB249" s="143"/>
      <c r="BC249" s="143"/>
      <c r="BD249" s="143"/>
      <c r="BE249" s="143"/>
      <c r="BF249" s="143"/>
      <c r="BG249" s="143"/>
      <c r="BH249" s="143"/>
      <c r="BI249" s="143"/>
      <c r="BJ249" s="143"/>
      <c r="BK249" s="143"/>
      <c r="BL249" s="143"/>
      <c r="BM249" s="143"/>
      <c r="BN249" s="143"/>
      <c r="BO249" s="143"/>
      <c r="BP249" s="143"/>
      <c r="BQ249" s="143"/>
      <c r="BR249" s="143"/>
      <c r="BS249" s="143"/>
      <c r="BT249" s="143"/>
      <c r="BU249" s="143"/>
      <c r="BV249" s="143"/>
      <c r="BW249" s="143"/>
      <c r="BX249" s="143"/>
      <c r="BY249" s="143"/>
      <c r="BZ249" s="143"/>
      <c r="CA249" s="143"/>
      <c r="CB249" s="143"/>
      <c r="CC249" s="143"/>
      <c r="CD249" s="143"/>
      <c r="CE249" s="143"/>
      <c r="CF249" s="143"/>
      <c r="CG249" s="143"/>
      <c r="CH249" s="143"/>
      <c r="CI249" s="143"/>
      <c r="CJ249" s="143"/>
      <c r="CK249" s="143"/>
      <c r="CL249" s="143"/>
      <c r="CM249" s="143"/>
      <c r="CN249" s="143"/>
      <c r="CO249" s="143"/>
      <c r="CP249" s="143"/>
      <c r="CQ249" s="143"/>
      <c r="CR249" s="143"/>
      <c r="CS249" s="143"/>
    </row>
    <row r="250" spans="1:97">
      <c r="A250" s="18" t="s">
        <v>666</v>
      </c>
      <c r="B250" s="73" t="s">
        <v>594</v>
      </c>
      <c r="C250" s="73">
        <v>406</v>
      </c>
      <c r="D250" s="73">
        <v>443</v>
      </c>
      <c r="E250" s="73">
        <v>501.7</v>
      </c>
      <c r="F250" s="73">
        <v>519</v>
      </c>
      <c r="G250" s="73">
        <v>477</v>
      </c>
      <c r="H250" s="73">
        <v>552</v>
      </c>
      <c r="I250" s="73">
        <v>578.6</v>
      </c>
      <c r="J250" s="73">
        <v>615.2</v>
      </c>
      <c r="K250" s="73">
        <v>609.5</v>
      </c>
      <c r="L250" s="73">
        <v>608.8</v>
      </c>
      <c r="M250" s="73">
        <v>332</v>
      </c>
      <c r="N250" s="73">
        <f>+O250-M250</f>
        <v>346.5</v>
      </c>
      <c r="O250" s="73">
        <v>678.5</v>
      </c>
      <c r="P250" s="73">
        <v>338.2</v>
      </c>
      <c r="Q250" s="73">
        <f>+R250-P250</f>
        <v>350.4</v>
      </c>
      <c r="R250" s="73">
        <v>688.6</v>
      </c>
      <c r="S250" s="73"/>
      <c r="T250" s="73"/>
      <c r="U250" s="73"/>
      <c r="V250" s="73"/>
      <c r="W250" s="73">
        <v>319.9</v>
      </c>
      <c r="X250" s="73">
        <f>+Y250-W250</f>
        <v>349.5</v>
      </c>
      <c r="Y250" s="73">
        <v>669.4</v>
      </c>
      <c r="Z250" s="73"/>
      <c r="AA250" s="73"/>
      <c r="AB250" s="73"/>
      <c r="AC250" s="73"/>
      <c r="AD250" s="73">
        <v>313.4</v>
      </c>
      <c r="AE250" s="73">
        <f>+AF250-AD250</f>
        <v>338.1</v>
      </c>
      <c r="AF250" s="73">
        <v>651.5</v>
      </c>
      <c r="AG250" s="73"/>
      <c r="AH250" s="73"/>
      <c r="AI250" s="73"/>
      <c r="AJ250" s="73"/>
      <c r="AK250" s="73">
        <v>327.9</v>
      </c>
      <c r="AL250" s="73">
        <f>+AM250-AK250</f>
        <v>363.7</v>
      </c>
      <c r="AM250" s="73">
        <v>691.6</v>
      </c>
      <c r="AN250" s="73"/>
      <c r="AO250" s="73"/>
      <c r="AP250" s="73"/>
      <c r="AQ250" s="73"/>
      <c r="AR250" s="73">
        <v>140</v>
      </c>
      <c r="AS250" s="73">
        <f>+AT250-AR250</f>
        <v>441.7</v>
      </c>
      <c r="AT250" s="73">
        <v>581.7</v>
      </c>
      <c r="AU250" s="144"/>
      <c r="AV250" s="144"/>
      <c r="AW250" s="144"/>
      <c r="AX250" s="144"/>
      <c r="AY250" s="73">
        <v>363.9</v>
      </c>
      <c r="AZ250" s="73">
        <f>+BA250-AY250</f>
        <v>443</v>
      </c>
      <c r="BA250" s="73">
        <v>806.9</v>
      </c>
      <c r="BB250" s="73"/>
      <c r="BC250" s="73"/>
      <c r="BD250" s="73"/>
      <c r="BE250" s="73"/>
      <c r="BF250" s="73">
        <v>458.7</v>
      </c>
      <c r="BG250" s="73">
        <f>+BH250-BF250</f>
        <v>494.9</v>
      </c>
      <c r="BH250" s="73">
        <v>953.6</v>
      </c>
      <c r="BI250" s="73"/>
      <c r="BJ250" s="73"/>
      <c r="BK250" s="73"/>
      <c r="BL250" s="73"/>
      <c r="BM250" s="73">
        <v>490.1</v>
      </c>
      <c r="BN250" s="73">
        <f>+BO250-BM250</f>
        <v>515.2</v>
      </c>
      <c r="BO250" s="73">
        <v>1005.3</v>
      </c>
      <c r="BP250" s="66"/>
      <c r="BQ250" s="113"/>
      <c r="BR250" s="73"/>
      <c r="BS250" s="73"/>
      <c r="BT250" s="73">
        <v>536.7</v>
      </c>
      <c r="BU250" s="73">
        <f>+BV250-BT250</f>
        <v>549.5</v>
      </c>
      <c r="BV250" s="73">
        <v>1086.2</v>
      </c>
      <c r="BW250" s="66"/>
      <c r="BX250" s="73"/>
      <c r="BY250" s="73"/>
      <c r="BZ250" s="73"/>
      <c r="CA250" s="73">
        <v>571.5</v>
      </c>
      <c r="CB250" s="73">
        <f>CC250-CA250</f>
        <v>621.278390082734</v>
      </c>
      <c r="CC250" s="73">
        <f t="shared" ref="CC250:CO250" si="374">+CC252*CC238</f>
        <v>1192.77839008273</v>
      </c>
      <c r="CD250" s="66"/>
      <c r="CE250" s="73"/>
      <c r="CF250" s="73"/>
      <c r="CG250" s="73"/>
      <c r="CH250" s="73">
        <f>+CH252*CH238</f>
        <v>624.147591654628</v>
      </c>
      <c r="CI250" s="73">
        <f>CJ250-CH250</f>
        <v>699.419463975485</v>
      </c>
      <c r="CJ250" s="73">
        <f>+CJ252*CJ238</f>
        <v>1323.56705563011</v>
      </c>
      <c r="CK250" s="73">
        <f t="shared" si="374"/>
        <v>1423.83593221703</v>
      </c>
      <c r="CL250" s="73">
        <f t="shared" si="374"/>
        <v>1531.26193054058</v>
      </c>
      <c r="CM250" s="73">
        <f t="shared" si="374"/>
        <v>1646.33673484291</v>
      </c>
      <c r="CN250" s="73">
        <f t="shared" si="374"/>
        <v>1769.58491725917</v>
      </c>
      <c r="CO250" s="73">
        <f t="shared" si="374"/>
        <v>1901.56609472244</v>
      </c>
      <c r="CP250" s="73">
        <f t="shared" ref="CP250:CS250" si="375">+CP252*CP238</f>
        <v>2042.87722520181</v>
      </c>
      <c r="CQ250" s="73">
        <f t="shared" si="375"/>
        <v>2194.15505216697</v>
      </c>
      <c r="CR250" s="73">
        <f t="shared" si="375"/>
        <v>2356.07870673511</v>
      </c>
      <c r="CS250" s="73">
        <f t="shared" si="375"/>
        <v>2529.37247755296</v>
      </c>
    </row>
    <row r="251" s="17" customFormat="1" ht="10.2" spans="1:97">
      <c r="A251" s="540" t="s">
        <v>595</v>
      </c>
      <c r="B251" s="139" t="s">
        <v>594</v>
      </c>
      <c r="C251" s="139">
        <f>+C258+C259+C260+C261</f>
        <v>406</v>
      </c>
      <c r="D251" s="139">
        <f>+D258+D259+D260+D261</f>
        <v>443</v>
      </c>
      <c r="E251" s="139">
        <f>+E258+E259+E260+E261</f>
        <v>501.7</v>
      </c>
      <c r="F251" s="139">
        <f>+F258+F259+F260+F261</f>
        <v>519</v>
      </c>
      <c r="G251" s="139">
        <f>+G258+G259+G260+G261</f>
        <v>477</v>
      </c>
      <c r="H251" s="139">
        <f t="shared" ref="H251:R251" si="376">+H258+H259+H260+H261</f>
        <v>552</v>
      </c>
      <c r="I251" s="139">
        <f t="shared" si="376"/>
        <v>578.6</v>
      </c>
      <c r="J251" s="139">
        <f t="shared" si="376"/>
        <v>615.2</v>
      </c>
      <c r="K251" s="139">
        <f t="shared" si="376"/>
        <v>609.5</v>
      </c>
      <c r="L251" s="139">
        <f t="shared" si="376"/>
        <v>608.8</v>
      </c>
      <c r="M251" s="139">
        <f t="shared" si="376"/>
        <v>332</v>
      </c>
      <c r="N251" s="139">
        <f t="shared" si="376"/>
        <v>346.5</v>
      </c>
      <c r="O251" s="139">
        <f t="shared" si="376"/>
        <v>678.5</v>
      </c>
      <c r="P251" s="139">
        <f t="shared" si="376"/>
        <v>338.2</v>
      </c>
      <c r="Q251" s="139">
        <f t="shared" si="376"/>
        <v>350.4</v>
      </c>
      <c r="R251" s="139">
        <f t="shared" si="376"/>
        <v>688.6</v>
      </c>
      <c r="S251" s="139"/>
      <c r="T251" s="139"/>
      <c r="U251" s="139"/>
      <c r="V251" s="139"/>
      <c r="W251" s="139">
        <f>+W258+W259+W260+W261</f>
        <v>319.9</v>
      </c>
      <c r="X251" s="139">
        <f>+X258+X259+X260+X261</f>
        <v>349.5</v>
      </c>
      <c r="Y251" s="139">
        <f>+Y258+Y259+Y260+Y261</f>
        <v>669.4</v>
      </c>
      <c r="Z251" s="139"/>
      <c r="AA251" s="139"/>
      <c r="AB251" s="139"/>
      <c r="AC251" s="139"/>
      <c r="AD251" s="139">
        <f>+AD258+AD259+AD260+AD261</f>
        <v>313.4</v>
      </c>
      <c r="AE251" s="139">
        <f>+AE258+AE259+AE260+AE261</f>
        <v>338.1</v>
      </c>
      <c r="AF251" s="139">
        <f>+AF258+AF259+AF260+AF261</f>
        <v>651.5</v>
      </c>
      <c r="AG251" s="139"/>
      <c r="AH251" s="139"/>
      <c r="AI251" s="139"/>
      <c r="AJ251" s="139"/>
      <c r="AK251" s="139">
        <f>+AK258+AK259+AK260+AK261</f>
        <v>327.9</v>
      </c>
      <c r="AL251" s="139">
        <f>+AL258+AL259+AL260+AL261</f>
        <v>363.7</v>
      </c>
      <c r="AM251" s="139">
        <f>+AM258+AM259+AM260+AM261</f>
        <v>691.6</v>
      </c>
      <c r="AN251" s="139"/>
      <c r="AO251" s="139"/>
      <c r="AP251" s="139"/>
      <c r="AQ251" s="139"/>
      <c r="AR251" s="139">
        <f>+AR258+AR259+AR260+AR261</f>
        <v>140</v>
      </c>
      <c r="AS251" s="139">
        <f>+AS258+AS259+AS260+AS261</f>
        <v>441.7</v>
      </c>
      <c r="AT251" s="139">
        <f>+AT258+AT259+AT260+AT261</f>
        <v>581.7</v>
      </c>
      <c r="AU251" s="139"/>
      <c r="AV251" s="139"/>
      <c r="AW251" s="139"/>
      <c r="AX251" s="139"/>
      <c r="AY251" s="139">
        <f>+AY258+AY259+AY260+AY261</f>
        <v>363.9</v>
      </c>
      <c r="AZ251" s="139">
        <f>+AZ258+AZ259+AZ260+AZ261</f>
        <v>443</v>
      </c>
      <c r="BA251" s="139">
        <f>+BA258+BA259+BA260+BA261</f>
        <v>806.9</v>
      </c>
      <c r="BB251" s="139"/>
      <c r="BC251" s="139"/>
      <c r="BD251" s="139"/>
      <c r="BE251" s="139"/>
      <c r="BF251" s="139">
        <f>+BF258+BF259+BF260+BF261</f>
        <v>458.7</v>
      </c>
      <c r="BG251" s="139">
        <f>+BG258+BG259+BG260+BG261</f>
        <v>494.9</v>
      </c>
      <c r="BH251" s="139">
        <f>+BH258+BH259+BH260+BH261</f>
        <v>953.6</v>
      </c>
      <c r="BI251" s="139"/>
      <c r="BJ251" s="139"/>
      <c r="BK251" s="139"/>
      <c r="BL251" s="139"/>
      <c r="BM251" s="139">
        <f>+BM258+BM259+BM260+BM261</f>
        <v>490.1</v>
      </c>
      <c r="BN251" s="139">
        <f>+BN258+BN259+BN260+BN261</f>
        <v>515.2</v>
      </c>
      <c r="BO251" s="139">
        <f>+BO258+BO259+BO260+BO261</f>
        <v>1005.3</v>
      </c>
      <c r="BP251" s="139"/>
      <c r="BQ251" s="139"/>
      <c r="BR251" s="139"/>
      <c r="BS251" s="139"/>
      <c r="BT251" s="139">
        <f>+BT258+BT259+BT260+BT261</f>
        <v>536.7</v>
      </c>
      <c r="BU251" s="139">
        <f t="shared" ref="BU251:CS251" si="377">+BU258+BU259+BU260+BU261</f>
        <v>549.5</v>
      </c>
      <c r="BV251" s="139">
        <f t="shared" si="377"/>
        <v>1086.2</v>
      </c>
      <c r="BW251" s="139"/>
      <c r="BX251" s="139"/>
      <c r="BY251" s="139"/>
      <c r="BZ251" s="139"/>
      <c r="CA251" s="139">
        <f>+CA258+CA259+CA260+CA261</f>
        <v>571.5</v>
      </c>
      <c r="CB251" s="139">
        <f>+CB258+CB259+CB260+CB261</f>
        <v>621.278390082734</v>
      </c>
      <c r="CC251" s="139">
        <f t="shared" si="377"/>
        <v>1192.77839008273</v>
      </c>
      <c r="CD251" s="139"/>
      <c r="CE251" s="139"/>
      <c r="CF251" s="139"/>
      <c r="CG251" s="139"/>
      <c r="CH251" s="139">
        <f>+CH258+CH259+CH260+CH261</f>
        <v>624.147591654628</v>
      </c>
      <c r="CI251" s="139">
        <f>+CI258+CI259+CI260+CI261</f>
        <v>699.419463975485</v>
      </c>
      <c r="CJ251" s="139">
        <f t="shared" si="377"/>
        <v>1323.56705563011</v>
      </c>
      <c r="CK251" s="139">
        <f t="shared" si="377"/>
        <v>1423.83593221703</v>
      </c>
      <c r="CL251" s="139">
        <f t="shared" si="377"/>
        <v>1531.26193054058</v>
      </c>
      <c r="CM251" s="139">
        <f t="shared" si="377"/>
        <v>1646.33673484291</v>
      </c>
      <c r="CN251" s="139">
        <f t="shared" si="377"/>
        <v>1769.58491725917</v>
      </c>
      <c r="CO251" s="139">
        <f t="shared" si="377"/>
        <v>1901.56609472244</v>
      </c>
      <c r="CP251" s="139">
        <f t="shared" si="377"/>
        <v>2042.87722520181</v>
      </c>
      <c r="CQ251" s="139">
        <f t="shared" si="377"/>
        <v>2194.15505216697</v>
      </c>
      <c r="CR251" s="139">
        <f t="shared" si="377"/>
        <v>2356.07870673511</v>
      </c>
      <c r="CS251" s="139">
        <f t="shared" si="377"/>
        <v>2529.37247755296</v>
      </c>
    </row>
    <row r="252" spans="1:97">
      <c r="A252" s="529" t="s">
        <v>667</v>
      </c>
      <c r="B252" s="33" t="s">
        <v>587</v>
      </c>
      <c r="C252" s="33">
        <f>+C250/C238</f>
        <v>0.196991751576904</v>
      </c>
      <c r="D252" s="33">
        <f>+D250/D238</f>
        <v>0.208279265352486</v>
      </c>
      <c r="E252" s="33">
        <f>+E250/E238</f>
        <v>0.209668838580069</v>
      </c>
      <c r="F252" s="33">
        <f>+F250/F238</f>
        <v>0.209976938948902</v>
      </c>
      <c r="G252" s="33">
        <f>+G250/G238</f>
        <v>0.199706929034959</v>
      </c>
      <c r="H252" s="33">
        <f t="shared" ref="H252:R252" si="378">+H250/H238</f>
        <v>0.203165255796835</v>
      </c>
      <c r="I252" s="33">
        <f t="shared" si="378"/>
        <v>0.205629397967162</v>
      </c>
      <c r="J252" s="33">
        <f t="shared" si="378"/>
        <v>0.204889096116699</v>
      </c>
      <c r="K252" s="33">
        <f t="shared" si="378"/>
        <v>0.204956621158114</v>
      </c>
      <c r="L252" s="33">
        <f t="shared" si="378"/>
        <v>0.200765070571165</v>
      </c>
      <c r="M252" s="33">
        <f t="shared" si="378"/>
        <v>0.190771706027696</v>
      </c>
      <c r="N252" s="33">
        <f t="shared" si="378"/>
        <v>0.208810413402435</v>
      </c>
      <c r="O252" s="33">
        <f t="shared" si="378"/>
        <v>0.199576433214695</v>
      </c>
      <c r="P252" s="33">
        <f t="shared" si="378"/>
        <v>0.196126188819299</v>
      </c>
      <c r="Q252" s="33">
        <f t="shared" si="378"/>
        <v>0.209156568972721</v>
      </c>
      <c r="R252" s="33">
        <f t="shared" si="378"/>
        <v>0.202547283583846</v>
      </c>
      <c r="S252" s="33"/>
      <c r="T252" s="33"/>
      <c r="U252" s="33"/>
      <c r="V252" s="33"/>
      <c r="W252" s="33">
        <f>+W250/W238</f>
        <v>0.183924567354683</v>
      </c>
      <c r="X252" s="33">
        <f>+X250/X238</f>
        <v>0.216932530569176</v>
      </c>
      <c r="Y252" s="33">
        <f>+Y250/Y238</f>
        <v>0.199797039159503</v>
      </c>
      <c r="Z252" s="33"/>
      <c r="AA252" s="33"/>
      <c r="AB252" s="33"/>
      <c r="AC252" s="33"/>
      <c r="AD252" s="33">
        <f>+AD250/AD238</f>
        <v>0.192093165798345</v>
      </c>
      <c r="AE252" s="33">
        <f>+AE250/AE238</f>
        <v>0.207296137339056</v>
      </c>
      <c r="AF252" s="33">
        <f>+AF250/AF238</f>
        <v>0.199693486590038</v>
      </c>
      <c r="AG252" s="33"/>
      <c r="AH252" s="33"/>
      <c r="AI252" s="33"/>
      <c r="AJ252" s="33"/>
      <c r="AK252" s="33">
        <f>+AK250/AK238</f>
        <v>0.191284564228211</v>
      </c>
      <c r="AL252" s="33">
        <f>+AL250/AL238</f>
        <v>0.210511084100249</v>
      </c>
      <c r="AM252" s="33">
        <f>+AM250/AM238</f>
        <v>0.20093552979459</v>
      </c>
      <c r="AN252" s="33"/>
      <c r="AO252" s="33"/>
      <c r="AP252" s="33"/>
      <c r="AQ252" s="33"/>
      <c r="AR252" s="33">
        <f>+AK252+AR253/10000</f>
        <v>0.104345233658791</v>
      </c>
      <c r="AS252" s="33">
        <f>+AS250/AS238</f>
        <v>0.251594896331738</v>
      </c>
      <c r="AT252" s="33">
        <f>+AT250/AT238</f>
        <v>0.187808736641591</v>
      </c>
      <c r="AU252" s="33"/>
      <c r="AV252" s="33"/>
      <c r="AW252" s="33"/>
      <c r="AX252" s="33"/>
      <c r="AY252" s="33">
        <f>+AR252+AY253/10000</f>
        <v>0.204587620172036</v>
      </c>
      <c r="AZ252" s="33">
        <f>+AZ250/AZ238</f>
        <v>0.220925593457012</v>
      </c>
      <c r="BA252" s="33">
        <f>+AT252+BA253/10000</f>
        <v>0.213245593171067</v>
      </c>
      <c r="BB252" s="33"/>
      <c r="BC252" s="33"/>
      <c r="BD252" s="33"/>
      <c r="BE252" s="33"/>
      <c r="BF252" s="33">
        <f>+AY252+BF253/10000</f>
        <v>0.211988168962011</v>
      </c>
      <c r="BG252" s="33">
        <f>+BG250/BG238</f>
        <v>0.213964548205793</v>
      </c>
      <c r="BH252" s="33">
        <f>+BA252+BH253/10000</f>
        <v>0.21300929235168</v>
      </c>
      <c r="BI252" s="33"/>
      <c r="BJ252" s="33"/>
      <c r="BK252" s="33"/>
      <c r="BL252" s="33"/>
      <c r="BM252" s="33">
        <f>+BF252+BM253/10000</f>
        <v>0.211825215023555</v>
      </c>
      <c r="BN252" s="33">
        <f>+BN250/BN238</f>
        <v>0.220152123750107</v>
      </c>
      <c r="BO252" s="33">
        <f>+BH252+BO253/10000</f>
        <v>0.216012376716302</v>
      </c>
      <c r="BP252" s="33"/>
      <c r="BQ252" s="33"/>
      <c r="BR252" s="33"/>
      <c r="BS252" s="33"/>
      <c r="BT252" s="33">
        <f>+BM252+BT253/10000</f>
        <v>0.221164544443071</v>
      </c>
      <c r="BU252" s="33">
        <f>+BU250/BU238</f>
        <v>0.22341939418581</v>
      </c>
      <c r="BV252" s="33">
        <f>+BO252+BV253/10000</f>
        <v>0.222299537472883</v>
      </c>
      <c r="BW252" s="33"/>
      <c r="BX252" s="33"/>
      <c r="BY252" s="33"/>
      <c r="BZ252" s="33"/>
      <c r="CA252" s="33">
        <f>+BT252+CA253/10000</f>
        <v>0.224416869551559</v>
      </c>
      <c r="CB252" s="33">
        <f>CB250/CB238</f>
        <v>0.231991668654958</v>
      </c>
      <c r="CC252" s="33">
        <f>+BV252+CC253/10000</f>
        <v>0.228299537472883</v>
      </c>
      <c r="CD252" s="33"/>
      <c r="CE252" s="33"/>
      <c r="CF252" s="33"/>
      <c r="CG252" s="33"/>
      <c r="CH252" s="33">
        <f>+CA252+CH253/10000</f>
        <v>0.227416869551559</v>
      </c>
      <c r="CI252" s="33">
        <f>CI250/CI238</f>
        <v>0.236837219393489</v>
      </c>
      <c r="CJ252" s="33">
        <f>+CC252+CJ253/10000</f>
        <v>0.232299537472883</v>
      </c>
      <c r="CK252" s="33">
        <f t="shared" ref="CK252:CO252" si="379">+CJ252+CK253/10000</f>
        <v>0.236299537472883</v>
      </c>
      <c r="CL252" s="33">
        <f t="shared" si="379"/>
        <v>0.240299537472883</v>
      </c>
      <c r="CM252" s="33">
        <f t="shared" si="379"/>
        <v>0.244299537472883</v>
      </c>
      <c r="CN252" s="33">
        <f t="shared" si="379"/>
        <v>0.248299537472883</v>
      </c>
      <c r="CO252" s="33">
        <f t="shared" si="379"/>
        <v>0.252299537472883</v>
      </c>
      <c r="CP252" s="33">
        <f t="shared" ref="CP252:CS252" si="380">+CO252+CP253/10000</f>
        <v>0.256299537472883</v>
      </c>
      <c r="CQ252" s="33">
        <f t="shared" si="380"/>
        <v>0.260299537472883</v>
      </c>
      <c r="CR252" s="33">
        <f t="shared" si="380"/>
        <v>0.264299537472883</v>
      </c>
      <c r="CS252" s="33">
        <f t="shared" si="380"/>
        <v>0.268299537472883</v>
      </c>
    </row>
    <row r="253" spans="1:97">
      <c r="A253" s="529" t="s">
        <v>668</v>
      </c>
      <c r="B253" s="35" t="s">
        <v>590</v>
      </c>
      <c r="C253" s="35">
        <f>((C250/C238)-(C258/C245))*10000</f>
        <v>68.8758491023775</v>
      </c>
      <c r="D253" s="35">
        <f>((D250/D238)-(D258/D245))*10000</f>
        <v>112.875137755812</v>
      </c>
      <c r="E253" s="35">
        <f>((E250/E238)-(E258/E245))*10000</f>
        <v>13.8957322758368</v>
      </c>
      <c r="F253" s="35">
        <f>((F250/F238)-(F258/F245))*10000</f>
        <v>3.08100368832304</v>
      </c>
      <c r="G253" s="35">
        <f>((G250/G238)-(G258/G245))*10000</f>
        <v>-102.700099139424</v>
      </c>
      <c r="H253" s="35">
        <f t="shared" ref="H253:R253" si="381">((H250/H238)-(H258/H245))*10000</f>
        <v>34.5832676187557</v>
      </c>
      <c r="I253" s="35">
        <f t="shared" si="381"/>
        <v>24.6414217032709</v>
      </c>
      <c r="J253" s="35">
        <f t="shared" si="381"/>
        <v>-7.40301850462949</v>
      </c>
      <c r="K253" s="35">
        <f t="shared" si="381"/>
        <v>0.675250414153006</v>
      </c>
      <c r="L253" s="35">
        <f t="shared" si="381"/>
        <v>-41.9155058694945</v>
      </c>
      <c r="M253" s="35">
        <f t="shared" si="381"/>
        <v>-52.415830088485</v>
      </c>
      <c r="N253" s="35">
        <f t="shared" si="381"/>
        <v>33.6324828524209</v>
      </c>
      <c r="O253" s="35">
        <f t="shared" si="381"/>
        <v>-11.8863735646932</v>
      </c>
      <c r="P253" s="35">
        <f t="shared" si="381"/>
        <v>53.5448279160305</v>
      </c>
      <c r="Q253" s="35">
        <f t="shared" si="381"/>
        <v>3.46155570286721</v>
      </c>
      <c r="R253" s="35">
        <f t="shared" si="381"/>
        <v>29.7085036915024</v>
      </c>
      <c r="S253" s="35"/>
      <c r="T253" s="35"/>
      <c r="U253" s="35"/>
      <c r="V253" s="35"/>
      <c r="W253" s="35">
        <f>((W250/W238)-(W258/W245))*10000</f>
        <v>-122.471263808159</v>
      </c>
      <c r="X253" s="35">
        <f>((X250/X238)-(X258/X245))*10000</f>
        <v>78.2588856881822</v>
      </c>
      <c r="Y253" s="35">
        <f>((Y250/Y238)-(Y258/Y245))*10000</f>
        <v>-27.5024442434232</v>
      </c>
      <c r="Z253" s="35"/>
      <c r="AA253" s="35"/>
      <c r="AB253" s="35"/>
      <c r="AC253" s="35"/>
      <c r="AD253" s="35">
        <f>((AD250/AD238)-(AD258/AD245))*10000</f>
        <v>81.6859844366216</v>
      </c>
      <c r="AE253" s="35">
        <f>((AE250/AE238)-(AE258/AE245))*10000</f>
        <v>-96.3639323012053</v>
      </c>
      <c r="AF253" s="35">
        <f>((AF250/AF238)-(AF258/AF245))*10000</f>
        <v>-1.0355256946501</v>
      </c>
      <c r="AG253" s="35"/>
      <c r="AH253" s="35"/>
      <c r="AI253" s="35"/>
      <c r="AJ253" s="35"/>
      <c r="AK253" s="35">
        <f>((AK250/AK238)-(AK258/AK245))*10000</f>
        <v>-8.08601570133682</v>
      </c>
      <c r="AL253" s="35">
        <f>((AL250/AL238)-(AL258/AL245))*10000</f>
        <v>32.1494676119311</v>
      </c>
      <c r="AM253" s="35">
        <f>((AM250/AM238)-(AM258/AM245))*10000</f>
        <v>12.4204320455187</v>
      </c>
      <c r="AN253" s="35"/>
      <c r="AO253" s="35"/>
      <c r="AP253" s="35"/>
      <c r="AQ253" s="35"/>
      <c r="AR253" s="35">
        <f>((AR250/AR238)-(AR258/AR245))*10000</f>
        <v>-869.393305694203</v>
      </c>
      <c r="AS253" s="35">
        <f>((AS250/AS238)-(AS258/AS245))*10000</f>
        <v>410.838122314895</v>
      </c>
      <c r="AT253" s="35">
        <f>((AT250/AT238)-(AT258/AT245))*10000</f>
        <v>-131.209553979209</v>
      </c>
      <c r="AU253" s="35"/>
      <c r="AV253" s="35"/>
      <c r="AW253" s="35"/>
      <c r="AX253" s="35"/>
      <c r="AY253" s="35">
        <f>((AY250/AY238)-(AY258/AY245))*10000</f>
        <v>1002.42386513245</v>
      </c>
      <c r="AZ253" s="35">
        <f>((AZ250/AZ238)-(AZ258/AZ245))*10000</f>
        <v>-306.693028747267</v>
      </c>
      <c r="BA253" s="35">
        <f>((BA250/BA238)-(BA258/BA245))*10000</f>
        <v>254.368565294758</v>
      </c>
      <c r="BB253" s="35"/>
      <c r="BC253" s="35"/>
      <c r="BD253" s="35"/>
      <c r="BE253" s="35"/>
      <c r="BF253" s="35">
        <f>((BF250/BF238)-(BF258/BF245))*10000</f>
        <v>74.0054878997551</v>
      </c>
      <c r="BG253" s="35">
        <f>((BG250/BG238)-(BG258/BG245))*10000</f>
        <v>-69.6104525121841</v>
      </c>
      <c r="BH253" s="35">
        <f>((BH250/BH238)-(BH258/BH245))*10000</f>
        <v>-2.36300819387109</v>
      </c>
      <c r="BI253" s="35"/>
      <c r="BJ253" s="35"/>
      <c r="BK253" s="35"/>
      <c r="BL253" s="35"/>
      <c r="BM253" s="35">
        <f>((BM250/BM238)-(BM258/BM245))*10000</f>
        <v>-1.6295393845589</v>
      </c>
      <c r="BN253" s="35">
        <f>((BN250/BN238)-(BN258/BN245))*10000</f>
        <v>61.8757554431346</v>
      </c>
      <c r="BO253" s="35">
        <f>((BO250/BO238)-(BO258/BO245))*10000</f>
        <v>30.0308436462271</v>
      </c>
      <c r="BP253" s="35"/>
      <c r="BQ253" s="35"/>
      <c r="BR253" s="35"/>
      <c r="BS253" s="35"/>
      <c r="BT253" s="35">
        <f>((BT250/BT238)-(BT258/BT245))*10000</f>
        <v>93.3932941951551</v>
      </c>
      <c r="BU253" s="35">
        <f>((BU250/BU238)-(BU258/BU245))*10000</f>
        <v>32.672704357033</v>
      </c>
      <c r="BV253" s="35">
        <f>((BV250/BV238)-(BV258/BV245))*10000</f>
        <v>62.8716075658037</v>
      </c>
      <c r="BW253" s="35"/>
      <c r="BX253" s="35"/>
      <c r="BY253" s="35"/>
      <c r="BZ253" s="35"/>
      <c r="CA253" s="35">
        <f>((CA250/CA238)-(CA258/CA245))*10000</f>
        <v>32.5232510848808</v>
      </c>
      <c r="CB253" s="35">
        <f>((CB250/CB238)-(CB258/CB245))*10000</f>
        <v>85.7227446914782</v>
      </c>
      <c r="CC253" s="145">
        <v>60</v>
      </c>
      <c r="CD253" s="35"/>
      <c r="CE253" s="35"/>
      <c r="CF253" s="35"/>
      <c r="CG253" s="35"/>
      <c r="CH253" s="145">
        <v>30</v>
      </c>
      <c r="CI253" s="35">
        <f>((CI250/CI238)-(CI258/CI245))*10000</f>
        <v>48.4555073853135</v>
      </c>
      <c r="CJ253" s="145">
        <v>40</v>
      </c>
      <c r="CK253" s="145">
        <v>40</v>
      </c>
      <c r="CL253" s="145">
        <f>+CK253</f>
        <v>40</v>
      </c>
      <c r="CM253" s="35">
        <f>+CL253</f>
        <v>40</v>
      </c>
      <c r="CN253" s="35">
        <f>+CM253</f>
        <v>40</v>
      </c>
      <c r="CO253" s="35">
        <f t="shared" ref="CO253:CS253" si="382">+CN253</f>
        <v>40</v>
      </c>
      <c r="CP253" s="35">
        <f t="shared" si="382"/>
        <v>40</v>
      </c>
      <c r="CQ253" s="35">
        <f t="shared" si="382"/>
        <v>40</v>
      </c>
      <c r="CR253" s="35">
        <f t="shared" si="382"/>
        <v>40</v>
      </c>
      <c r="CS253" s="35">
        <f t="shared" si="382"/>
        <v>40</v>
      </c>
    </row>
    <row r="254" spans="1:97">
      <c r="A254" s="529" t="s">
        <v>412</v>
      </c>
      <c r="B254" s="33" t="s">
        <v>587</v>
      </c>
      <c r="C254" s="33">
        <f>+C250/C258-1</f>
        <v>0.112328767123288</v>
      </c>
      <c r="D254" s="33">
        <f>+D250/D258-1</f>
        <v>0.0911330049261083</v>
      </c>
      <c r="E254" s="33">
        <f>+E250/E258-1</f>
        <v>0.132505643340858</v>
      </c>
      <c r="F254" s="33">
        <f>+F250/F258-1</f>
        <v>0.0344827586206897</v>
      </c>
      <c r="G254" s="33">
        <f>+G250/G258-1</f>
        <v>-0.0809248554913294</v>
      </c>
      <c r="H254" s="33">
        <f t="shared" ref="H254:R254" si="383">+H250/H258-1</f>
        <v>0.157232704402516</v>
      </c>
      <c r="I254" s="33">
        <f t="shared" si="383"/>
        <v>0.0481884057971016</v>
      </c>
      <c r="J254" s="33">
        <f t="shared" si="383"/>
        <v>0.0632561354994816</v>
      </c>
      <c r="K254" s="33">
        <f t="shared" si="383"/>
        <v>-0.00926527958387524</v>
      </c>
      <c r="L254" s="33">
        <f t="shared" si="383"/>
        <v>-0.00114848236259235</v>
      </c>
      <c r="M254" s="33">
        <f t="shared" si="383"/>
        <v>0.125423728813559</v>
      </c>
      <c r="N254" s="33">
        <f t="shared" si="383"/>
        <v>0.104206500956023</v>
      </c>
      <c r="O254" s="33">
        <f t="shared" si="383"/>
        <v>0.114487516425756</v>
      </c>
      <c r="P254" s="33">
        <f t="shared" si="383"/>
        <v>0.0186746987951807</v>
      </c>
      <c r="Q254" s="33">
        <f t="shared" si="383"/>
        <v>0.0112554112554113</v>
      </c>
      <c r="R254" s="33">
        <f t="shared" si="383"/>
        <v>0.014885777450258</v>
      </c>
      <c r="S254" s="33"/>
      <c r="T254" s="33"/>
      <c r="U254" s="33"/>
      <c r="V254" s="33"/>
      <c r="W254" s="33">
        <f>+W250/W258-1</f>
        <v>-0.0541099940863394</v>
      </c>
      <c r="X254" s="33">
        <f>+X250/X258-1</f>
        <v>-0.00256849315068508</v>
      </c>
      <c r="Y254" s="33">
        <f>+Y250/Y258-1</f>
        <v>-0.02788266047052</v>
      </c>
      <c r="Z254" s="33"/>
      <c r="AA254" s="33"/>
      <c r="AB254" s="33"/>
      <c r="AC254" s="33"/>
      <c r="AD254" s="33">
        <f>+AD250/AD258-1</f>
        <v>-0.0203188496405127</v>
      </c>
      <c r="AE254" s="33">
        <f>+AE250/AE258-1</f>
        <v>-0.0326180257510729</v>
      </c>
      <c r="AF254" s="33">
        <f>+AF250/AF258-1</f>
        <v>-0.0267403645055273</v>
      </c>
      <c r="AG254" s="33"/>
      <c r="AH254" s="33"/>
      <c r="AI254" s="33"/>
      <c r="AJ254" s="33"/>
      <c r="AK254" s="33">
        <f>+AK250/AK258-1</f>
        <v>0.0462667517549458</v>
      </c>
      <c r="AL254" s="33">
        <f>+AL250/AL258-1</f>
        <v>0.0757172434191069</v>
      </c>
      <c r="AM254" s="33">
        <f>+AM250/AM258-1</f>
        <v>0.061550268610898</v>
      </c>
      <c r="AN254" s="33"/>
      <c r="AO254" s="33"/>
      <c r="AP254" s="33"/>
      <c r="AQ254" s="33"/>
      <c r="AR254" s="33">
        <f>+AR250/AR258-1</f>
        <v>-0.573040561146691</v>
      </c>
      <c r="AS254" s="33">
        <f>+AS250/AS258-1</f>
        <v>0.214462469067913</v>
      </c>
      <c r="AT254" s="33">
        <f>+AT250/AT258-1</f>
        <v>-0.158906882591093</v>
      </c>
      <c r="AU254" s="137"/>
      <c r="AV254" s="137"/>
      <c r="AW254" s="137"/>
      <c r="AX254" s="137"/>
      <c r="AY254" s="33">
        <f>+AY250/AY258-1</f>
        <v>1.59928571428571</v>
      </c>
      <c r="AZ254" s="33">
        <f>+AZ250/AZ258-1</f>
        <v>0.00294317410006784</v>
      </c>
      <c r="BA254" s="33">
        <f>+BA250/BA258-1</f>
        <v>0.387141138043665</v>
      </c>
      <c r="BB254" s="33"/>
      <c r="BC254" s="33"/>
      <c r="BD254" s="33"/>
      <c r="BE254" s="33"/>
      <c r="BF254" s="33">
        <f>+BF250/BF258-1</f>
        <v>0.260511129431162</v>
      </c>
      <c r="BG254" s="33">
        <f>+BG250/BG258-1</f>
        <v>0.117155756207675</v>
      </c>
      <c r="BH254" s="33">
        <f>+BH250/BH258-1</f>
        <v>0.181806915355063</v>
      </c>
      <c r="BI254" s="33"/>
      <c r="BJ254" s="33"/>
      <c r="BK254" s="33"/>
      <c r="BL254" s="33"/>
      <c r="BM254" s="33">
        <f>+BM250/BM258-1</f>
        <v>0.0684543274471332</v>
      </c>
      <c r="BN254" s="33">
        <f>+BN250/BN258-1</f>
        <v>0.0410183875530408</v>
      </c>
      <c r="BO254" s="33">
        <f>+BO250/BO258-1</f>
        <v>0.0542156040268456</v>
      </c>
      <c r="BP254" s="33"/>
      <c r="BQ254" s="33"/>
      <c r="BR254" s="33"/>
      <c r="BS254" s="33"/>
      <c r="BT254" s="33">
        <f>+BT250/BT258-1</f>
        <v>0.0950826361966945</v>
      </c>
      <c r="BU254" s="33">
        <f>+BU250/BU258-1</f>
        <v>0.066576086956522</v>
      </c>
      <c r="BV254" s="33">
        <f>+BV250/BV258-1</f>
        <v>0.0804734905003484</v>
      </c>
      <c r="BW254" s="33"/>
      <c r="BX254" s="33"/>
      <c r="BY254" s="33"/>
      <c r="BZ254" s="33"/>
      <c r="CA254" s="33">
        <f>+CA250/CA258-1</f>
        <v>0.0648406931246506</v>
      </c>
      <c r="CB254" s="33">
        <f>+CB250/CB258-1</f>
        <v>0.130624913708342</v>
      </c>
      <c r="CC254" s="33">
        <f t="shared" ref="CC254:CS254" si="384">+CC250/CC258-1</f>
        <v>0.09812041068195</v>
      </c>
      <c r="CD254" s="33"/>
      <c r="CE254" s="33"/>
      <c r="CF254" s="33"/>
      <c r="CG254" s="33"/>
      <c r="CH254" s="33">
        <f>+CH250/CH258-1</f>
        <v>0.0921217701743269</v>
      </c>
      <c r="CI254" s="33">
        <f>+CI250/CI258-1</f>
        <v>0.125774652941566</v>
      </c>
      <c r="CJ254" s="33">
        <f t="shared" si="384"/>
        <v>0.109650431827749</v>
      </c>
      <c r="CK254" s="33">
        <f t="shared" si="384"/>
        <v>0.0757565520843051</v>
      </c>
      <c r="CL254" s="33">
        <f t="shared" si="384"/>
        <v>0.0754482984259865</v>
      </c>
      <c r="CM254" s="33">
        <f t="shared" si="384"/>
        <v>0.0751503070814974</v>
      </c>
      <c r="CN254" s="33">
        <f t="shared" si="384"/>
        <v>0.0748620739656998</v>
      </c>
      <c r="CO254" s="33">
        <f t="shared" si="384"/>
        <v>0.0745831274758453</v>
      </c>
      <c r="CP254" s="33">
        <f t="shared" si="384"/>
        <v>0.0743130259166682</v>
      </c>
      <c r="CQ254" s="33">
        <f t="shared" si="384"/>
        <v>0.0740513551665929</v>
      </c>
      <c r="CR254" s="33">
        <f t="shared" si="384"/>
        <v>0.0737977265591239</v>
      </c>
      <c r="CS254" s="33">
        <f t="shared" si="384"/>
        <v>0.0735517749566132</v>
      </c>
    </row>
    <row r="255" spans="1:97">
      <c r="A255" s="541" t="s">
        <v>608</v>
      </c>
      <c r="B255" s="54" t="s">
        <v>587</v>
      </c>
      <c r="C255" s="54">
        <f>+C254-C256-C257</f>
        <v>0.0998912671232877</v>
      </c>
      <c r="D255" s="54">
        <f>+D254-D256-D257</f>
        <v>0.0971330049261083</v>
      </c>
      <c r="E255" s="54">
        <f>+E254-E256-E257</f>
        <v>0.0825056433408578</v>
      </c>
      <c r="F255" s="54">
        <f>+F254-F256-F257</f>
        <v>0.0145179024948033</v>
      </c>
      <c r="G255" s="54">
        <f>+G254-G256-G257</f>
        <v>-0.0802638124844921</v>
      </c>
      <c r="H255" s="54">
        <f t="shared" ref="H255:R255" si="385">+H254-H256-H257</f>
        <v>0.0606986872369307</v>
      </c>
      <c r="I255" s="54">
        <f t="shared" si="385"/>
        <v>0.0375608754327291</v>
      </c>
      <c r="J255" s="54">
        <f t="shared" si="385"/>
        <v>0.0171582607393709</v>
      </c>
      <c r="K255" s="54">
        <f t="shared" si="385"/>
        <v>0.0213264076205475</v>
      </c>
      <c r="L255" s="54">
        <f t="shared" si="385"/>
        <v>0.00514609023812049</v>
      </c>
      <c r="M255" s="54">
        <f t="shared" si="385"/>
        <v>0.00407821386339311</v>
      </c>
      <c r="N255" s="54">
        <f t="shared" si="385"/>
        <v>0.0507997967528024</v>
      </c>
      <c r="O255" s="54">
        <f t="shared" si="385"/>
        <v>0.027362335051267</v>
      </c>
      <c r="P255" s="54">
        <f t="shared" si="385"/>
        <v>0.0488110545959046</v>
      </c>
      <c r="Q255" s="54">
        <f t="shared" si="385"/>
        <v>0.0165273770261719</v>
      </c>
      <c r="R255" s="54">
        <f t="shared" si="385"/>
        <v>0.032885777450258</v>
      </c>
      <c r="S255" s="54"/>
      <c r="T255" s="54"/>
      <c r="U255" s="54"/>
      <c r="V255" s="54"/>
      <c r="W255" s="54">
        <f>+W254-W256-W257</f>
        <v>-0.0699847040631375</v>
      </c>
      <c r="X255" s="54">
        <f>+X254-X256-X257</f>
        <v>0.047647738871753</v>
      </c>
      <c r="Y255" s="54">
        <f>+Y254-Y256-Y257</f>
        <v>-0.0111813809458562</v>
      </c>
      <c r="Z255" s="54"/>
      <c r="AA255" s="54"/>
      <c r="AB255" s="54"/>
      <c r="AC255" s="54"/>
      <c r="AD255" s="54">
        <f>+AD254-AD256-AD257</f>
        <v>0.0576601074111748</v>
      </c>
      <c r="AE255" s="54">
        <f>+AE254-AE256-AE257</f>
        <v>-0.020651543223607</v>
      </c>
      <c r="AF255" s="54">
        <f>+AF254-AF256-AF257</f>
        <v>0.0194953088469083</v>
      </c>
      <c r="AG255" s="54"/>
      <c r="AH255" s="54"/>
      <c r="AI255" s="54"/>
      <c r="AJ255" s="54"/>
      <c r="AK255" s="54">
        <f>+AK254-AK256-AK257</f>
        <v>0.0205772022606153</v>
      </c>
      <c r="AL255" s="54">
        <f>+AL254-AL256-AL257</f>
        <v>0.0554306094522155</v>
      </c>
      <c r="AM255" s="54">
        <f>+AM254-AM256-AM257</f>
        <v>0.0385617628637715</v>
      </c>
      <c r="AN255" s="54"/>
      <c r="AO255" s="54"/>
      <c r="AP255" s="54"/>
      <c r="AQ255" s="54"/>
      <c r="AR255" s="54">
        <f>+AR259/AR258</f>
        <v>-0.569138029353435</v>
      </c>
      <c r="AS255" s="54">
        <f>+AS254-AS256-AS257</f>
        <v>0.282600618052112</v>
      </c>
      <c r="AT255" s="54">
        <f>+AT254-AT256-AT257</f>
        <v>-0.122761618209919</v>
      </c>
      <c r="AU255" s="137"/>
      <c r="AV255" s="137"/>
      <c r="AW255" s="137"/>
      <c r="AX255" s="137"/>
      <c r="AY255" s="54">
        <f>+AY259/AY258</f>
        <v>1.68357952065077</v>
      </c>
      <c r="AZ255" s="54">
        <f>+AZ254-AZ256-AZ257</f>
        <v>-0.0151871465032956</v>
      </c>
      <c r="BA255" s="54">
        <f>+BA259/BA258</f>
        <v>0.413379283896096</v>
      </c>
      <c r="BB255" s="137"/>
      <c r="BC255" s="137"/>
      <c r="BD255" s="137"/>
      <c r="BE255" s="137"/>
      <c r="BF255" s="54">
        <f>+BF259/BF258</f>
        <v>0.187004692145504</v>
      </c>
      <c r="BG255" s="54">
        <f>+BG254-BG256-BG257</f>
        <v>0.0230130205265432</v>
      </c>
      <c r="BH255" s="54">
        <f>+BH259/BH258</f>
        <v>0.0996889682634376</v>
      </c>
      <c r="BJ255" s="137"/>
      <c r="BK255" s="137"/>
      <c r="BL255" s="137"/>
      <c r="BM255" s="54">
        <f>+BM259/BM258</f>
        <v>0.0751780542240998</v>
      </c>
      <c r="BN255" s="54">
        <f>+BN254-BN256-BN257</f>
        <v>0.10525876801132</v>
      </c>
      <c r="BO255" s="54">
        <f>+BO259/BO258</f>
        <v>0.0906560972362811</v>
      </c>
      <c r="BP255" s="137"/>
      <c r="BQ255" s="137"/>
      <c r="BR255" s="137"/>
      <c r="BS255" s="137"/>
      <c r="BT255" s="54">
        <f>+BT259/BT258</f>
        <v>0.103243115083326</v>
      </c>
      <c r="BU255" s="54">
        <f>+BU254-BU256-BU257</f>
        <v>0.0654383038610601</v>
      </c>
      <c r="BV255" s="54">
        <f>+BV259/BV258</f>
        <v>0.0839583655513807</v>
      </c>
      <c r="BW255" s="54"/>
      <c r="BX255" s="54"/>
      <c r="BY255" s="137"/>
      <c r="BZ255" s="54"/>
      <c r="CA255" s="54">
        <f>+CA259/CA258</f>
        <v>0.0799320311557214</v>
      </c>
      <c r="CB255" s="54">
        <f>+CB259/CB258</f>
        <v>0.141067516781914</v>
      </c>
      <c r="CC255" s="54">
        <f t="shared" ref="CC255:CS255" si="386">+CC259/CC258</f>
        <v>0.110859990418834</v>
      </c>
      <c r="CD255" s="54"/>
      <c r="CE255" s="54"/>
      <c r="CF255" s="137"/>
      <c r="CG255" s="54"/>
      <c r="CH255" s="54">
        <f>+CH259/CH258</f>
        <v>0.0794068701542836</v>
      </c>
      <c r="CI255" s="54">
        <f>+CI259/CI258</f>
        <v>0.0788316063314521</v>
      </c>
      <c r="CJ255" s="54">
        <f t="shared" si="386"/>
        <v>0.0791072344594277</v>
      </c>
      <c r="CK255" s="54">
        <f t="shared" si="386"/>
        <v>0.0782100492212392</v>
      </c>
      <c r="CL255" s="54">
        <f t="shared" si="386"/>
        <v>0.0779017955629207</v>
      </c>
      <c r="CM255" s="54">
        <f t="shared" si="386"/>
        <v>0.0776038042184315</v>
      </c>
      <c r="CN255" s="54">
        <f t="shared" si="386"/>
        <v>0.0773155711026339</v>
      </c>
      <c r="CO255" s="54">
        <f t="shared" si="386"/>
        <v>0.0770366246127794</v>
      </c>
      <c r="CP255" s="54">
        <f t="shared" si="386"/>
        <v>0.0767665230536023</v>
      </c>
      <c r="CQ255" s="54">
        <f t="shared" si="386"/>
        <v>0.0765048523035271</v>
      </c>
      <c r="CR255" s="54">
        <f t="shared" si="386"/>
        <v>0.076251223696058</v>
      </c>
      <c r="CS255" s="54">
        <f t="shared" si="386"/>
        <v>0.0760052720935474</v>
      </c>
    </row>
    <row r="256" spans="1:97">
      <c r="A256" s="529" t="s">
        <v>598</v>
      </c>
      <c r="B256" s="33" t="s">
        <v>587</v>
      </c>
      <c r="C256" s="33">
        <f t="shared" ref="C256:R257" si="387">+C243</f>
        <v>0.0124375</v>
      </c>
      <c r="D256" s="33">
        <f t="shared" si="387"/>
        <v>-0.00599999999999997</v>
      </c>
      <c r="E256" s="33">
        <f t="shared" si="387"/>
        <v>-0.035</v>
      </c>
      <c r="F256" s="33">
        <f t="shared" si="387"/>
        <v>-0.0400351438741136</v>
      </c>
      <c r="G256" s="33">
        <f t="shared" si="387"/>
        <v>-0.000661043006837364</v>
      </c>
      <c r="H256" s="33">
        <f t="shared" si="387"/>
        <v>0.066534017165585</v>
      </c>
      <c r="I256" s="33">
        <f t="shared" si="387"/>
        <v>-0.0193724696356275</v>
      </c>
      <c r="J256" s="33">
        <f t="shared" si="387"/>
        <v>0.0460978747601107</v>
      </c>
      <c r="K256" s="33">
        <f t="shared" si="387"/>
        <v>-0.0305916872044227</v>
      </c>
      <c r="L256" s="33">
        <f t="shared" si="387"/>
        <v>-0.00929457260071284</v>
      </c>
      <c r="M256" s="33">
        <f t="shared" si="387"/>
        <v>0.0963455149501662</v>
      </c>
      <c r="N256" s="33">
        <f t="shared" si="387"/>
        <v>0.0577896556239357</v>
      </c>
      <c r="O256" s="33">
        <f t="shared" si="387"/>
        <v>0.0769251813744887</v>
      </c>
      <c r="P256" s="33">
        <f>+P243</f>
        <v>-0.0301363558007239</v>
      </c>
      <c r="Q256" s="33">
        <f>+Q243</f>
        <v>-0.0185888574183441</v>
      </c>
      <c r="R256" s="33">
        <f t="shared" si="387"/>
        <v>-0.0245</v>
      </c>
      <c r="S256" s="33"/>
      <c r="T256" s="33"/>
      <c r="U256" s="33"/>
      <c r="V256" s="33"/>
      <c r="W256" s="33">
        <f t="shared" ref="W256:Y257" si="388">+W243</f>
        <v>0.0158747099767981</v>
      </c>
      <c r="X256" s="33">
        <f t="shared" si="388"/>
        <v>-0.0502162320224381</v>
      </c>
      <c r="Y256" s="33">
        <f t="shared" si="388"/>
        <v>-0.0167012795246638</v>
      </c>
      <c r="Z256" s="33"/>
      <c r="AA256" s="33"/>
      <c r="AB256" s="33"/>
      <c r="AC256" s="33"/>
      <c r="AD256" s="33">
        <f t="shared" ref="AD256:AF257" si="389">+AD243</f>
        <v>-0.0779789570516874</v>
      </c>
      <c r="AE256" s="33">
        <f t="shared" si="389"/>
        <v>-0.0165415430451246</v>
      </c>
      <c r="AF256" s="33">
        <f t="shared" si="389"/>
        <v>-0.0484356733524356</v>
      </c>
      <c r="AG256" s="33"/>
      <c r="AH256" s="33"/>
      <c r="AI256" s="33"/>
      <c r="AJ256" s="33"/>
      <c r="AK256" s="33">
        <f t="shared" ref="AK256:AM257" si="390">+AK243</f>
        <v>0.0256895494943305</v>
      </c>
      <c r="AL256" s="33">
        <f t="shared" si="390"/>
        <v>0.018286327406499</v>
      </c>
      <c r="AM256" s="33">
        <f t="shared" si="390"/>
        <v>0.0219885057471264</v>
      </c>
      <c r="AN256" s="33"/>
      <c r="AO256" s="33"/>
      <c r="AP256" s="33"/>
      <c r="AQ256" s="33"/>
      <c r="AR256" s="33">
        <f t="shared" ref="AR256:AT257" si="391">+AR243</f>
        <v>-0.00390253179325631</v>
      </c>
      <c r="AS256" s="33">
        <f t="shared" si="391"/>
        <v>-0.0681381489841985</v>
      </c>
      <c r="AT256" s="33">
        <f t="shared" si="391"/>
        <v>-0.0361452643811737</v>
      </c>
      <c r="AU256" s="137"/>
      <c r="AV256" s="137"/>
      <c r="AW256" s="137"/>
      <c r="AX256" s="137"/>
      <c r="AY256" s="33">
        <f t="shared" ref="AY256:BA257" si="392">+AY243</f>
        <v>-0.0753499291943057</v>
      </c>
      <c r="AZ256" s="33">
        <f t="shared" si="392"/>
        <v>0.0352184955862752</v>
      </c>
      <c r="BA256" s="33">
        <f t="shared" si="392"/>
        <v>-0.0126779482609806</v>
      </c>
      <c r="BB256" s="137"/>
      <c r="BC256" s="137"/>
      <c r="BD256" s="137"/>
      <c r="BE256" s="137"/>
      <c r="BF256" s="33">
        <f t="shared" ref="BF256:BH257" si="393">+BF243</f>
        <v>0.0735064372856582</v>
      </c>
      <c r="BG256" s="33">
        <f t="shared" si="393"/>
        <v>0.0785582553300446</v>
      </c>
      <c r="BH256" s="33">
        <f t="shared" si="393"/>
        <v>0.0738592721794974</v>
      </c>
      <c r="BJ256" s="137"/>
      <c r="BK256" s="137"/>
      <c r="BL256" s="137"/>
      <c r="BM256" s="33">
        <f t="shared" ref="BM256:BO257" si="394">+BM243</f>
        <v>-0.00672372677696657</v>
      </c>
      <c r="BN256" s="33">
        <f t="shared" si="394"/>
        <v>-0.0642403804582795</v>
      </c>
      <c r="BO256" s="33">
        <f t="shared" si="394"/>
        <v>-0.0364404932094355</v>
      </c>
      <c r="BP256" s="137"/>
      <c r="BQ256" s="137"/>
      <c r="BR256" s="137"/>
      <c r="BS256" s="137"/>
      <c r="BT256" s="33">
        <f t="shared" ref="BT256:CS257" si="395">+BT243</f>
        <v>-0.00816047888663169</v>
      </c>
      <c r="BU256" s="33">
        <f t="shared" si="395"/>
        <v>0.00113778309546184</v>
      </c>
      <c r="BV256" s="33">
        <f t="shared" si="395"/>
        <v>-0.00348487505103245</v>
      </c>
      <c r="BW256" s="33"/>
      <c r="BX256" s="33"/>
      <c r="BY256" s="137"/>
      <c r="BZ256" s="33"/>
      <c r="CA256" s="33">
        <f t="shared" ref="CA256:CA257" si="396">+CA243</f>
        <v>-0.0150913380310709</v>
      </c>
      <c r="CB256" s="33">
        <f>+CB243</f>
        <v>-0.0510778550560534</v>
      </c>
      <c r="CC256" s="33">
        <f t="shared" si="395"/>
        <v>-0.0332053813823346</v>
      </c>
      <c r="CD256" s="33"/>
      <c r="CE256" s="33"/>
      <c r="CF256" s="137"/>
      <c r="CG256" s="33"/>
      <c r="CH256" s="33">
        <f>+CH243</f>
        <v>-0.0344067523792342</v>
      </c>
      <c r="CI256" s="33">
        <f>+CI243</f>
        <v>0.010155577947938</v>
      </c>
      <c r="CJ256" s="33">
        <f t="shared" si="395"/>
        <v>-0.0115651260735133</v>
      </c>
      <c r="CK256" s="33">
        <f t="shared" si="395"/>
        <v>-0.00245349713693414</v>
      </c>
      <c r="CL256" s="33">
        <f t="shared" si="395"/>
        <v>-0.00245349713693414</v>
      </c>
      <c r="CM256" s="33">
        <f t="shared" si="395"/>
        <v>-0.00245349713693414</v>
      </c>
      <c r="CN256" s="33">
        <f t="shared" si="395"/>
        <v>-0.00245349713693414</v>
      </c>
      <c r="CO256" s="33">
        <f t="shared" si="395"/>
        <v>-0.00245349713693414</v>
      </c>
      <c r="CP256" s="33">
        <f t="shared" si="395"/>
        <v>-0.00245349713693414</v>
      </c>
      <c r="CQ256" s="33">
        <f t="shared" si="395"/>
        <v>-0.00245349713693414</v>
      </c>
      <c r="CR256" s="33">
        <f t="shared" si="395"/>
        <v>-0.00245349713693414</v>
      </c>
      <c r="CS256" s="33">
        <f t="shared" si="395"/>
        <v>-0.00245349713693414</v>
      </c>
    </row>
    <row r="257" spans="1:97">
      <c r="A257" s="529" t="s">
        <v>599</v>
      </c>
      <c r="B257" s="33" t="s">
        <v>587</v>
      </c>
      <c r="C257" s="87">
        <f t="shared" si="387"/>
        <v>0</v>
      </c>
      <c r="D257" s="87">
        <f t="shared" si="387"/>
        <v>0</v>
      </c>
      <c r="E257" s="87">
        <f t="shared" si="387"/>
        <v>0.085</v>
      </c>
      <c r="F257" s="87">
        <f t="shared" si="387"/>
        <v>0.06</v>
      </c>
      <c r="G257" s="87">
        <f t="shared" si="387"/>
        <v>0</v>
      </c>
      <c r="H257" s="87">
        <f t="shared" si="387"/>
        <v>0.03</v>
      </c>
      <c r="I257" s="87">
        <f t="shared" si="387"/>
        <v>0.03</v>
      </c>
      <c r="J257" s="87">
        <f t="shared" si="387"/>
        <v>0</v>
      </c>
      <c r="K257" s="87">
        <f t="shared" si="387"/>
        <v>0</v>
      </c>
      <c r="L257" s="87">
        <f t="shared" si="387"/>
        <v>0.003</v>
      </c>
      <c r="M257" s="33">
        <f t="shared" si="387"/>
        <v>0.025</v>
      </c>
      <c r="N257" s="33">
        <f t="shared" si="387"/>
        <v>-0.00438295142071494</v>
      </c>
      <c r="O257" s="87">
        <f t="shared" si="387"/>
        <v>0.0102</v>
      </c>
      <c r="P257" s="33">
        <f>+P244</f>
        <v>0</v>
      </c>
      <c r="Q257" s="33">
        <f>+Q244</f>
        <v>0.0133168916475835</v>
      </c>
      <c r="R257" s="87">
        <f t="shared" si="387"/>
        <v>0.0065</v>
      </c>
      <c r="S257" s="33"/>
      <c r="T257" s="33"/>
      <c r="U257" s="33"/>
      <c r="V257" s="33"/>
      <c r="W257" s="33">
        <f t="shared" si="388"/>
        <v>0</v>
      </c>
      <c r="X257" s="33">
        <f t="shared" si="388"/>
        <v>0</v>
      </c>
      <c r="Y257" s="87">
        <f t="shared" si="388"/>
        <v>0</v>
      </c>
      <c r="Z257" s="33"/>
      <c r="AA257" s="33"/>
      <c r="AB257" s="33"/>
      <c r="AC257" s="33"/>
      <c r="AD257" s="87">
        <f t="shared" si="389"/>
        <v>0</v>
      </c>
      <c r="AE257" s="87">
        <f t="shared" si="389"/>
        <v>0.00457506051765874</v>
      </c>
      <c r="AF257" s="87">
        <f t="shared" si="389"/>
        <v>0.0022</v>
      </c>
      <c r="AG257" s="87"/>
      <c r="AH257" s="87"/>
      <c r="AI257" s="87"/>
      <c r="AJ257" s="87"/>
      <c r="AK257" s="33">
        <f t="shared" si="390"/>
        <v>0</v>
      </c>
      <c r="AL257" s="33">
        <f t="shared" si="390"/>
        <v>0.0020003065603924</v>
      </c>
      <c r="AM257" s="87">
        <f t="shared" si="390"/>
        <v>0.001</v>
      </c>
      <c r="AN257" s="33"/>
      <c r="AO257" s="33"/>
      <c r="AP257" s="33"/>
      <c r="AQ257" s="33"/>
      <c r="AR257" s="87">
        <f t="shared" si="391"/>
        <v>0</v>
      </c>
      <c r="AS257" s="87">
        <f t="shared" si="391"/>
        <v>0</v>
      </c>
      <c r="AT257" s="87">
        <f t="shared" si="391"/>
        <v>0</v>
      </c>
      <c r="AU257" s="137"/>
      <c r="AV257" s="137"/>
      <c r="AW257" s="137"/>
      <c r="AX257" s="137"/>
      <c r="AY257" s="33">
        <f t="shared" si="392"/>
        <v>-0.00894387717075352</v>
      </c>
      <c r="AZ257" s="33">
        <f t="shared" si="392"/>
        <v>-0.0170881749829118</v>
      </c>
      <c r="BA257" s="33">
        <f t="shared" si="392"/>
        <v>-0.0135601975914506</v>
      </c>
      <c r="BB257" s="33"/>
      <c r="BC257" s="33"/>
      <c r="BD257" s="33"/>
      <c r="BE257" s="33"/>
      <c r="BF257" s="33">
        <f t="shared" si="393"/>
        <v>0</v>
      </c>
      <c r="BG257" s="33">
        <f t="shared" si="393"/>
        <v>0.0155844803510872</v>
      </c>
      <c r="BH257" s="33">
        <f>+BH244</f>
        <v>0.0082586749121277</v>
      </c>
      <c r="BI257" s="33"/>
      <c r="BJ257" s="33"/>
      <c r="BK257" s="33"/>
      <c r="BL257" s="33"/>
      <c r="BM257" s="33">
        <f t="shared" si="394"/>
        <v>0</v>
      </c>
      <c r="BN257" s="33">
        <f t="shared" si="394"/>
        <v>0</v>
      </c>
      <c r="BO257" s="33">
        <f t="shared" si="394"/>
        <v>0</v>
      </c>
      <c r="BP257" s="33"/>
      <c r="BQ257" s="33"/>
      <c r="BR257" s="33"/>
      <c r="BS257" s="33"/>
      <c r="BT257" s="33">
        <f t="shared" si="395"/>
        <v>0</v>
      </c>
      <c r="BU257" s="33">
        <f t="shared" si="395"/>
        <v>0</v>
      </c>
      <c r="BV257" s="33">
        <f t="shared" si="395"/>
        <v>0</v>
      </c>
      <c r="BW257" s="33"/>
      <c r="BX257" s="33"/>
      <c r="BY257" s="33"/>
      <c r="BZ257" s="33"/>
      <c r="CA257" s="33">
        <f t="shared" si="396"/>
        <v>0</v>
      </c>
      <c r="CB257" s="33">
        <f>+CB244</f>
        <v>0.0406586704614759</v>
      </c>
      <c r="CC257" s="33">
        <f t="shared" si="395"/>
        <v>0.0204658016454505</v>
      </c>
      <c r="CD257" s="33"/>
      <c r="CE257" s="33"/>
      <c r="CF257" s="33"/>
      <c r="CG257" s="33"/>
      <c r="CH257" s="33">
        <f>+CH244</f>
        <v>0.0471216523992775</v>
      </c>
      <c r="CI257" s="33">
        <f>+CI244</f>
        <v>0.037341016902916</v>
      </c>
      <c r="CJ257" s="33">
        <f t="shared" si="395"/>
        <v>0.0421083234418343</v>
      </c>
      <c r="CK257" s="33">
        <f t="shared" si="395"/>
        <v>0</v>
      </c>
      <c r="CL257" s="33">
        <f t="shared" si="395"/>
        <v>0</v>
      </c>
      <c r="CM257" s="33">
        <f t="shared" si="395"/>
        <v>0</v>
      </c>
      <c r="CN257" s="33">
        <f t="shared" si="395"/>
        <v>0</v>
      </c>
      <c r="CO257" s="33">
        <f t="shared" si="395"/>
        <v>0</v>
      </c>
      <c r="CP257" s="33">
        <f t="shared" si="395"/>
        <v>0</v>
      </c>
      <c r="CQ257" s="33">
        <f t="shared" si="395"/>
        <v>0</v>
      </c>
      <c r="CR257" s="33">
        <f t="shared" si="395"/>
        <v>0</v>
      </c>
      <c r="CS257" s="33">
        <f t="shared" si="395"/>
        <v>0</v>
      </c>
    </row>
    <row r="258" spans="1:97">
      <c r="A258" s="57" t="s">
        <v>456</v>
      </c>
      <c r="B258" s="27" t="s">
        <v>594</v>
      </c>
      <c r="C258" s="39">
        <v>365</v>
      </c>
      <c r="D258" s="39">
        <v>406</v>
      </c>
      <c r="E258" s="39">
        <v>443</v>
      </c>
      <c r="F258" s="39">
        <v>501.7</v>
      </c>
      <c r="G258" s="39">
        <v>519</v>
      </c>
      <c r="H258" s="39">
        <v>477</v>
      </c>
      <c r="I258" s="39">
        <v>552</v>
      </c>
      <c r="J258" s="39">
        <v>578.6</v>
      </c>
      <c r="K258" s="39">
        <v>615.2</v>
      </c>
      <c r="L258" s="39">
        <v>609.5</v>
      </c>
      <c r="M258" s="39">
        <v>295</v>
      </c>
      <c r="N258" s="39">
        <f>+O258-M258</f>
        <v>313.8</v>
      </c>
      <c r="O258" s="39">
        <v>608.8</v>
      </c>
      <c r="P258" s="39">
        <v>332</v>
      </c>
      <c r="Q258" s="39">
        <f>+R258-P258</f>
        <v>346.5</v>
      </c>
      <c r="R258" s="39">
        <v>678.5</v>
      </c>
      <c r="S258" s="39"/>
      <c r="T258" s="39"/>
      <c r="U258" s="39"/>
      <c r="V258" s="39"/>
      <c r="W258" s="39">
        <v>338.2</v>
      </c>
      <c r="X258" s="39">
        <f>+Y258-W258</f>
        <v>350.4</v>
      </c>
      <c r="Y258" s="39">
        <v>688.6</v>
      </c>
      <c r="Z258" s="39"/>
      <c r="AA258" s="39"/>
      <c r="AB258" s="39"/>
      <c r="AC258" s="39"/>
      <c r="AD258" s="39">
        <f>+W250</f>
        <v>319.9</v>
      </c>
      <c r="AE258" s="39">
        <f>+X250</f>
        <v>349.5</v>
      </c>
      <c r="AF258" s="39">
        <v>669.4</v>
      </c>
      <c r="AG258" s="39"/>
      <c r="AH258" s="39"/>
      <c r="AI258" s="39"/>
      <c r="AJ258" s="39"/>
      <c r="AK258" s="39">
        <f>+AD250</f>
        <v>313.4</v>
      </c>
      <c r="AL258" s="39">
        <f>+AE250</f>
        <v>338.1</v>
      </c>
      <c r="AM258" s="39">
        <v>651.5</v>
      </c>
      <c r="AN258" s="39"/>
      <c r="AO258" s="39"/>
      <c r="AP258" s="39"/>
      <c r="AQ258" s="39"/>
      <c r="AR258" s="39">
        <f>+AK250</f>
        <v>327.9</v>
      </c>
      <c r="AS258" s="39">
        <f>+AL250</f>
        <v>363.7</v>
      </c>
      <c r="AT258" s="39">
        <v>691.6</v>
      </c>
      <c r="AU258" s="39"/>
      <c r="AV258" s="39"/>
      <c r="AW258" s="39"/>
      <c r="AX258" s="39"/>
      <c r="AY258" s="39">
        <f>+AR250</f>
        <v>140</v>
      </c>
      <c r="AZ258" s="39">
        <f>+AS250</f>
        <v>441.7</v>
      </c>
      <c r="BA258" s="39">
        <f>+AT250</f>
        <v>581.7</v>
      </c>
      <c r="BB258" s="39"/>
      <c r="BC258" s="39"/>
      <c r="BD258" s="39"/>
      <c r="BE258" s="39"/>
      <c r="BF258" s="39">
        <f>+AY250</f>
        <v>363.9</v>
      </c>
      <c r="BG258" s="39">
        <f>+AZ250</f>
        <v>443</v>
      </c>
      <c r="BH258" s="39">
        <f>+BA250</f>
        <v>806.9</v>
      </c>
      <c r="BI258" s="39"/>
      <c r="BJ258" s="39"/>
      <c r="BK258" s="39"/>
      <c r="BL258" s="39"/>
      <c r="BM258" s="39">
        <f>+BF250</f>
        <v>458.7</v>
      </c>
      <c r="BN258" s="39">
        <f>+BG250</f>
        <v>494.9</v>
      </c>
      <c r="BO258" s="39">
        <f>+BH250</f>
        <v>953.6</v>
      </c>
      <c r="BP258" s="39"/>
      <c r="BQ258" s="39"/>
      <c r="BR258" s="39"/>
      <c r="BS258" s="39"/>
      <c r="BT258" s="39">
        <f>+BM250</f>
        <v>490.1</v>
      </c>
      <c r="BU258" s="39">
        <f>+BN250</f>
        <v>515.2</v>
      </c>
      <c r="BV258" s="39">
        <f>+BO250</f>
        <v>1005.3</v>
      </c>
      <c r="BW258" s="39"/>
      <c r="BX258" s="39"/>
      <c r="BY258" s="39"/>
      <c r="BZ258" s="39"/>
      <c r="CA258" s="39">
        <f>+BT250</f>
        <v>536.7</v>
      </c>
      <c r="CB258" s="39">
        <f>CC258-CA258</f>
        <v>549.5</v>
      </c>
      <c r="CC258" s="39">
        <f>+BV250</f>
        <v>1086.2</v>
      </c>
      <c r="CD258" s="39"/>
      <c r="CE258" s="39"/>
      <c r="CF258" s="39"/>
      <c r="CG258" s="39"/>
      <c r="CH258" s="39">
        <f>+CA250</f>
        <v>571.5</v>
      </c>
      <c r="CI258" s="39">
        <f>CJ258-CH258</f>
        <v>621.278390082734</v>
      </c>
      <c r="CJ258" s="39">
        <f>+CC250</f>
        <v>1192.77839008273</v>
      </c>
      <c r="CK258" s="39">
        <f t="shared" ref="CK258:CS258" si="397">+CJ250</f>
        <v>1323.56705563011</v>
      </c>
      <c r="CL258" s="39">
        <f t="shared" si="397"/>
        <v>1423.83593221703</v>
      </c>
      <c r="CM258" s="39">
        <f t="shared" si="397"/>
        <v>1531.26193054058</v>
      </c>
      <c r="CN258" s="39">
        <f t="shared" si="397"/>
        <v>1646.33673484291</v>
      </c>
      <c r="CO258" s="39">
        <f t="shared" si="397"/>
        <v>1769.58491725917</v>
      </c>
      <c r="CP258" s="39">
        <f t="shared" si="397"/>
        <v>1901.56609472244</v>
      </c>
      <c r="CQ258" s="39">
        <f t="shared" si="397"/>
        <v>2042.87722520181</v>
      </c>
      <c r="CR258" s="39">
        <f t="shared" si="397"/>
        <v>2194.15505216697</v>
      </c>
      <c r="CS258" s="39">
        <f t="shared" si="397"/>
        <v>2356.07870673511</v>
      </c>
    </row>
    <row r="259" spans="1:97">
      <c r="A259" s="57" t="s">
        <v>457</v>
      </c>
      <c r="B259" s="67" t="s">
        <v>594</v>
      </c>
      <c r="C259" s="67">
        <f>+C258*C255</f>
        <v>36.4603125</v>
      </c>
      <c r="D259" s="67">
        <f>+D258*D255</f>
        <v>39.436</v>
      </c>
      <c r="E259" s="67">
        <f>+E258*E255</f>
        <v>36.55</v>
      </c>
      <c r="F259" s="67">
        <f>+F258*F255</f>
        <v>7.28363168164283</v>
      </c>
      <c r="G259" s="67">
        <f>+G258*G255</f>
        <v>-41.6569186794514</v>
      </c>
      <c r="H259" s="67">
        <f t="shared" ref="H259:R259" si="398">+H258*H255</f>
        <v>28.9532738120159</v>
      </c>
      <c r="I259" s="67">
        <f t="shared" si="398"/>
        <v>20.7336032388665</v>
      </c>
      <c r="J259" s="67">
        <f t="shared" si="398"/>
        <v>9.92776966379998</v>
      </c>
      <c r="K259" s="67">
        <f t="shared" si="398"/>
        <v>13.1200059681608</v>
      </c>
      <c r="L259" s="67">
        <f t="shared" si="398"/>
        <v>3.13654200013444</v>
      </c>
      <c r="M259" s="39">
        <f t="shared" si="398"/>
        <v>1.20307308970097</v>
      </c>
      <c r="N259" s="39">
        <f>+O259-M259</f>
        <v>15.4551164895104</v>
      </c>
      <c r="O259" s="67">
        <f t="shared" si="398"/>
        <v>16.6581895792114</v>
      </c>
      <c r="P259" s="39">
        <f t="shared" si="398"/>
        <v>16.2052701258403</v>
      </c>
      <c r="Q259" s="39">
        <f>+R259-P259</f>
        <v>6.10772987415971</v>
      </c>
      <c r="R259" s="67">
        <f t="shared" si="398"/>
        <v>22.313</v>
      </c>
      <c r="S259" s="67"/>
      <c r="T259" s="67"/>
      <c r="U259" s="67"/>
      <c r="V259" s="67"/>
      <c r="W259" s="39">
        <f>+W258*W255</f>
        <v>-23.6688269141531</v>
      </c>
      <c r="X259" s="39">
        <f>+Y259-W259</f>
        <v>15.9693279948365</v>
      </c>
      <c r="Y259" s="39">
        <f>+Y258*Y255</f>
        <v>-7.69949891931656</v>
      </c>
      <c r="Z259" s="67"/>
      <c r="AA259" s="67"/>
      <c r="AB259" s="67"/>
      <c r="AC259" s="67"/>
      <c r="AD259" s="39">
        <f>+AD258*AD255</f>
        <v>18.4454683608348</v>
      </c>
      <c r="AE259" s="39">
        <f>+AF259-AD259</f>
        <v>-5.39530861871439</v>
      </c>
      <c r="AF259" s="39">
        <f>+AF258*AF255</f>
        <v>13.0501597421204</v>
      </c>
      <c r="AG259" s="39"/>
      <c r="AH259" s="39"/>
      <c r="AI259" s="39"/>
      <c r="AJ259" s="39"/>
      <c r="AK259" s="39">
        <f>+AK258*AK255</f>
        <v>6.44889518847684</v>
      </c>
      <c r="AL259" s="39">
        <f>+AM259-AK259</f>
        <v>18.6740933172703</v>
      </c>
      <c r="AM259" s="39">
        <f>+AM258*AM255</f>
        <v>25.1229885057471</v>
      </c>
      <c r="AN259" s="39"/>
      <c r="AO259" s="39"/>
      <c r="AP259" s="39"/>
      <c r="AQ259" s="39"/>
      <c r="AR259" s="39">
        <f>+AR250-AR258-AR260-AR261</f>
        <v>-186.620359824991</v>
      </c>
      <c r="AS259" s="39">
        <f>+AT259-AR259</f>
        <v>101.718424671011</v>
      </c>
      <c r="AT259" s="39">
        <f>+AT258*AT255</f>
        <v>-84.9019351539803</v>
      </c>
      <c r="AU259" s="39"/>
      <c r="AV259" s="39"/>
      <c r="AW259" s="39"/>
      <c r="AX259" s="39"/>
      <c r="AY259" s="146">
        <f>+AY250-AY258-AY260-AY261</f>
        <v>235.701132891108</v>
      </c>
      <c r="AZ259" s="39">
        <f>+BA259-AY259</f>
        <v>4.7615965512509</v>
      </c>
      <c r="BA259" s="39">
        <f>+BA250-BA258-BA260-BA261</f>
        <v>240.462729442359</v>
      </c>
      <c r="BB259" s="39"/>
      <c r="BC259" s="39"/>
      <c r="BD259" s="39"/>
      <c r="BE259" s="39"/>
      <c r="BF259" s="39">
        <f>+BF250-BF258-BF260-BF261</f>
        <v>68.051007471749</v>
      </c>
      <c r="BG259" s="39">
        <f>+BH259-BF259</f>
        <v>12.3880210200188</v>
      </c>
      <c r="BH259" s="39">
        <f>+BH250-BH258-BH260-BH261</f>
        <v>80.4390284917678</v>
      </c>
      <c r="BI259" s="39"/>
      <c r="BJ259" s="39"/>
      <c r="BK259" s="39"/>
      <c r="BL259" s="39"/>
      <c r="BM259" s="39">
        <f>+BM250-BM258-BM260-BM261</f>
        <v>34.4841734725946</v>
      </c>
      <c r="BN259" s="39">
        <f>+BO259-BM259</f>
        <v>51.965480851923</v>
      </c>
      <c r="BO259" s="39">
        <f>+BO250-BO258-BO260-BO261</f>
        <v>86.4496543245176</v>
      </c>
      <c r="BP259" s="39"/>
      <c r="BQ259" s="39"/>
      <c r="BR259" s="39"/>
      <c r="BS259" s="39"/>
      <c r="BT259" s="39">
        <f>+BT250-BT258-BT260-BT261</f>
        <v>50.5994507023382</v>
      </c>
      <c r="BU259" s="39">
        <f>+BV259-BT259</f>
        <v>33.8038941864648</v>
      </c>
      <c r="BV259" s="39">
        <f>+BV250-BV258-BV260-BV261</f>
        <v>84.403344888803</v>
      </c>
      <c r="BW259" s="39"/>
      <c r="BX259" s="39"/>
      <c r="BY259" s="39"/>
      <c r="BZ259" s="39"/>
      <c r="CA259" s="39">
        <f>+CA250-CA258-CA260-CA261</f>
        <v>42.8995211212757</v>
      </c>
      <c r="CB259" s="39">
        <f t="shared" ref="CB259:CB261" si="399">CC259-CA259</f>
        <v>77.516600471662</v>
      </c>
      <c r="CC259" s="39">
        <f t="shared" ref="CC259:CS259" si="400">+CC250-CC258-CC260-CC261</f>
        <v>120.416121592938</v>
      </c>
      <c r="CD259" s="39"/>
      <c r="CE259" s="39"/>
      <c r="CF259" s="39"/>
      <c r="CG259" s="39"/>
      <c r="CH259" s="39">
        <f>+CH250-CH258-CH260-CH261</f>
        <v>45.3810262931731</v>
      </c>
      <c r="CI259" s="39">
        <f t="shared" ref="CI259:CI261" si="401">CJ259-CH259</f>
        <v>48.9763734692404</v>
      </c>
      <c r="CJ259" s="39">
        <f t="shared" si="400"/>
        <v>94.3573997624135</v>
      </c>
      <c r="CK259" s="39">
        <f t="shared" si="400"/>
        <v>103.516244568442</v>
      </c>
      <c r="CL259" s="39">
        <f t="shared" si="400"/>
        <v>110.919375706711</v>
      </c>
      <c r="CM259" s="39">
        <f t="shared" si="400"/>
        <v>118.831751064808</v>
      </c>
      <c r="CN259" s="39">
        <f t="shared" si="400"/>
        <v>127.287464881625</v>
      </c>
      <c r="CO259" s="39">
        <f t="shared" si="400"/>
        <v>136.322848991331</v>
      </c>
      <c r="CP259" s="39">
        <f t="shared" si="400"/>
        <v>145.976617448459</v>
      </c>
      <c r="CQ259" s="39">
        <f t="shared" si="400"/>
        <v>156.290020388304</v>
      </c>
      <c r="CR259" s="39">
        <f t="shared" si="400"/>
        <v>167.30700770662</v>
      </c>
      <c r="CS259" s="39">
        <f t="shared" si="400"/>
        <v>179.074403179215</v>
      </c>
    </row>
    <row r="260" spans="1:97">
      <c r="A260" s="57" t="s">
        <v>600</v>
      </c>
      <c r="B260" s="67" t="s">
        <v>594</v>
      </c>
      <c r="C260" s="67">
        <f>+C258*C256</f>
        <v>4.53968750000002</v>
      </c>
      <c r="D260" s="67">
        <f>+D258*D256</f>
        <v>-2.43599999999999</v>
      </c>
      <c r="E260" s="67">
        <f>+E258*E256</f>
        <v>-15.505</v>
      </c>
      <c r="F260" s="67">
        <f>+F258*F256</f>
        <v>-20.0856316816428</v>
      </c>
      <c r="G260" s="67">
        <f>+G258*G256</f>
        <v>-0.343081320548592</v>
      </c>
      <c r="H260" s="67">
        <f t="shared" ref="H260:R260" si="402">+H258*H256</f>
        <v>31.736726187984</v>
      </c>
      <c r="I260" s="67">
        <f t="shared" si="402"/>
        <v>-10.6936032388664</v>
      </c>
      <c r="J260" s="67">
        <f t="shared" si="402"/>
        <v>26.6722303362001</v>
      </c>
      <c r="K260" s="67">
        <f t="shared" si="402"/>
        <v>-18.8200059681609</v>
      </c>
      <c r="L260" s="67">
        <f t="shared" si="402"/>
        <v>-5.66504200013448</v>
      </c>
      <c r="M260" s="39">
        <f t="shared" si="402"/>
        <v>28.421926910299</v>
      </c>
      <c r="N260" s="39">
        <f>+O260-M260</f>
        <v>18.4101235104897</v>
      </c>
      <c r="O260" s="67">
        <f t="shared" si="402"/>
        <v>46.8320504207887</v>
      </c>
      <c r="P260" s="39">
        <f t="shared" si="402"/>
        <v>-10.0052701258403</v>
      </c>
      <c r="Q260" s="39">
        <f>+R260-P260</f>
        <v>-6.61797987415966</v>
      </c>
      <c r="R260" s="67">
        <f t="shared" si="402"/>
        <v>-16.62325</v>
      </c>
      <c r="S260" s="67"/>
      <c r="T260" s="67"/>
      <c r="U260" s="67"/>
      <c r="V260" s="67"/>
      <c r="W260" s="39">
        <f>+W258*W256</f>
        <v>5.36882691415311</v>
      </c>
      <c r="X260" s="39">
        <f>+Y260-W260</f>
        <v>-16.8693279948366</v>
      </c>
      <c r="Y260" s="39">
        <f>+Y258*Y256</f>
        <v>-11.5005010806835</v>
      </c>
      <c r="Z260" s="67"/>
      <c r="AA260" s="67"/>
      <c r="AB260" s="67"/>
      <c r="AC260" s="67"/>
      <c r="AD260" s="39">
        <f>+AD258*AD256</f>
        <v>-24.9454683608348</v>
      </c>
      <c r="AE260" s="39">
        <f>+AF260-AD260</f>
        <v>-7.47737138128558</v>
      </c>
      <c r="AF260" s="39">
        <f>+AF258*AF256</f>
        <v>-32.4228397421204</v>
      </c>
      <c r="AG260" s="39"/>
      <c r="AH260" s="39"/>
      <c r="AI260" s="39"/>
      <c r="AJ260" s="39"/>
      <c r="AK260" s="39">
        <f>+AK258*AK256</f>
        <v>8.05110481152317</v>
      </c>
      <c r="AL260" s="39">
        <f>+AM260-AK260</f>
        <v>6.2744066827297</v>
      </c>
      <c r="AM260" s="39">
        <f>+AM258*AM256</f>
        <v>14.3255114942529</v>
      </c>
      <c r="AN260" s="39"/>
      <c r="AO260" s="39"/>
      <c r="AP260" s="39"/>
      <c r="AQ260" s="39"/>
      <c r="AR260" s="39">
        <f>+AR256*AR258</f>
        <v>-1.27964017500874</v>
      </c>
      <c r="AS260" s="39">
        <f>+AT260-AR260</f>
        <v>-23.718424671011</v>
      </c>
      <c r="AT260" s="39">
        <f>+AT258*AT256</f>
        <v>-24.9980648460197</v>
      </c>
      <c r="AU260" s="39"/>
      <c r="AV260" s="39"/>
      <c r="AW260" s="39"/>
      <c r="AX260" s="39"/>
      <c r="AY260" s="39">
        <f>+AY256*AY258</f>
        <v>-10.5489900872028</v>
      </c>
      <c r="AZ260" s="39">
        <f>+BA260-AY260</f>
        <v>3.1742275837904</v>
      </c>
      <c r="BA260" s="39">
        <f>+BA256*BA258</f>
        <v>-7.37476250341239</v>
      </c>
      <c r="BB260" s="39"/>
      <c r="BC260" s="39"/>
      <c r="BD260" s="39"/>
      <c r="BE260" s="39"/>
      <c r="BF260" s="39">
        <f>+BF256*BF258</f>
        <v>26.748992528251</v>
      </c>
      <c r="BG260" s="39">
        <f>+BH260-BF260</f>
        <v>32.8480541933854</v>
      </c>
      <c r="BH260" s="39">
        <f>+BH256*BH258</f>
        <v>59.5970467216364</v>
      </c>
      <c r="BI260" s="39"/>
      <c r="BJ260" s="39"/>
      <c r="BK260" s="39"/>
      <c r="BL260" s="39"/>
      <c r="BM260" s="39">
        <f>+BM256*BM258</f>
        <v>-3.08417347259457</v>
      </c>
      <c r="BN260" s="39">
        <f>+BO260-BM260</f>
        <v>-31.6654808519231</v>
      </c>
      <c r="BO260" s="39">
        <f>+BO256*BO258</f>
        <v>-34.7496543245177</v>
      </c>
      <c r="BP260" s="39"/>
      <c r="BQ260" s="39"/>
      <c r="BR260" s="39"/>
      <c r="BS260" s="39"/>
      <c r="BT260" s="39">
        <f>+BT256*BT258</f>
        <v>-3.99945070233819</v>
      </c>
      <c r="BU260" s="39">
        <f>+BV260-BT260</f>
        <v>0.496105813535265</v>
      </c>
      <c r="BV260" s="39">
        <f>+BV256*BV258</f>
        <v>-3.50334488880293</v>
      </c>
      <c r="BW260" s="39"/>
      <c r="BX260" s="39"/>
      <c r="BY260" s="39"/>
      <c r="BZ260" s="39"/>
      <c r="CA260" s="39">
        <f>+CA256*CA258</f>
        <v>-8.09952112127574</v>
      </c>
      <c r="CB260" s="39">
        <f t="shared" si="399"/>
        <v>-27.968164136216</v>
      </c>
      <c r="CC260" s="39">
        <f t="shared" ref="CC260:CS260" si="403">+CC256*CC258</f>
        <v>-36.0676852574918</v>
      </c>
      <c r="CD260" s="39"/>
      <c r="CE260" s="39"/>
      <c r="CF260" s="39"/>
      <c r="CG260" s="39"/>
      <c r="CH260" s="39">
        <f>+CH256*CH258</f>
        <v>-19.6634589847323</v>
      </c>
      <c r="CI260" s="39">
        <f t="shared" si="401"/>
        <v>5.86882652566332</v>
      </c>
      <c r="CJ260" s="39">
        <f t="shared" si="403"/>
        <v>-13.794632459069</v>
      </c>
      <c r="CK260" s="39">
        <f t="shared" si="403"/>
        <v>-3.24736798152884</v>
      </c>
      <c r="CL260" s="39">
        <f t="shared" si="403"/>
        <v>-3.49337738315843</v>
      </c>
      <c r="CM260" s="39">
        <f t="shared" si="403"/>
        <v>-3.75694676247756</v>
      </c>
      <c r="CN260" s="39">
        <f t="shared" si="403"/>
        <v>-4.03928246536659</v>
      </c>
      <c r="CO260" s="39">
        <f t="shared" si="403"/>
        <v>-4.34167152805721</v>
      </c>
      <c r="CP260" s="39">
        <f t="shared" si="403"/>
        <v>-4.66548696909255</v>
      </c>
      <c r="CQ260" s="39">
        <f t="shared" si="403"/>
        <v>-5.0121934231406</v>
      </c>
      <c r="CR260" s="39">
        <f t="shared" si="403"/>
        <v>-5.38335313848125</v>
      </c>
      <c r="CS260" s="39">
        <f t="shared" si="403"/>
        <v>-5.78063236136609</v>
      </c>
    </row>
    <row r="261" spans="1:97">
      <c r="A261" s="57" t="s">
        <v>601</v>
      </c>
      <c r="B261" s="67" t="s">
        <v>594</v>
      </c>
      <c r="C261" s="67">
        <f>+C258*C257</f>
        <v>0</v>
      </c>
      <c r="D261" s="67">
        <f>+D258*D257</f>
        <v>0</v>
      </c>
      <c r="E261" s="67">
        <f>+E258*E257</f>
        <v>37.655</v>
      </c>
      <c r="F261" s="67">
        <f>+F258*F257</f>
        <v>30.102</v>
      </c>
      <c r="G261" s="67">
        <f>+G258*G257</f>
        <v>0</v>
      </c>
      <c r="H261" s="67">
        <f t="shared" ref="H261:R261" si="404">+H258*H257</f>
        <v>14.31</v>
      </c>
      <c r="I261" s="67">
        <f t="shared" si="404"/>
        <v>16.56</v>
      </c>
      <c r="J261" s="67">
        <f t="shared" si="404"/>
        <v>0</v>
      </c>
      <c r="K261" s="67">
        <f t="shared" si="404"/>
        <v>0</v>
      </c>
      <c r="L261" s="67">
        <f t="shared" si="404"/>
        <v>1.8285</v>
      </c>
      <c r="M261" s="39">
        <f t="shared" si="404"/>
        <v>7.375</v>
      </c>
      <c r="N261" s="39">
        <f>+O261-M261</f>
        <v>-1.16524</v>
      </c>
      <c r="O261" s="67">
        <f t="shared" si="404"/>
        <v>6.20976</v>
      </c>
      <c r="P261" s="39">
        <f t="shared" si="404"/>
        <v>0</v>
      </c>
      <c r="Q261" s="39">
        <f>+R261-P261</f>
        <v>4.41025</v>
      </c>
      <c r="R261" s="67">
        <f t="shared" si="404"/>
        <v>4.41025</v>
      </c>
      <c r="S261" s="67"/>
      <c r="T261" s="67"/>
      <c r="U261" s="67"/>
      <c r="V261" s="67"/>
      <c r="W261" s="39">
        <f>+W258*W257</f>
        <v>0</v>
      </c>
      <c r="X261" s="39">
        <f>+Y261-W261</f>
        <v>0</v>
      </c>
      <c r="Y261" s="39">
        <f>+Y258*Y257</f>
        <v>0</v>
      </c>
      <c r="Z261" s="67"/>
      <c r="AA261" s="67"/>
      <c r="AB261" s="67"/>
      <c r="AC261" s="67"/>
      <c r="AD261" s="39">
        <f>+AD258*AD257</f>
        <v>0</v>
      </c>
      <c r="AE261" s="39">
        <f>+AF261-AD261</f>
        <v>1.47268</v>
      </c>
      <c r="AF261" s="39">
        <f>+AF258*AF257</f>
        <v>1.47268</v>
      </c>
      <c r="AG261" s="39"/>
      <c r="AH261" s="39"/>
      <c r="AI261" s="39"/>
      <c r="AJ261" s="39"/>
      <c r="AK261" s="39">
        <f>+AK258*AK257</f>
        <v>0</v>
      </c>
      <c r="AL261" s="39">
        <f>+AM261-AK261</f>
        <v>0.6515</v>
      </c>
      <c r="AM261" s="39">
        <f>+AM258*AM257</f>
        <v>0.6515</v>
      </c>
      <c r="AN261" s="39"/>
      <c r="AO261" s="39"/>
      <c r="AP261" s="39"/>
      <c r="AQ261" s="39"/>
      <c r="AR261" s="39">
        <f>+AR257*AR258</f>
        <v>0</v>
      </c>
      <c r="AS261" s="39">
        <f>+AT261-AR261</f>
        <v>0</v>
      </c>
      <c r="AT261" s="39">
        <f>+AT258*AT257</f>
        <v>0</v>
      </c>
      <c r="AU261" s="39"/>
      <c r="AV261" s="39"/>
      <c r="AW261" s="39"/>
      <c r="AX261" s="39"/>
      <c r="AY261" s="39">
        <f>+AY257*AY258</f>
        <v>-1.25214280390549</v>
      </c>
      <c r="AZ261" s="39">
        <f>+BA261-AY261</f>
        <v>-6.63582413504133</v>
      </c>
      <c r="BA261" s="39">
        <f>+BA257*BA258</f>
        <v>-7.88796693894682</v>
      </c>
      <c r="BB261" s="39"/>
      <c r="BC261" s="39"/>
      <c r="BD261" s="39"/>
      <c r="BE261" s="39"/>
      <c r="BF261" s="39">
        <f>+BF257*BF258</f>
        <v>0</v>
      </c>
      <c r="BG261" s="39">
        <f>+BH261-BF261</f>
        <v>6.66392478659584</v>
      </c>
      <c r="BH261" s="39">
        <f>+BH257*BH258</f>
        <v>6.66392478659584</v>
      </c>
      <c r="BI261" s="39"/>
      <c r="BJ261" s="39"/>
      <c r="BK261" s="39"/>
      <c r="BL261" s="39"/>
      <c r="BM261" s="39">
        <f>+BM257*BM258</f>
        <v>0</v>
      </c>
      <c r="BN261" s="39">
        <f>+BO261-BM261</f>
        <v>0</v>
      </c>
      <c r="BO261" s="39">
        <f>+BO257*BO258</f>
        <v>0</v>
      </c>
      <c r="BP261" s="39"/>
      <c r="BQ261" s="39"/>
      <c r="BR261" s="39"/>
      <c r="BS261" s="39"/>
      <c r="BT261" s="39">
        <f>+BT257*BT258</f>
        <v>0</v>
      </c>
      <c r="BU261" s="39">
        <f>+BV261-BT261</f>
        <v>0</v>
      </c>
      <c r="BV261" s="39">
        <f>+BV257*BV258</f>
        <v>0</v>
      </c>
      <c r="BW261" s="39"/>
      <c r="BX261" s="39"/>
      <c r="BY261" s="39"/>
      <c r="BZ261" s="39"/>
      <c r="CA261" s="39">
        <f>+CA257*CA258</f>
        <v>0</v>
      </c>
      <c r="CB261" s="39">
        <f t="shared" si="399"/>
        <v>22.2299537472883</v>
      </c>
      <c r="CC261" s="39">
        <f t="shared" ref="CC261:CS261" si="405">+CC257*CC258</f>
        <v>22.2299537472883</v>
      </c>
      <c r="CD261" s="39"/>
      <c r="CE261" s="39"/>
      <c r="CF261" s="39"/>
      <c r="CG261" s="39"/>
      <c r="CH261" s="39">
        <f>+CH257*CH258</f>
        <v>26.9300243461871</v>
      </c>
      <c r="CI261" s="39">
        <f t="shared" si="401"/>
        <v>23.2958738978472</v>
      </c>
      <c r="CJ261" s="39">
        <f t="shared" si="405"/>
        <v>50.2258982440342</v>
      </c>
      <c r="CK261" s="39">
        <f t="shared" si="405"/>
        <v>0</v>
      </c>
      <c r="CL261" s="39">
        <f t="shared" si="405"/>
        <v>0</v>
      </c>
      <c r="CM261" s="39">
        <f t="shared" si="405"/>
        <v>0</v>
      </c>
      <c r="CN261" s="39">
        <f t="shared" si="405"/>
        <v>0</v>
      </c>
      <c r="CO261" s="39">
        <f t="shared" si="405"/>
        <v>0</v>
      </c>
      <c r="CP261" s="39">
        <f t="shared" si="405"/>
        <v>0</v>
      </c>
      <c r="CQ261" s="39">
        <f t="shared" si="405"/>
        <v>0</v>
      </c>
      <c r="CR261" s="39">
        <f t="shared" si="405"/>
        <v>0</v>
      </c>
      <c r="CS261" s="39">
        <f t="shared" si="405"/>
        <v>0</v>
      </c>
    </row>
    <row r="263" spans="1:97">
      <c r="A263" s="28" t="s">
        <v>669</v>
      </c>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BV263" s="29"/>
      <c r="BW263" s="29"/>
      <c r="BX263" s="29"/>
      <c r="BY263" s="29"/>
      <c r="BZ263" s="29"/>
      <c r="CA263" s="29"/>
      <c r="CB263" s="29"/>
      <c r="CC263" s="29"/>
      <c r="CD263" s="29"/>
      <c r="CE263" s="29"/>
      <c r="CF263" s="29"/>
      <c r="CG263" s="29"/>
      <c r="CH263" s="29"/>
      <c r="CI263" s="29"/>
      <c r="CJ263" s="29"/>
      <c r="CK263" s="29"/>
      <c r="CL263" s="29"/>
      <c r="CM263" s="29"/>
      <c r="CN263" s="29"/>
      <c r="CO263" s="29"/>
      <c r="CP263" s="29"/>
      <c r="CQ263" s="29"/>
      <c r="CR263" s="29"/>
      <c r="CS263" s="29"/>
    </row>
    <row r="264" ht="6.75" customHeight="1"/>
    <row r="265" hidden="1" spans="1:97">
      <c r="A265" s="147" t="s">
        <v>640</v>
      </c>
      <c r="B265" s="148"/>
      <c r="BA265" s="27"/>
    </row>
    <row r="266" hidden="1" spans="1:97">
      <c r="A266" s="149" t="s">
        <v>641</v>
      </c>
      <c r="B266" s="148" t="s">
        <v>587</v>
      </c>
      <c r="C266" s="33"/>
      <c r="D266" s="33"/>
      <c r="E266" s="33"/>
      <c r="F266" s="33"/>
      <c r="G266" s="33"/>
      <c r="H266" s="33">
        <f t="shared" ref="H266:L268" si="406">+H274/H$351</f>
        <v>0.384568568400508</v>
      </c>
      <c r="I266" s="150">
        <f t="shared" si="406"/>
        <v>0.374796648771759</v>
      </c>
      <c r="J266" s="150">
        <f t="shared" si="406"/>
        <v>0.353115782399283</v>
      </c>
      <c r="K266" s="150">
        <f t="shared" si="406"/>
        <v>0.353722915057205</v>
      </c>
      <c r="L266" s="150">
        <f t="shared" si="406"/>
        <v>0.358207569073601</v>
      </c>
      <c r="M266" s="150"/>
      <c r="N266" s="150"/>
      <c r="O266" s="150">
        <f>+O274/O$351</f>
        <v>0.33233143648368</v>
      </c>
      <c r="P266" s="150"/>
      <c r="Q266" s="150"/>
      <c r="R266" s="150">
        <f>O266*(1+R284)/(1+R$310)</f>
        <v>0.324065015323136</v>
      </c>
      <c r="S266" s="150"/>
      <c r="T266" s="150"/>
      <c r="U266" s="150"/>
      <c r="V266" s="150"/>
      <c r="W266" s="150"/>
      <c r="X266" s="150"/>
      <c r="Y266" s="150">
        <f>R266*(1+Y284)/(1+Y$310)</f>
        <v>0.321869399680743</v>
      </c>
      <c r="Z266" s="150"/>
      <c r="AA266" s="150"/>
      <c r="AB266" s="150"/>
      <c r="AC266" s="150"/>
      <c r="AD266" s="150"/>
      <c r="AE266" s="150"/>
      <c r="AF266" s="150">
        <f>Y266*(1+AF284)/(1+AF$310)</f>
        <v>0.307477370087821</v>
      </c>
      <c r="AG266" s="150">
        <f t="shared" ref="AG266:AG272" si="407">+AM266</f>
        <v>0.30298917431631</v>
      </c>
      <c r="AH266" s="150">
        <f t="shared" ref="AH266:AL272" si="408">+AG266</f>
        <v>0.30298917431631</v>
      </c>
      <c r="AI266" s="150">
        <f t="shared" si="408"/>
        <v>0.30298917431631</v>
      </c>
      <c r="AJ266" s="150">
        <f t="shared" si="408"/>
        <v>0.30298917431631</v>
      </c>
      <c r="AK266" s="150">
        <f t="shared" si="408"/>
        <v>0.30298917431631</v>
      </c>
      <c r="AL266" s="150">
        <f t="shared" si="408"/>
        <v>0.30298917431631</v>
      </c>
      <c r="AM266" s="150">
        <f>AF266*(1+AM284)/(1+AM$310)</f>
        <v>0.30298917431631</v>
      </c>
      <c r="AN266" s="150"/>
      <c r="AO266" s="150"/>
      <c r="AP266" s="150"/>
      <c r="AQ266" s="150"/>
      <c r="AR266" s="150"/>
      <c r="AS266" s="150"/>
      <c r="AT266" s="150">
        <f>AM266*(1+AT284)/(1+AT$310)</f>
        <v>0.292379042188846</v>
      </c>
      <c r="AU266" s="150"/>
      <c r="AV266" s="150"/>
      <c r="AW266" s="150"/>
      <c r="AX266" s="150"/>
      <c r="AY266" s="150"/>
      <c r="AZ266" s="150"/>
      <c r="BA266" s="150">
        <f>AT266*(1+BA284)/(1+BA$310)</f>
        <v>0.292379042188846</v>
      </c>
      <c r="BB266" s="150"/>
      <c r="BC266" s="150"/>
      <c r="BD266" s="150"/>
      <c r="BE266" s="150"/>
      <c r="BF266" s="150"/>
      <c r="BG266" s="150"/>
      <c r="BH266" s="150">
        <f>BA266*(1+BH284)/(1+BH$310)</f>
        <v>0.291738744621969</v>
      </c>
      <c r="BI266" s="33"/>
      <c r="BJ266" s="33"/>
      <c r="BK266" s="33"/>
      <c r="BL266" s="33"/>
      <c r="BM266" s="33"/>
      <c r="BN266" s="33"/>
      <c r="BO266" s="151"/>
      <c r="BP266" s="33"/>
      <c r="BQ266" s="33"/>
      <c r="BR266" s="33"/>
      <c r="BS266" s="33"/>
      <c r="BT266" s="33"/>
      <c r="BU266" s="33"/>
      <c r="BV266" s="33"/>
      <c r="BW266" s="33"/>
      <c r="BX266" s="33"/>
      <c r="BY266" s="33"/>
      <c r="BZ266" s="33"/>
      <c r="CA266" s="33"/>
      <c r="CB266" s="33"/>
      <c r="CC266" s="33"/>
      <c r="CD266" s="33"/>
      <c r="CE266" s="33"/>
      <c r="CF266" s="33"/>
      <c r="CG266" s="33"/>
      <c r="CH266" s="33"/>
      <c r="CI266" s="33"/>
      <c r="CJ266" s="33"/>
      <c r="CK266" s="33"/>
      <c r="CL266" s="33"/>
      <c r="CM266" s="33"/>
      <c r="CN266" s="33"/>
      <c r="CO266" s="33"/>
      <c r="CP266" s="33"/>
      <c r="CQ266" s="33"/>
      <c r="CR266" s="33"/>
      <c r="CS266" s="33"/>
    </row>
    <row r="267" hidden="1" spans="1:97">
      <c r="A267" s="149" t="s">
        <v>451</v>
      </c>
      <c r="B267" s="148" t="s">
        <v>587</v>
      </c>
      <c r="C267" s="33"/>
      <c r="D267" s="33"/>
      <c r="E267" s="33"/>
      <c r="F267" s="33"/>
      <c r="G267" s="33"/>
      <c r="H267" s="33">
        <f t="shared" si="406"/>
        <v>0.227431557518967</v>
      </c>
      <c r="I267" s="150">
        <f t="shared" si="406"/>
        <v>0.222862778591183</v>
      </c>
      <c r="J267" s="150">
        <f t="shared" si="406"/>
        <v>0.238556173692267</v>
      </c>
      <c r="K267" s="150">
        <f t="shared" si="406"/>
        <v>0.233114446529081</v>
      </c>
      <c r="L267" s="150">
        <f t="shared" si="406"/>
        <v>0.230044114232645</v>
      </c>
      <c r="M267" s="150"/>
      <c r="N267" s="150"/>
      <c r="O267" s="150">
        <f>+O275/O$351</f>
        <v>0.25929991050472</v>
      </c>
      <c r="P267" s="150"/>
      <c r="Q267" s="150"/>
      <c r="R267" s="150">
        <f>O267*(1+R288)/(1+R$310)</f>
        <v>0.26129497203469</v>
      </c>
      <c r="S267" s="150"/>
      <c r="T267" s="150"/>
      <c r="U267" s="150"/>
      <c r="V267" s="150"/>
      <c r="W267" s="150"/>
      <c r="X267" s="150"/>
      <c r="Y267" s="150">
        <f>R267*(1+Y288)/(1+Y$310)</f>
        <v>0.256967745009281</v>
      </c>
      <c r="Z267" s="150"/>
      <c r="AA267" s="150"/>
      <c r="AB267" s="150"/>
      <c r="AC267" s="150"/>
      <c r="AD267" s="150"/>
      <c r="AE267" s="150"/>
      <c r="AF267" s="150">
        <f>Y267*(1+AF288)/(1+AF$310)</f>
        <v>0.253242831747988</v>
      </c>
      <c r="AG267" s="150">
        <f t="shared" si="407"/>
        <v>0.237779862291234</v>
      </c>
      <c r="AH267" s="150">
        <f t="shared" si="408"/>
        <v>0.237779862291234</v>
      </c>
      <c r="AI267" s="150">
        <f t="shared" si="408"/>
        <v>0.237779862291234</v>
      </c>
      <c r="AJ267" s="150">
        <f t="shared" si="408"/>
        <v>0.237779862291234</v>
      </c>
      <c r="AK267" s="150">
        <f t="shared" si="408"/>
        <v>0.237779862291234</v>
      </c>
      <c r="AL267" s="150">
        <f t="shared" si="408"/>
        <v>0.237779862291234</v>
      </c>
      <c r="AM267" s="150">
        <f>AF267*(1+AM288)/(1+AM$310)</f>
        <v>0.237779862291234</v>
      </c>
      <c r="AN267" s="150"/>
      <c r="AO267" s="150"/>
      <c r="AP267" s="150"/>
      <c r="AQ267" s="150"/>
      <c r="AR267" s="150"/>
      <c r="AS267" s="150"/>
      <c r="AT267" s="150">
        <f>AM267*(1+AT288)/(1+AT$310)</f>
        <v>0.236935413107662</v>
      </c>
      <c r="AU267" s="150"/>
      <c r="AV267" s="150"/>
      <c r="AW267" s="150"/>
      <c r="AX267" s="150"/>
      <c r="AY267" s="150"/>
      <c r="AZ267" s="150"/>
      <c r="BA267" s="150">
        <f>AT267*(1+BA288)/(1+BA$310)</f>
        <v>0.236935413107662</v>
      </c>
      <c r="BB267" s="150"/>
      <c r="BC267" s="150"/>
      <c r="BD267" s="150"/>
      <c r="BE267" s="150"/>
      <c r="BF267" s="150"/>
      <c r="BG267" s="150"/>
      <c r="BH267" s="150">
        <f>BA267*(1+BH288)/(1+BH$310)</f>
        <v>0.239040955078195</v>
      </c>
      <c r="BI267" s="33"/>
      <c r="BJ267" s="33"/>
      <c r="BK267" s="33"/>
      <c r="BL267" s="33"/>
      <c r="BM267" s="33"/>
      <c r="BN267" s="33"/>
      <c r="BO267" s="151"/>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row>
    <row r="268" hidden="1" spans="1:97">
      <c r="A268" s="149" t="s">
        <v>642</v>
      </c>
      <c r="B268" s="148" t="s">
        <v>587</v>
      </c>
      <c r="C268" s="33"/>
      <c r="D268" s="33"/>
      <c r="E268" s="33"/>
      <c r="F268" s="33"/>
      <c r="G268" s="33"/>
      <c r="H268" s="33">
        <f t="shared" si="406"/>
        <v>0.387999874080525</v>
      </c>
      <c r="I268" s="150">
        <f t="shared" si="406"/>
        <v>0.402340572637059</v>
      </c>
      <c r="J268" s="150">
        <f t="shared" si="406"/>
        <v>0.408328043908449</v>
      </c>
      <c r="K268" s="150">
        <f t="shared" si="406"/>
        <v>0.413162638413714</v>
      </c>
      <c r="L268" s="150">
        <f t="shared" si="406"/>
        <v>0.411748316693754</v>
      </c>
      <c r="M268" s="150"/>
      <c r="N268" s="150"/>
      <c r="O268" s="150">
        <f>+O276/O$351</f>
        <v>0.408368653011601</v>
      </c>
      <c r="P268" s="150"/>
      <c r="Q268" s="150"/>
      <c r="R268" s="150">
        <f>O268*(1+R292)/(1+R$310)</f>
        <v>0.414640012642174</v>
      </c>
      <c r="S268" s="150"/>
      <c r="T268" s="150"/>
      <c r="U268" s="150"/>
      <c r="V268" s="150"/>
      <c r="W268" s="150"/>
      <c r="X268" s="150"/>
      <c r="Y268" s="150">
        <f>R268*(1+Y292)/(1+Y$310)</f>
        <v>0.421162855309976</v>
      </c>
      <c r="Z268" s="150"/>
      <c r="AA268" s="150"/>
      <c r="AB268" s="150"/>
      <c r="AC268" s="150"/>
      <c r="AD268" s="150"/>
      <c r="AE268" s="150"/>
      <c r="AF268" s="150">
        <f>Y268*(1+AF292)/(1+AF$310)</f>
        <v>0.439279798164191</v>
      </c>
      <c r="AG268" s="150">
        <f t="shared" si="407"/>
        <v>0.459230963392456</v>
      </c>
      <c r="AH268" s="150">
        <f t="shared" si="408"/>
        <v>0.459230963392456</v>
      </c>
      <c r="AI268" s="150">
        <f t="shared" si="408"/>
        <v>0.459230963392456</v>
      </c>
      <c r="AJ268" s="150">
        <f t="shared" si="408"/>
        <v>0.459230963392456</v>
      </c>
      <c r="AK268" s="150">
        <f t="shared" si="408"/>
        <v>0.459230963392456</v>
      </c>
      <c r="AL268" s="150">
        <f t="shared" si="408"/>
        <v>0.459230963392456</v>
      </c>
      <c r="AM268" s="150">
        <f>AF268*(1+AM292)/(1+AM$310)</f>
        <v>0.459230963392456</v>
      </c>
      <c r="AN268" s="150"/>
      <c r="AO268" s="150"/>
      <c r="AP268" s="150"/>
      <c r="AQ268" s="150"/>
      <c r="AR268" s="150"/>
      <c r="AS268" s="150"/>
      <c r="AT268" s="150">
        <f>AM268*(1+AT292)/(1+AT$310)</f>
        <v>0.470685544703492</v>
      </c>
      <c r="AU268" s="150"/>
      <c r="AV268" s="150"/>
      <c r="AW268" s="150"/>
      <c r="AX268" s="150"/>
      <c r="AY268" s="150"/>
      <c r="AZ268" s="150"/>
      <c r="BA268" s="150">
        <f>AT268*(1+BA292)/(1+BA$310)</f>
        <v>0.470685544703492</v>
      </c>
      <c r="BB268" s="150"/>
      <c r="BC268" s="150"/>
      <c r="BD268" s="150"/>
      <c r="BE268" s="150"/>
      <c r="BF268" s="150"/>
      <c r="BG268" s="150"/>
      <c r="BH268" s="150">
        <f>BA268*(1+BH292)/(1+BH$310)</f>
        <v>0.469220300299837</v>
      </c>
      <c r="BI268" s="33"/>
      <c r="BJ268" s="33"/>
      <c r="BK268" s="33"/>
      <c r="BL268" s="33"/>
      <c r="BM268" s="33"/>
      <c r="BN268" s="33"/>
      <c r="BO268" s="151"/>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row>
    <row r="269" hidden="1" spans="1:97">
      <c r="A269" s="152" t="s">
        <v>643</v>
      </c>
      <c r="B269" s="148" t="s">
        <v>587</v>
      </c>
      <c r="C269" s="87"/>
      <c r="D269" s="87"/>
      <c r="E269" s="87"/>
      <c r="F269" s="87"/>
      <c r="G269" s="87"/>
      <c r="H269" s="87">
        <f t="shared" ref="H269:L272" si="409">+H714/H$713*H$268</f>
        <v>0.185765051457183</v>
      </c>
      <c r="I269" s="153">
        <f t="shared" si="409"/>
        <v>0.201727699137367</v>
      </c>
      <c r="J269" s="153">
        <f t="shared" si="409"/>
        <v>0.213439226131476</v>
      </c>
      <c r="K269" s="153">
        <f t="shared" si="409"/>
        <v>0.213633032537266</v>
      </c>
      <c r="L269" s="153">
        <f t="shared" si="409"/>
        <v>0.219231442646057</v>
      </c>
      <c r="M269" s="150"/>
      <c r="N269" s="150"/>
      <c r="O269" s="153">
        <f>+O714/O$713*O$268</f>
        <v>0.232595116471428</v>
      </c>
      <c r="P269" s="150"/>
      <c r="Q269" s="150"/>
      <c r="R269" s="153">
        <f>+R714/R$713*R$268</f>
        <v>0.238204019291881</v>
      </c>
      <c r="S269" s="150"/>
      <c r="T269" s="150"/>
      <c r="U269" s="150"/>
      <c r="V269" s="150"/>
      <c r="W269" s="150"/>
      <c r="X269" s="150"/>
      <c r="Y269" s="153">
        <f>+Y714/Y$713*Y$268</f>
        <v>0.245635075873254</v>
      </c>
      <c r="Z269" s="150"/>
      <c r="AA269" s="150"/>
      <c r="AB269" s="150"/>
      <c r="AC269" s="150"/>
      <c r="AD269" s="150"/>
      <c r="AE269" s="150"/>
      <c r="AF269" s="153">
        <f>+AF714/AF$713*AF$268</f>
        <v>0.27952418979771</v>
      </c>
      <c r="AG269" s="153">
        <f t="shared" si="407"/>
        <v>0.316137613203916</v>
      </c>
      <c r="AH269" s="153">
        <f t="shared" si="408"/>
        <v>0.316137613203916</v>
      </c>
      <c r="AI269" s="153">
        <f t="shared" si="408"/>
        <v>0.316137613203916</v>
      </c>
      <c r="AJ269" s="153">
        <f t="shared" si="408"/>
        <v>0.316137613203916</v>
      </c>
      <c r="AK269" s="150">
        <f t="shared" si="408"/>
        <v>0.316137613203916</v>
      </c>
      <c r="AL269" s="150">
        <f t="shared" si="408"/>
        <v>0.316137613203916</v>
      </c>
      <c r="AM269" s="153">
        <f>+AM714/AM$713*AM$268</f>
        <v>0.316137613203916</v>
      </c>
      <c r="AN269" s="150"/>
      <c r="AO269" s="150"/>
      <c r="AP269" s="150"/>
      <c r="AQ269" s="150"/>
      <c r="AR269" s="150"/>
      <c r="AS269" s="150"/>
      <c r="AT269" s="150">
        <f>AM269*(1+AT296)/(1+AT$310)</f>
        <v>0.324962723509915</v>
      </c>
      <c r="AU269" s="150"/>
      <c r="AV269" s="150"/>
      <c r="AW269" s="150"/>
      <c r="AX269" s="150"/>
      <c r="AY269" s="150"/>
      <c r="AZ269" s="150"/>
      <c r="BA269" s="150">
        <f>AT269*(1+BA296)/(1+BA$310)</f>
        <v>0.324962723509915</v>
      </c>
      <c r="BB269" s="150"/>
      <c r="BC269" s="150"/>
      <c r="BD269" s="150"/>
      <c r="BE269" s="150"/>
      <c r="BF269" s="150"/>
      <c r="BG269" s="150"/>
      <c r="BH269" s="150">
        <f>BA269*(1+BH296)/(1+BH$310)</f>
        <v>0.302954282857283</v>
      </c>
      <c r="BI269" s="33"/>
      <c r="BJ269" s="33"/>
      <c r="BK269" s="33"/>
      <c r="BL269" s="33"/>
      <c r="BM269" s="33"/>
      <c r="BN269" s="33"/>
      <c r="BO269" s="151"/>
      <c r="BP269" s="33"/>
      <c r="BQ269" s="33"/>
      <c r="BR269" s="33"/>
      <c r="BS269" s="33"/>
      <c r="BT269" s="33"/>
      <c r="BU269" s="33"/>
      <c r="BV269" s="33"/>
      <c r="BW269" s="33"/>
      <c r="BX269" s="33"/>
      <c r="BY269" s="33"/>
      <c r="BZ269" s="33"/>
      <c r="CA269" s="33"/>
      <c r="CB269" s="33"/>
      <c r="CC269" s="33"/>
      <c r="CD269" s="33"/>
      <c r="CE269" s="33"/>
      <c r="CF269" s="33"/>
      <c r="CG269" s="33"/>
      <c r="CH269" s="33"/>
      <c r="CI269" s="33"/>
      <c r="CJ269" s="33"/>
      <c r="CK269" s="33"/>
      <c r="CL269" s="33"/>
      <c r="CM269" s="33"/>
      <c r="CN269" s="33"/>
      <c r="CO269" s="33"/>
      <c r="CP269" s="33"/>
      <c r="CQ269" s="33"/>
      <c r="CR269" s="33"/>
      <c r="CS269" s="33"/>
    </row>
    <row r="270" hidden="1" spans="1:97">
      <c r="A270" s="152" t="s">
        <v>453</v>
      </c>
      <c r="B270" s="148" t="s">
        <v>587</v>
      </c>
      <c r="C270" s="87"/>
      <c r="D270" s="87"/>
      <c r="E270" s="87"/>
      <c r="F270" s="87"/>
      <c r="G270" s="87"/>
      <c r="H270" s="87">
        <f t="shared" si="409"/>
        <v>0.0814177026906637</v>
      </c>
      <c r="I270" s="153">
        <f t="shared" si="409"/>
        <v>0.0745260938786017</v>
      </c>
      <c r="J270" s="153">
        <f t="shared" si="409"/>
        <v>0.0904568892627367</v>
      </c>
      <c r="K270" s="153">
        <f t="shared" si="409"/>
        <v>0.0919525868220963</v>
      </c>
      <c r="L270" s="153">
        <f t="shared" si="409"/>
        <v>0.0890501632993679</v>
      </c>
      <c r="M270" s="150"/>
      <c r="N270" s="150"/>
      <c r="O270" s="153">
        <f>+O715/O$713*O$268</f>
        <v>0.0796660092345536</v>
      </c>
      <c r="P270" s="150"/>
      <c r="Q270" s="150"/>
      <c r="R270" s="153">
        <f>+R715/R$713*R$268</f>
        <v>0.0776908449193451</v>
      </c>
      <c r="S270" s="150"/>
      <c r="T270" s="150"/>
      <c r="U270" s="150"/>
      <c r="V270" s="150"/>
      <c r="W270" s="150"/>
      <c r="X270" s="150"/>
      <c r="Y270" s="153">
        <f>+Y715/Y$713*Y$268</f>
        <v>0.0779772976483108</v>
      </c>
      <c r="Z270" s="150"/>
      <c r="AA270" s="150"/>
      <c r="AB270" s="150"/>
      <c r="AC270" s="150"/>
      <c r="AD270" s="150"/>
      <c r="AE270" s="150"/>
      <c r="AF270" s="153">
        <f>+AF715/AF$713*AF$268</f>
        <v>0.0673672320880081</v>
      </c>
      <c r="AG270" s="153">
        <f t="shared" si="407"/>
        <v>0.0580393044079379</v>
      </c>
      <c r="AH270" s="153">
        <f t="shared" si="408"/>
        <v>0.0580393044079379</v>
      </c>
      <c r="AI270" s="153">
        <f t="shared" si="408"/>
        <v>0.0580393044079379</v>
      </c>
      <c r="AJ270" s="153">
        <f t="shared" si="408"/>
        <v>0.0580393044079379</v>
      </c>
      <c r="AK270" s="150">
        <f t="shared" si="408"/>
        <v>0.0580393044079379</v>
      </c>
      <c r="AL270" s="150">
        <f t="shared" si="408"/>
        <v>0.0580393044079379</v>
      </c>
      <c r="AM270" s="153">
        <f>+AM715/AM$713*AM$268</f>
        <v>0.0580393044079379</v>
      </c>
      <c r="AN270" s="150"/>
      <c r="AO270" s="150"/>
      <c r="AP270" s="150"/>
      <c r="AQ270" s="150"/>
      <c r="AR270" s="150"/>
      <c r="AS270" s="150"/>
      <c r="AT270" s="150">
        <f>AM270*(1+AT300)/(1+AT$310)</f>
        <v>0.0596594952428484</v>
      </c>
      <c r="AU270" s="150"/>
      <c r="AV270" s="150"/>
      <c r="AW270" s="150"/>
      <c r="AX270" s="150"/>
      <c r="AY270" s="150"/>
      <c r="AZ270" s="150"/>
      <c r="BA270" s="150">
        <f>AT270*(1+BA300)/(1+BA$310)</f>
        <v>0.0596594952428484</v>
      </c>
      <c r="BB270" s="150"/>
      <c r="BC270" s="150"/>
      <c r="BD270" s="150"/>
      <c r="BE270" s="150"/>
      <c r="BF270" s="150"/>
      <c r="BG270" s="150"/>
      <c r="BH270" s="150">
        <f>BA270*(1+BH300)/(1+BH$310)</f>
        <v>0.0660819724397255</v>
      </c>
      <c r="BI270" s="33"/>
      <c r="BJ270" s="33"/>
      <c r="BK270" s="33"/>
      <c r="BL270" s="33"/>
      <c r="BM270" s="33"/>
      <c r="BN270" s="33"/>
      <c r="BO270" s="151"/>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row>
    <row r="271" hidden="1" spans="1:97">
      <c r="A271" s="152" t="s">
        <v>644</v>
      </c>
      <c r="B271" s="148" t="s">
        <v>587</v>
      </c>
      <c r="C271" s="87"/>
      <c r="D271" s="87"/>
      <c r="E271" s="87"/>
      <c r="F271" s="87"/>
      <c r="G271" s="87"/>
      <c r="H271" s="87">
        <f t="shared" si="409"/>
        <v>0.0883431541704271</v>
      </c>
      <c r="I271" s="153">
        <f t="shared" si="409"/>
        <v>0.093701094846619</v>
      </c>
      <c r="J271" s="153">
        <f t="shared" si="409"/>
        <v>0.0807734366997986</v>
      </c>
      <c r="K271" s="153">
        <f t="shared" si="409"/>
        <v>0.0824511770184559</v>
      </c>
      <c r="L271" s="153">
        <f t="shared" si="409"/>
        <v>0.0761612606650579</v>
      </c>
      <c r="M271" s="150"/>
      <c r="N271" s="150"/>
      <c r="O271" s="153">
        <f>+O716/O$713*O$268</f>
        <v>0.0651530275918136</v>
      </c>
      <c r="P271" s="150"/>
      <c r="Q271" s="150"/>
      <c r="R271" s="153">
        <f>+R716/R$713*R$268</f>
        <v>0.066426095098341</v>
      </c>
      <c r="S271" s="150"/>
      <c r="T271" s="150"/>
      <c r="U271" s="150"/>
      <c r="V271" s="150"/>
      <c r="W271" s="150"/>
      <c r="X271" s="150"/>
      <c r="Y271" s="153">
        <f>+Y716/Y$713*Y$268</f>
        <v>0.0699076515554624</v>
      </c>
      <c r="Z271" s="150"/>
      <c r="AA271" s="150"/>
      <c r="AB271" s="150"/>
      <c r="AC271" s="150"/>
      <c r="AD271" s="150"/>
      <c r="AE271" s="150"/>
      <c r="AF271" s="153">
        <f>+AF716/AF$713*AF$268</f>
        <v>0.0662122358408695</v>
      </c>
      <c r="AG271" s="153">
        <f t="shared" si="407"/>
        <v>0.0625106647272229</v>
      </c>
      <c r="AH271" s="153">
        <f t="shared" si="408"/>
        <v>0.0625106647272229</v>
      </c>
      <c r="AI271" s="153">
        <f t="shared" si="408"/>
        <v>0.0625106647272229</v>
      </c>
      <c r="AJ271" s="153">
        <f t="shared" si="408"/>
        <v>0.0625106647272229</v>
      </c>
      <c r="AK271" s="150">
        <f t="shared" si="408"/>
        <v>0.0625106647272229</v>
      </c>
      <c r="AL271" s="150">
        <f t="shared" si="408"/>
        <v>0.0625106647272229</v>
      </c>
      <c r="AM271" s="153">
        <f>+AM716/AM$713*AM$268</f>
        <v>0.0625106647272229</v>
      </c>
      <c r="AN271" s="150"/>
      <c r="AO271" s="150"/>
      <c r="AP271" s="150"/>
      <c r="AQ271" s="150"/>
      <c r="AR271" s="150"/>
      <c r="AS271" s="150"/>
      <c r="AT271" s="150">
        <f>AM271*(1+AT304)/(1+AT$310)</f>
        <v>0.0636000052504087</v>
      </c>
      <c r="AU271" s="150"/>
      <c r="AV271" s="150"/>
      <c r="AW271" s="150"/>
      <c r="AX271" s="150"/>
      <c r="AY271" s="150"/>
      <c r="AZ271" s="150"/>
      <c r="BA271" s="150">
        <f>AT271*(1+BA304)/(1+BA$310)</f>
        <v>0.0636000052504087</v>
      </c>
      <c r="BB271" s="150"/>
      <c r="BC271" s="150"/>
      <c r="BD271" s="150"/>
      <c r="BE271" s="150"/>
      <c r="BF271" s="150"/>
      <c r="BG271" s="150"/>
      <c r="BH271" s="150">
        <f>BA271*(1+BH304)/(1+BH$310)</f>
        <v>0.0634607239657093</v>
      </c>
      <c r="BI271" s="33"/>
      <c r="BJ271" s="33"/>
      <c r="BK271" s="33"/>
      <c r="BL271" s="33"/>
      <c r="BM271" s="33"/>
      <c r="BN271" s="33"/>
      <c r="BO271" s="151"/>
      <c r="BP271" s="33"/>
      <c r="BQ271" s="33"/>
      <c r="BR271" s="33"/>
      <c r="BS271" s="33"/>
      <c r="BT271" s="33"/>
      <c r="BU271" s="33"/>
      <c r="BV271" s="33"/>
      <c r="BW271" s="33"/>
      <c r="BX271" s="33"/>
      <c r="BY271" s="33"/>
      <c r="BZ271" s="33"/>
      <c r="CA271" s="33"/>
      <c r="CB271" s="33"/>
      <c r="CC271" s="33"/>
      <c r="CD271" s="33"/>
      <c r="CE271" s="33"/>
      <c r="CF271" s="33"/>
      <c r="CG271" s="33"/>
      <c r="CH271" s="33"/>
      <c r="CI271" s="33"/>
      <c r="CJ271" s="33"/>
      <c r="CK271" s="33"/>
      <c r="CL271" s="33"/>
      <c r="CM271" s="33"/>
      <c r="CN271" s="33"/>
      <c r="CO271" s="33"/>
      <c r="CP271" s="33"/>
      <c r="CQ271" s="33"/>
      <c r="CR271" s="33"/>
      <c r="CS271" s="33"/>
    </row>
    <row r="272" hidden="1" spans="1:97">
      <c r="A272" s="152" t="s">
        <v>645</v>
      </c>
      <c r="B272" s="148" t="s">
        <v>587</v>
      </c>
      <c r="C272" s="87"/>
      <c r="D272" s="87"/>
      <c r="E272" s="87"/>
      <c r="F272" s="87"/>
      <c r="G272" s="87"/>
      <c r="H272" s="87">
        <f t="shared" si="409"/>
        <v>0.0324739657622519</v>
      </c>
      <c r="I272" s="153">
        <f t="shared" si="409"/>
        <v>0.0323856847744709</v>
      </c>
      <c r="J272" s="153">
        <f t="shared" si="409"/>
        <v>0.023071012430157</v>
      </c>
      <c r="K272" s="153">
        <f t="shared" si="409"/>
        <v>0.0246237151966074</v>
      </c>
      <c r="L272" s="153">
        <f t="shared" si="409"/>
        <v>0.0273054500832717</v>
      </c>
      <c r="M272" s="150"/>
      <c r="N272" s="150"/>
      <c r="O272" s="153">
        <f>+O717/O$713*O$268</f>
        <v>0.0309885577522746</v>
      </c>
      <c r="P272" s="150"/>
      <c r="Q272" s="150"/>
      <c r="R272" s="153">
        <f>+R717/R$713*R$268</f>
        <v>0.032314826409597</v>
      </c>
      <c r="S272" s="150"/>
      <c r="T272" s="150"/>
      <c r="U272" s="150"/>
      <c r="V272" s="150"/>
      <c r="W272" s="150"/>
      <c r="X272" s="150"/>
      <c r="Y272" s="153">
        <f>+Y717/Y$713*Y$268</f>
        <v>0.0276468231305701</v>
      </c>
      <c r="Z272" s="150"/>
      <c r="AA272" s="150"/>
      <c r="AB272" s="150"/>
      <c r="AC272" s="150"/>
      <c r="AD272" s="150"/>
      <c r="AE272" s="150"/>
      <c r="AF272" s="153">
        <f>+AF717/AF$713*AF$268</f>
        <v>0.0261761404376029</v>
      </c>
      <c r="AG272" s="153">
        <f t="shared" si="407"/>
        <v>0.0225433810533793</v>
      </c>
      <c r="AH272" s="153">
        <f t="shared" si="408"/>
        <v>0.0225433810533793</v>
      </c>
      <c r="AI272" s="153">
        <f t="shared" si="408"/>
        <v>0.0225433810533793</v>
      </c>
      <c r="AJ272" s="153">
        <f t="shared" si="408"/>
        <v>0.0225433810533793</v>
      </c>
      <c r="AK272" s="150">
        <f t="shared" si="408"/>
        <v>0.0225433810533793</v>
      </c>
      <c r="AL272" s="150">
        <f t="shared" si="408"/>
        <v>0.0225433810533793</v>
      </c>
      <c r="AM272" s="153">
        <f>+AM717/AM$713*AM$268</f>
        <v>0.0225433810533793</v>
      </c>
      <c r="AN272" s="150"/>
      <c r="AO272" s="150"/>
      <c r="AP272" s="150"/>
      <c r="AQ272" s="150"/>
      <c r="AR272" s="150"/>
      <c r="AS272" s="150"/>
      <c r="AT272" s="150">
        <f>AM272*(1+AT308)/(1+AT$310)</f>
        <v>0.0224633207003198</v>
      </c>
      <c r="AU272" s="150"/>
      <c r="AV272" s="150"/>
      <c r="AW272" s="150"/>
      <c r="AX272" s="150"/>
      <c r="AY272" s="150"/>
      <c r="AZ272" s="150"/>
      <c r="BA272" s="150">
        <f>AT272*(1+BA308)/(1+BA$310)</f>
        <v>0.0224633207003198</v>
      </c>
      <c r="BB272" s="150"/>
      <c r="BC272" s="150"/>
      <c r="BD272" s="150"/>
      <c r="BE272" s="150"/>
      <c r="BF272" s="150"/>
      <c r="BG272" s="150"/>
      <c r="BH272" s="150">
        <f>BA272*(1+BH308)/(1+BH$310)</f>
        <v>0.0209419687890783</v>
      </c>
      <c r="BI272" s="33"/>
      <c r="BJ272" s="33"/>
      <c r="BK272" s="33"/>
      <c r="BL272" s="33"/>
      <c r="BM272" s="33"/>
      <c r="BN272" s="33"/>
      <c r="BO272" s="151"/>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row>
    <row r="273" hidden="1" collapsed="1" spans="1:97">
      <c r="A273" s="149"/>
      <c r="B273" s="148"/>
      <c r="C273" s="69"/>
      <c r="D273" s="69"/>
      <c r="E273" s="69"/>
      <c r="F273" s="69"/>
      <c r="G273" s="69"/>
      <c r="H273" s="69"/>
      <c r="I273" s="154"/>
      <c r="J273" s="154"/>
      <c r="K273" s="154"/>
      <c r="L273" s="154"/>
      <c r="M273" s="154"/>
      <c r="N273" s="154"/>
      <c r="O273" s="154"/>
      <c r="P273" s="154"/>
      <c r="Q273" s="154"/>
      <c r="R273" s="154"/>
      <c r="S273" s="154"/>
      <c r="T273" s="154"/>
      <c r="U273" s="154"/>
      <c r="V273" s="154"/>
      <c r="W273" s="154"/>
      <c r="X273" s="154"/>
      <c r="Y273" s="154"/>
      <c r="Z273" s="154"/>
      <c r="AA273" s="154"/>
      <c r="AB273" s="154"/>
      <c r="AC273" s="154"/>
      <c r="AD273" s="154"/>
      <c r="AE273" s="154"/>
      <c r="AF273" s="154"/>
      <c r="AG273" s="154"/>
      <c r="AH273" s="154"/>
      <c r="AI273" s="154"/>
      <c r="AJ273" s="154"/>
      <c r="AK273" s="154"/>
      <c r="AL273" s="154"/>
      <c r="AM273" s="154"/>
      <c r="AN273" s="154"/>
      <c r="AO273" s="154"/>
      <c r="AP273" s="154"/>
      <c r="AQ273" s="154"/>
      <c r="AR273" s="154"/>
      <c r="AS273" s="154"/>
      <c r="AT273" s="154"/>
      <c r="AU273" s="154"/>
      <c r="AV273" s="154"/>
      <c r="AW273" s="154"/>
      <c r="AX273" s="154"/>
      <c r="AY273" s="154"/>
      <c r="AZ273" s="154"/>
      <c r="BA273" s="154"/>
      <c r="BB273" s="154"/>
      <c r="BC273" s="154"/>
      <c r="BD273" s="154"/>
      <c r="BE273" s="154"/>
      <c r="BF273" s="154"/>
      <c r="BG273" s="154"/>
      <c r="BH273" s="154"/>
      <c r="BI273" s="69"/>
      <c r="BJ273" s="69"/>
      <c r="BK273" s="69"/>
      <c r="BL273" s="69"/>
      <c r="BM273" s="69"/>
      <c r="BN273" s="69"/>
      <c r="BO273" s="155"/>
      <c r="BP273" s="69"/>
      <c r="BQ273" s="69"/>
      <c r="BR273" s="69"/>
      <c r="BS273" s="69"/>
      <c r="BT273" s="69"/>
      <c r="BU273" s="69"/>
      <c r="BV273" s="69"/>
      <c r="BW273" s="69"/>
      <c r="BX273" s="69"/>
      <c r="BY273" s="69"/>
      <c r="BZ273" s="69"/>
      <c r="CA273" s="69"/>
      <c r="CB273" s="69"/>
      <c r="CC273" s="69"/>
      <c r="CD273" s="69"/>
      <c r="CE273" s="69"/>
      <c r="CF273" s="69"/>
      <c r="CG273" s="69"/>
      <c r="CH273" s="69"/>
      <c r="CI273" s="69"/>
      <c r="CJ273" s="69"/>
      <c r="CK273" s="69"/>
      <c r="CL273" s="69"/>
      <c r="CM273" s="69"/>
      <c r="CN273" s="69"/>
      <c r="CO273" s="69"/>
      <c r="CP273" s="69"/>
      <c r="CQ273" s="69"/>
      <c r="CR273" s="69"/>
      <c r="CS273" s="69"/>
    </row>
    <row r="274" s="18" customFormat="1" hidden="1" spans="1:97">
      <c r="A274" s="156" t="s">
        <v>641</v>
      </c>
      <c r="B274" s="157" t="s">
        <v>594</v>
      </c>
      <c r="C274" s="58"/>
      <c r="D274" s="58"/>
      <c r="E274" s="58"/>
      <c r="F274" s="58"/>
      <c r="G274" s="58"/>
      <c r="H274" s="58">
        <v>3664.9</v>
      </c>
      <c r="I274" s="158">
        <v>3686.2</v>
      </c>
      <c r="J274" s="158">
        <v>3783</v>
      </c>
      <c r="K274" s="158">
        <v>3846.1</v>
      </c>
      <c r="L274" s="158">
        <v>3857</v>
      </c>
      <c r="M274" s="158"/>
      <c r="N274" s="158"/>
      <c r="O274" s="158">
        <v>3936.2</v>
      </c>
      <c r="P274" s="158"/>
      <c r="Q274" s="158"/>
      <c r="R274" s="158">
        <f t="shared" ref="R274:R280" si="410">+R266*R$351</f>
        <v>3886.6413547765</v>
      </c>
      <c r="S274" s="158"/>
      <c r="T274" s="158"/>
      <c r="U274" s="158"/>
      <c r="V274" s="158"/>
      <c r="W274" s="158"/>
      <c r="X274" s="158"/>
      <c r="Y274" s="158">
        <f t="shared" ref="Y274:Y280" si="411">+Y266*Y$351</f>
        <v>3900.63869391102</v>
      </c>
      <c r="Z274" s="158"/>
      <c r="AA274" s="158"/>
      <c r="AB274" s="158"/>
      <c r="AC274" s="158"/>
      <c r="AD274" s="158"/>
      <c r="AE274" s="158"/>
      <c r="AF274" s="158">
        <f t="shared" ref="AF274:AF280" si="412">+AF266*AF$351</f>
        <v>3699.62921237068</v>
      </c>
      <c r="AG274" s="158"/>
      <c r="AH274" s="158"/>
      <c r="AI274" s="158"/>
      <c r="AJ274" s="158"/>
      <c r="AK274" s="158"/>
      <c r="AL274" s="158"/>
      <c r="AM274" s="158">
        <f t="shared" ref="AM274:AM280" si="413">+AM266*AM$351</f>
        <v>3862.56659201918</v>
      </c>
      <c r="AN274" s="158"/>
      <c r="AO274" s="158"/>
      <c r="AP274" s="158"/>
      <c r="AQ274" s="158"/>
      <c r="AR274" s="158"/>
      <c r="AS274" s="158"/>
      <c r="AT274" s="158">
        <f t="shared" ref="AT274:AT280" si="414">+AT266*AT$351</f>
        <v>3421.94583396982</v>
      </c>
      <c r="AU274" s="158"/>
      <c r="AV274" s="158"/>
      <c r="AW274" s="158"/>
      <c r="AX274" s="158"/>
      <c r="AY274" s="158"/>
      <c r="AZ274" s="158"/>
      <c r="BA274" s="158">
        <f t="shared" ref="BA274:BA280" si="415">+BA266*BA$351</f>
        <v>3576.81901261725</v>
      </c>
      <c r="BB274" s="158"/>
      <c r="BC274" s="158"/>
      <c r="BD274" s="158"/>
      <c r="BE274" s="158"/>
      <c r="BF274" s="158"/>
      <c r="BG274" s="158"/>
      <c r="BH274" s="158">
        <f t="shared" ref="BH274:BH280" si="416">+BH266*BH$351</f>
        <v>4090.55645996801</v>
      </c>
      <c r="BI274" s="58"/>
      <c r="BJ274" s="58"/>
      <c r="BK274" s="58"/>
      <c r="BL274" s="58"/>
      <c r="BM274" s="58"/>
      <c r="BN274" s="58"/>
      <c r="BO274" s="159"/>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row>
    <row r="275" s="18" customFormat="1" hidden="1" spans="1:97">
      <c r="A275" s="156" t="s">
        <v>451</v>
      </c>
      <c r="B275" s="157" t="s">
        <v>594</v>
      </c>
      <c r="C275" s="58"/>
      <c r="D275" s="58"/>
      <c r="E275" s="58"/>
      <c r="F275" s="58"/>
      <c r="G275" s="58"/>
      <c r="H275" s="58">
        <v>2167.4</v>
      </c>
      <c r="I275" s="158">
        <v>2191.9</v>
      </c>
      <c r="J275" s="158">
        <v>2555.7</v>
      </c>
      <c r="K275" s="158">
        <v>2534.7</v>
      </c>
      <c r="L275" s="158">
        <v>2477</v>
      </c>
      <c r="M275" s="158"/>
      <c r="N275" s="158"/>
      <c r="O275" s="158">
        <v>3071.2</v>
      </c>
      <c r="P275" s="158"/>
      <c r="Q275" s="158"/>
      <c r="R275" s="158">
        <f t="shared" si="410"/>
        <v>3133.81511760085</v>
      </c>
      <c r="S275" s="158"/>
      <c r="T275" s="158"/>
      <c r="U275" s="158"/>
      <c r="V275" s="158"/>
      <c r="W275" s="158"/>
      <c r="X275" s="158"/>
      <c r="Y275" s="158">
        <f t="shared" si="411"/>
        <v>3114.11501144397</v>
      </c>
      <c r="Z275" s="158"/>
      <c r="AA275" s="158"/>
      <c r="AB275" s="158"/>
      <c r="AC275" s="158"/>
      <c r="AD275" s="158"/>
      <c r="AE275" s="158"/>
      <c r="AF275" s="158">
        <f t="shared" si="412"/>
        <v>3047.06840015814</v>
      </c>
      <c r="AG275" s="158"/>
      <c r="AH275" s="158"/>
      <c r="AI275" s="158"/>
      <c r="AJ275" s="158"/>
      <c r="AK275" s="158"/>
      <c r="AL275" s="158"/>
      <c r="AM275" s="158">
        <f t="shared" si="413"/>
        <v>3031.26524046111</v>
      </c>
      <c r="AN275" s="158"/>
      <c r="AO275" s="158"/>
      <c r="AP275" s="158"/>
      <c r="AQ275" s="158"/>
      <c r="AR275" s="158"/>
      <c r="AS275" s="158"/>
      <c r="AT275" s="158">
        <f t="shared" si="414"/>
        <v>2773.04468792945</v>
      </c>
      <c r="AU275" s="158"/>
      <c r="AV275" s="158"/>
      <c r="AW275" s="158"/>
      <c r="AX275" s="158"/>
      <c r="AY275" s="158"/>
      <c r="AZ275" s="158"/>
      <c r="BA275" s="158">
        <f t="shared" si="415"/>
        <v>2898.54937625258</v>
      </c>
      <c r="BB275" s="158"/>
      <c r="BC275" s="158"/>
      <c r="BD275" s="158"/>
      <c r="BE275" s="158"/>
      <c r="BF275" s="158"/>
      <c r="BG275" s="158"/>
      <c r="BH275" s="158">
        <f t="shared" si="416"/>
        <v>3351.66494343789</v>
      </c>
      <c r="BI275" s="58"/>
      <c r="BJ275" s="58"/>
      <c r="BK275" s="58"/>
      <c r="BL275" s="58"/>
      <c r="BM275" s="58"/>
      <c r="BN275" s="58"/>
      <c r="BO275" s="159"/>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row>
    <row r="276" s="18" customFormat="1" hidden="1" spans="1:97">
      <c r="A276" s="156" t="s">
        <v>642</v>
      </c>
      <c r="B276" s="157" t="s">
        <v>594</v>
      </c>
      <c r="C276" s="58"/>
      <c r="D276" s="58"/>
      <c r="E276" s="58"/>
      <c r="F276" s="58"/>
      <c r="G276" s="58"/>
      <c r="H276" s="58">
        <v>3697.6</v>
      </c>
      <c r="I276" s="158">
        <v>3957.1</v>
      </c>
      <c r="J276" s="158">
        <v>4374.5</v>
      </c>
      <c r="K276" s="158">
        <v>4492.4</v>
      </c>
      <c r="L276" s="158">
        <v>4433.5</v>
      </c>
      <c r="M276" s="158"/>
      <c r="N276" s="158"/>
      <c r="O276" s="158">
        <v>4836.8</v>
      </c>
      <c r="P276" s="158"/>
      <c r="Q276" s="158"/>
      <c r="R276" s="158">
        <f t="shared" si="410"/>
        <v>4972.94352762265</v>
      </c>
      <c r="S276" s="158"/>
      <c r="T276" s="158"/>
      <c r="U276" s="158"/>
      <c r="V276" s="158"/>
      <c r="W276" s="158"/>
      <c r="X276" s="158"/>
      <c r="Y276" s="158">
        <f t="shared" si="411"/>
        <v>5103.94629464501</v>
      </c>
      <c r="Z276" s="158"/>
      <c r="AA276" s="158"/>
      <c r="AB276" s="158"/>
      <c r="AC276" s="158"/>
      <c r="AD276" s="158"/>
      <c r="AE276" s="158"/>
      <c r="AF276" s="158">
        <f t="shared" si="412"/>
        <v>5285.50238747118</v>
      </c>
      <c r="AG276" s="158"/>
      <c r="AH276" s="158"/>
      <c r="AI276" s="158"/>
      <c r="AJ276" s="158"/>
      <c r="AK276" s="158"/>
      <c r="AL276" s="158"/>
      <c r="AM276" s="158">
        <f t="shared" si="413"/>
        <v>5854.36816751971</v>
      </c>
      <c r="AN276" s="158"/>
      <c r="AO276" s="158"/>
      <c r="AP276" s="158"/>
      <c r="AQ276" s="158"/>
      <c r="AR276" s="158"/>
      <c r="AS276" s="158"/>
      <c r="AT276" s="158">
        <f t="shared" si="414"/>
        <v>5508.80947810073</v>
      </c>
      <c r="AU276" s="158"/>
      <c r="AV276" s="158"/>
      <c r="AW276" s="158"/>
      <c r="AX276" s="158"/>
      <c r="AY276" s="158"/>
      <c r="AZ276" s="158"/>
      <c r="BA276" s="158">
        <f t="shared" si="415"/>
        <v>5758.13161113017</v>
      </c>
      <c r="BB276" s="158"/>
      <c r="BC276" s="158"/>
      <c r="BD276" s="158"/>
      <c r="BE276" s="158"/>
      <c r="BF276" s="158"/>
      <c r="BG276" s="158"/>
      <c r="BH276" s="158">
        <f t="shared" si="416"/>
        <v>6579.0785965941</v>
      </c>
      <c r="BI276" s="58"/>
      <c r="BJ276" s="58"/>
      <c r="BK276" s="58"/>
      <c r="BL276" s="58"/>
      <c r="BM276" s="58"/>
      <c r="BN276" s="58"/>
      <c r="BO276" s="159"/>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row>
    <row r="277" hidden="1" spans="1:97">
      <c r="A277" s="152" t="s">
        <v>643</v>
      </c>
      <c r="B277" s="148" t="s">
        <v>594</v>
      </c>
      <c r="C277" s="39"/>
      <c r="D277" s="39"/>
      <c r="E277" s="39"/>
      <c r="F277" s="39"/>
      <c r="G277" s="39"/>
      <c r="H277" s="39">
        <f t="shared" ref="H277:L280" si="417">+H269*H$351</f>
        <v>1770.32236388181</v>
      </c>
      <c r="I277" s="160">
        <f t="shared" si="417"/>
        <v>1984.03226655583</v>
      </c>
      <c r="J277" s="160">
        <f t="shared" si="417"/>
        <v>2286.61711739173</v>
      </c>
      <c r="K277" s="160">
        <f t="shared" si="417"/>
        <v>2322.8746893842</v>
      </c>
      <c r="L277" s="160">
        <f t="shared" si="417"/>
        <v>2360.57455869142</v>
      </c>
      <c r="M277" s="160"/>
      <c r="N277" s="160"/>
      <c r="O277" s="160">
        <f>+O269*O$351</f>
        <v>2754.90307851089</v>
      </c>
      <c r="P277" s="160"/>
      <c r="Q277" s="160"/>
      <c r="R277" s="160">
        <f t="shared" si="410"/>
        <v>2856.87608497525</v>
      </c>
      <c r="S277" s="160"/>
      <c r="T277" s="160"/>
      <c r="U277" s="160"/>
      <c r="V277" s="160"/>
      <c r="W277" s="160"/>
      <c r="X277" s="160"/>
      <c r="Y277" s="160">
        <f t="shared" si="411"/>
        <v>2976.77779398521</v>
      </c>
      <c r="Z277" s="160"/>
      <c r="AA277" s="160"/>
      <c r="AB277" s="160"/>
      <c r="AC277" s="160"/>
      <c r="AD277" s="160"/>
      <c r="AE277" s="160"/>
      <c r="AF277" s="160">
        <f t="shared" si="412"/>
        <v>3363.29095648401</v>
      </c>
      <c r="AG277" s="160"/>
      <c r="AH277" s="160"/>
      <c r="AI277" s="160"/>
      <c r="AJ277" s="160"/>
      <c r="AK277" s="160"/>
      <c r="AL277" s="160"/>
      <c r="AM277" s="160">
        <f t="shared" si="413"/>
        <v>4030.18552064617</v>
      </c>
      <c r="AN277" s="160"/>
      <c r="AO277" s="160"/>
      <c r="AP277" s="160"/>
      <c r="AQ277" s="160"/>
      <c r="AR277" s="160"/>
      <c r="AS277" s="160"/>
      <c r="AT277" s="160">
        <f t="shared" si="414"/>
        <v>3803.29872341534</v>
      </c>
      <c r="AU277" s="160"/>
      <c r="AV277" s="160"/>
      <c r="AW277" s="160"/>
      <c r="AX277" s="160"/>
      <c r="AY277" s="160"/>
      <c r="AZ277" s="160"/>
      <c r="BA277" s="160">
        <f t="shared" si="415"/>
        <v>3975.43147805854</v>
      </c>
      <c r="BB277" s="160"/>
      <c r="BC277" s="160"/>
      <c r="BD277" s="160"/>
      <c r="BE277" s="160"/>
      <c r="BF277" s="160"/>
      <c r="BG277" s="160"/>
      <c r="BH277" s="160">
        <f t="shared" si="416"/>
        <v>4247.81288622682</v>
      </c>
      <c r="BI277" s="39"/>
      <c r="BJ277" s="39"/>
      <c r="BK277" s="39"/>
      <c r="BL277" s="39"/>
      <c r="BM277" s="39"/>
      <c r="BN277" s="39"/>
      <c r="BO277" s="161"/>
      <c r="BP277" s="39"/>
      <c r="BQ277" s="39"/>
      <c r="BR277" s="39"/>
      <c r="BS277" s="39"/>
      <c r="BT277" s="39"/>
      <c r="BU277" s="39"/>
      <c r="BV277" s="39"/>
      <c r="BW277" s="39"/>
      <c r="BX277" s="39"/>
      <c r="BY277" s="39"/>
      <c r="BZ277" s="39"/>
      <c r="CA277" s="39"/>
      <c r="CB277" s="39"/>
      <c r="CC277" s="39"/>
      <c r="CD277" s="39"/>
      <c r="CE277" s="39"/>
      <c r="CF277" s="39"/>
      <c r="CG277" s="39"/>
      <c r="CH277" s="39"/>
      <c r="CI277" s="39"/>
      <c r="CJ277" s="39"/>
      <c r="CK277" s="39"/>
      <c r="CL277" s="39"/>
      <c r="CM277" s="39"/>
      <c r="CN277" s="39"/>
      <c r="CO277" s="39"/>
      <c r="CP277" s="39"/>
      <c r="CQ277" s="39"/>
      <c r="CR277" s="39"/>
      <c r="CS277" s="39"/>
    </row>
    <row r="278" hidden="1" spans="1:97">
      <c r="A278" s="152" t="s">
        <v>453</v>
      </c>
      <c r="B278" s="148" t="s">
        <v>594</v>
      </c>
      <c r="C278" s="39"/>
      <c r="D278" s="39"/>
      <c r="E278" s="39"/>
      <c r="F278" s="39"/>
      <c r="G278" s="39"/>
      <c r="H278" s="39">
        <f t="shared" si="417"/>
        <v>775.902564871756</v>
      </c>
      <c r="I278" s="160">
        <f t="shared" si="417"/>
        <v>732.979038514824</v>
      </c>
      <c r="J278" s="160">
        <f t="shared" si="417"/>
        <v>969.082746049551</v>
      </c>
      <c r="K278" s="160">
        <f t="shared" si="417"/>
        <v>999.818867034017</v>
      </c>
      <c r="L278" s="160">
        <f t="shared" si="417"/>
        <v>958.847633325944</v>
      </c>
      <c r="M278" s="160"/>
      <c r="N278" s="160"/>
      <c r="O278" s="160">
        <f>+O270*O$351</f>
        <v>943.580146575899</v>
      </c>
      <c r="P278" s="160"/>
      <c r="Q278" s="160"/>
      <c r="R278" s="160">
        <f t="shared" si="410"/>
        <v>931.777379455673</v>
      </c>
      <c r="S278" s="160"/>
      <c r="T278" s="160"/>
      <c r="U278" s="160"/>
      <c r="V278" s="160"/>
      <c r="W278" s="160"/>
      <c r="X278" s="160"/>
      <c r="Y278" s="160">
        <f t="shared" si="411"/>
        <v>944.983477010584</v>
      </c>
      <c r="Z278" s="160"/>
      <c r="AA278" s="160"/>
      <c r="AB278" s="160"/>
      <c r="AC278" s="160"/>
      <c r="AD278" s="160"/>
      <c r="AE278" s="160"/>
      <c r="AF278" s="160">
        <f t="shared" si="412"/>
        <v>810.576009929331</v>
      </c>
      <c r="AG278" s="160"/>
      <c r="AH278" s="160"/>
      <c r="AI278" s="160"/>
      <c r="AJ278" s="160"/>
      <c r="AK278" s="160"/>
      <c r="AL278" s="160"/>
      <c r="AM278" s="160">
        <f t="shared" si="413"/>
        <v>739.896660453274</v>
      </c>
      <c r="AN278" s="160"/>
      <c r="AO278" s="160"/>
      <c r="AP278" s="160"/>
      <c r="AQ278" s="160"/>
      <c r="AR278" s="160"/>
      <c r="AS278" s="160"/>
      <c r="AT278" s="160">
        <f t="shared" si="414"/>
        <v>698.242800423249</v>
      </c>
      <c r="AU278" s="160"/>
      <c r="AV278" s="160"/>
      <c r="AW278" s="160"/>
      <c r="AX278" s="160"/>
      <c r="AY278" s="160"/>
      <c r="AZ278" s="160"/>
      <c r="BA278" s="160">
        <f t="shared" si="415"/>
        <v>729.844435053386</v>
      </c>
      <c r="BB278" s="160"/>
      <c r="BC278" s="160"/>
      <c r="BD278" s="160"/>
      <c r="BE278" s="160"/>
      <c r="BF278" s="160"/>
      <c r="BG278" s="160"/>
      <c r="BH278" s="160">
        <f t="shared" si="416"/>
        <v>926.555160169123</v>
      </c>
      <c r="BI278" s="39"/>
      <c r="BJ278" s="39"/>
      <c r="BK278" s="39"/>
      <c r="BL278" s="39"/>
      <c r="BM278" s="39"/>
      <c r="BN278" s="39"/>
      <c r="BO278" s="161"/>
      <c r="BP278" s="39"/>
      <c r="BQ278" s="39"/>
      <c r="BR278" s="39"/>
      <c r="BS278" s="39"/>
      <c r="BT278" s="39"/>
      <c r="BU278" s="39"/>
      <c r="BV278" s="39"/>
      <c r="BW278" s="39"/>
      <c r="BX278" s="39"/>
      <c r="BY278" s="39"/>
      <c r="BZ278" s="39"/>
      <c r="CA278" s="39"/>
      <c r="CB278" s="39"/>
      <c r="CC278" s="39"/>
      <c r="CD278" s="39"/>
      <c r="CE278" s="39"/>
      <c r="CF278" s="39"/>
      <c r="CG278" s="39"/>
      <c r="CH278" s="39"/>
      <c r="CI278" s="39"/>
      <c r="CJ278" s="39"/>
      <c r="CK278" s="39"/>
      <c r="CL278" s="39"/>
      <c r="CM278" s="39"/>
      <c r="CN278" s="39"/>
      <c r="CO278" s="39"/>
      <c r="CP278" s="39"/>
      <c r="CQ278" s="39"/>
      <c r="CR278" s="39"/>
      <c r="CS278" s="39"/>
    </row>
    <row r="279" hidden="1" spans="1:97">
      <c r="A279" s="152" t="s">
        <v>644</v>
      </c>
      <c r="B279" s="148" t="s">
        <v>594</v>
      </c>
      <c r="C279" s="39"/>
      <c r="D279" s="39"/>
      <c r="E279" s="39"/>
      <c r="F279" s="39"/>
      <c r="G279" s="39"/>
      <c r="H279" s="39">
        <f t="shared" si="417"/>
        <v>841.901424928753</v>
      </c>
      <c r="I279" s="160">
        <f t="shared" si="417"/>
        <v>921.569008035467</v>
      </c>
      <c r="J279" s="160">
        <f t="shared" si="417"/>
        <v>865.341982052283</v>
      </c>
      <c r="K279" s="160">
        <f t="shared" si="417"/>
        <v>896.508137957074</v>
      </c>
      <c r="L279" s="160">
        <f t="shared" si="417"/>
        <v>820.066374211011</v>
      </c>
      <c r="M279" s="160"/>
      <c r="N279" s="160"/>
      <c r="O279" s="160">
        <f>+O271*O$351</f>
        <v>771.685489402959</v>
      </c>
      <c r="P279" s="160"/>
      <c r="Q279" s="160"/>
      <c r="R279" s="160">
        <f t="shared" si="410"/>
        <v>796.674728952443</v>
      </c>
      <c r="S279" s="160"/>
      <c r="T279" s="160"/>
      <c r="U279" s="160"/>
      <c r="V279" s="160"/>
      <c r="W279" s="160"/>
      <c r="X279" s="160"/>
      <c r="Y279" s="160">
        <f t="shared" si="411"/>
        <v>847.189856905182</v>
      </c>
      <c r="Z279" s="160"/>
      <c r="AA279" s="160"/>
      <c r="AB279" s="160"/>
      <c r="AC279" s="160"/>
      <c r="AD279" s="160"/>
      <c r="AE279" s="160"/>
      <c r="AF279" s="160">
        <f t="shared" si="412"/>
        <v>796.67886408451</v>
      </c>
      <c r="AG279" s="160"/>
      <c r="AH279" s="160"/>
      <c r="AI279" s="160"/>
      <c r="AJ279" s="160"/>
      <c r="AK279" s="160"/>
      <c r="AL279" s="160"/>
      <c r="AM279" s="160">
        <f t="shared" si="413"/>
        <v>796.898456075583</v>
      </c>
      <c r="AN279" s="160"/>
      <c r="AO279" s="160"/>
      <c r="AP279" s="160"/>
      <c r="AQ279" s="160"/>
      <c r="AR279" s="160"/>
      <c r="AS279" s="160"/>
      <c r="AT279" s="160">
        <f t="shared" si="414"/>
        <v>744.361741449733</v>
      </c>
      <c r="AU279" s="160"/>
      <c r="AV279" s="160"/>
      <c r="AW279" s="160"/>
      <c r="AX279" s="160"/>
      <c r="AY279" s="160"/>
      <c r="AZ279" s="160"/>
      <c r="BA279" s="160">
        <f t="shared" si="415"/>
        <v>778.050664230875</v>
      </c>
      <c r="BB279" s="160"/>
      <c r="BC279" s="160"/>
      <c r="BD279" s="160"/>
      <c r="BE279" s="160"/>
      <c r="BF279" s="160"/>
      <c r="BG279" s="160"/>
      <c r="BH279" s="160">
        <f t="shared" si="416"/>
        <v>889.8018489404</v>
      </c>
      <c r="BI279" s="39"/>
      <c r="BJ279" s="39"/>
      <c r="BK279" s="39"/>
      <c r="BL279" s="39"/>
      <c r="BM279" s="39"/>
      <c r="BN279" s="39"/>
      <c r="BO279" s="161"/>
      <c r="BP279" s="39"/>
      <c r="BQ279" s="39"/>
      <c r="BR279" s="39"/>
      <c r="BS279" s="39"/>
      <c r="BT279" s="39"/>
      <c r="BU279" s="39"/>
      <c r="BV279" s="39"/>
      <c r="BW279" s="39"/>
      <c r="BX279" s="39"/>
      <c r="BY279" s="39"/>
      <c r="BZ279" s="39"/>
      <c r="CA279" s="39"/>
      <c r="CB279" s="39"/>
      <c r="CC279" s="39"/>
      <c r="CD279" s="39"/>
      <c r="CE279" s="39"/>
      <c r="CF279" s="39"/>
      <c r="CG279" s="39"/>
      <c r="CH279" s="39"/>
      <c r="CI279" s="39"/>
      <c r="CJ279" s="39"/>
      <c r="CK279" s="39"/>
      <c r="CL279" s="39"/>
      <c r="CM279" s="39"/>
      <c r="CN279" s="39"/>
      <c r="CO279" s="39"/>
      <c r="CP279" s="39"/>
      <c r="CQ279" s="39"/>
      <c r="CR279" s="39"/>
      <c r="CS279" s="39"/>
    </row>
    <row r="280" hidden="1" spans="1:97">
      <c r="A280" s="152" t="s">
        <v>645</v>
      </c>
      <c r="B280" s="148" t="s">
        <v>594</v>
      </c>
      <c r="C280" s="39"/>
      <c r="D280" s="39"/>
      <c r="E280" s="39"/>
      <c r="F280" s="39"/>
      <c r="G280" s="39"/>
      <c r="H280" s="39">
        <f t="shared" si="417"/>
        <v>309.473646317684</v>
      </c>
      <c r="I280" s="160">
        <f t="shared" si="417"/>
        <v>318.519686893876</v>
      </c>
      <c r="J280" s="160">
        <f t="shared" si="417"/>
        <v>247.164370366758</v>
      </c>
      <c r="K280" s="160">
        <f t="shared" si="417"/>
        <v>267.738580075751</v>
      </c>
      <c r="L280" s="160">
        <f t="shared" si="417"/>
        <v>294.011433771628</v>
      </c>
      <c r="M280" s="160"/>
      <c r="N280" s="160"/>
      <c r="O280" s="160">
        <f>+O272*O$351</f>
        <v>367.034675729491</v>
      </c>
      <c r="P280" s="160"/>
      <c r="Q280" s="160"/>
      <c r="R280" s="160">
        <f t="shared" si="410"/>
        <v>387.564639060861</v>
      </c>
      <c r="S280" s="160"/>
      <c r="T280" s="160"/>
      <c r="U280" s="160"/>
      <c r="V280" s="160"/>
      <c r="W280" s="160"/>
      <c r="X280" s="160"/>
      <c r="Y280" s="160">
        <f t="shared" si="411"/>
        <v>335.04355547244</v>
      </c>
      <c r="Z280" s="160"/>
      <c r="AA280" s="160"/>
      <c r="AB280" s="160"/>
      <c r="AC280" s="160"/>
      <c r="AD280" s="160"/>
      <c r="AE280" s="160"/>
      <c r="AF280" s="160">
        <f t="shared" si="412"/>
        <v>314.956556973326</v>
      </c>
      <c r="AG280" s="160"/>
      <c r="AH280" s="160"/>
      <c r="AI280" s="160"/>
      <c r="AJ280" s="160"/>
      <c r="AK280" s="160"/>
      <c r="AL280" s="160"/>
      <c r="AM280" s="160">
        <f t="shared" si="413"/>
        <v>287.38753034469</v>
      </c>
      <c r="AN280" s="160"/>
      <c r="AO280" s="160"/>
      <c r="AP280" s="160"/>
      <c r="AQ280" s="160"/>
      <c r="AR280" s="160"/>
      <c r="AS280" s="160"/>
      <c r="AT280" s="160">
        <f t="shared" si="414"/>
        <v>262.906212812402</v>
      </c>
      <c r="AU280" s="160"/>
      <c r="AV280" s="160"/>
      <c r="AW280" s="160"/>
      <c r="AX280" s="160"/>
      <c r="AY280" s="160"/>
      <c r="AZ280" s="160"/>
      <c r="BA280" s="160">
        <f t="shared" si="415"/>
        <v>274.805033787362</v>
      </c>
      <c r="BB280" s="160"/>
      <c r="BC280" s="160"/>
      <c r="BD280" s="160"/>
      <c r="BE280" s="160"/>
      <c r="BF280" s="160"/>
      <c r="BG280" s="160"/>
      <c r="BH280" s="160">
        <f t="shared" si="416"/>
        <v>293.633626982304</v>
      </c>
      <c r="BI280" s="39"/>
      <c r="BJ280" s="39"/>
      <c r="BK280" s="39"/>
      <c r="BL280" s="39"/>
      <c r="BM280" s="39"/>
      <c r="BN280" s="39"/>
      <c r="BO280" s="161"/>
      <c r="BP280" s="39"/>
      <c r="BQ280" s="39"/>
      <c r="BR280" s="39"/>
      <c r="BS280" s="39"/>
      <c r="BT280" s="39"/>
      <c r="BU280" s="39"/>
      <c r="BV280" s="39"/>
      <c r="BW280" s="39"/>
      <c r="BX280" s="39"/>
      <c r="BY280" s="39"/>
      <c r="BZ280" s="39"/>
      <c r="CA280" s="39"/>
      <c r="CB280" s="39"/>
      <c r="CC280" s="39"/>
      <c r="CD280" s="39"/>
      <c r="CE280" s="39"/>
      <c r="CF280" s="39"/>
      <c r="CG280" s="39"/>
      <c r="CH280" s="39"/>
      <c r="CI280" s="39"/>
      <c r="CJ280" s="39"/>
      <c r="CK280" s="39"/>
      <c r="CL280" s="39"/>
      <c r="CM280" s="39"/>
      <c r="CN280" s="39"/>
      <c r="CO280" s="39"/>
      <c r="CP280" s="39"/>
      <c r="CQ280" s="39"/>
      <c r="CR280" s="39"/>
      <c r="CS280" s="39"/>
    </row>
    <row r="281" hidden="1" spans="1:97">
      <c r="A281" s="149"/>
      <c r="B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c r="AI281" s="148"/>
      <c r="AJ281" s="148"/>
      <c r="AK281" s="148"/>
      <c r="AL281" s="148"/>
      <c r="AM281" s="148"/>
      <c r="AN281" s="148"/>
      <c r="AO281" s="148"/>
      <c r="AP281" s="148"/>
      <c r="AQ281" s="148"/>
      <c r="AR281" s="148"/>
      <c r="AS281" s="148"/>
      <c r="AT281" s="148"/>
      <c r="AU281" s="148"/>
      <c r="AV281" s="148"/>
      <c r="AW281" s="148"/>
      <c r="AX281" s="148"/>
      <c r="AY281" s="148"/>
      <c r="AZ281" s="148"/>
      <c r="BA281" s="148"/>
      <c r="BB281" s="148"/>
      <c r="BC281" s="148"/>
      <c r="BD281" s="148"/>
      <c r="BE281" s="148"/>
      <c r="BF281" s="148"/>
      <c r="BG281" s="148"/>
      <c r="BH281" s="148"/>
      <c r="BO281" s="162"/>
    </row>
    <row r="282" hidden="1" spans="1:97">
      <c r="A282" s="156" t="s">
        <v>641</v>
      </c>
      <c r="B282" s="157" t="s">
        <v>587</v>
      </c>
      <c r="I282" s="150">
        <f>+I274/H274-1</f>
        <v>0.00581189118393399</v>
      </c>
      <c r="J282" s="150">
        <f>+J274/I274-1</f>
        <v>0.0262601052574467</v>
      </c>
      <c r="K282" s="150">
        <f>+K274/J274-1</f>
        <v>0.0166798836901929</v>
      </c>
      <c r="L282" s="150">
        <f>+L274/K274-1</f>
        <v>0.0028340396765556</v>
      </c>
      <c r="M282" s="150"/>
      <c r="N282" s="150"/>
      <c r="O282" s="150">
        <f>+O274/L274-1</f>
        <v>0.020534093855328</v>
      </c>
      <c r="P282" s="150"/>
      <c r="Q282" s="150"/>
      <c r="R282" s="150">
        <f>(1+R283)*(1+R284)-1</f>
        <v>-0.00648369290817352</v>
      </c>
      <c r="S282" s="150"/>
      <c r="T282" s="150"/>
      <c r="U282" s="150"/>
      <c r="V282" s="150"/>
      <c r="W282" s="150"/>
      <c r="X282" s="150"/>
      <c r="Y282" s="150">
        <f>(1+Y283)*(1+Y284)-1</f>
        <v>0.00136162260841255</v>
      </c>
      <c r="Z282" s="150"/>
      <c r="AA282" s="150"/>
      <c r="AB282" s="150"/>
      <c r="AC282" s="150"/>
      <c r="AD282" s="150"/>
      <c r="AE282" s="150"/>
      <c r="AF282" s="150">
        <f>(1+AF283)*(1+AF284)-1</f>
        <v>-0.0233431946678054</v>
      </c>
      <c r="AG282" s="150"/>
      <c r="AH282" s="150"/>
      <c r="AI282" s="150"/>
      <c r="AJ282" s="150"/>
      <c r="AK282" s="150"/>
      <c r="AL282" s="150"/>
      <c r="AM282" s="150">
        <f>(1+AM283)*(1+AM284)-1</f>
        <v>0.0207564881007731</v>
      </c>
      <c r="AN282" s="150"/>
      <c r="AO282" s="150"/>
      <c r="AP282" s="150"/>
      <c r="AQ282" s="150"/>
      <c r="AR282" s="150"/>
      <c r="AS282" s="150"/>
      <c r="AT282" s="150">
        <f>(1+AT283)*(1+AT284)-1</f>
        <v>-0.0813064621292964</v>
      </c>
      <c r="AU282" s="150"/>
      <c r="AV282" s="150"/>
      <c r="AW282" s="150"/>
      <c r="AX282" s="150"/>
      <c r="AY282" s="150"/>
      <c r="AZ282" s="150"/>
      <c r="BA282" s="150">
        <f>(1+BA283)*(1+BA284)-1</f>
        <v>0.015575696140653</v>
      </c>
      <c r="BB282" s="150"/>
      <c r="BC282" s="150"/>
      <c r="BD282" s="150"/>
      <c r="BE282" s="150"/>
      <c r="BF282" s="150"/>
      <c r="BG282" s="150"/>
      <c r="BH282" s="150">
        <f>(1+BH283)*(1+BH284)-1</f>
        <v>0.0858364818000272</v>
      </c>
      <c r="BI282" s="33"/>
      <c r="BJ282" s="33"/>
      <c r="BK282" s="33"/>
      <c r="BL282" s="33"/>
      <c r="BM282" s="33"/>
      <c r="BN282" s="33"/>
      <c r="BO282" s="151"/>
      <c r="BP282" s="33"/>
      <c r="BQ282" s="33"/>
      <c r="BR282" s="33"/>
      <c r="BS282" s="33"/>
      <c r="BT282" s="33"/>
      <c r="BU282" s="33"/>
      <c r="BV282" s="33"/>
      <c r="BW282" s="33"/>
      <c r="BX282" s="33"/>
      <c r="BY282" s="33"/>
      <c r="BZ282" s="33"/>
      <c r="CA282" s="33"/>
      <c r="CB282" s="33"/>
      <c r="CC282" s="33"/>
      <c r="CD282" s="33"/>
      <c r="CE282" s="33"/>
      <c r="CF282" s="33"/>
      <c r="CG282" s="33"/>
      <c r="CH282" s="33"/>
      <c r="CI282" s="33"/>
      <c r="CJ282" s="33"/>
      <c r="CK282" s="33"/>
      <c r="CL282" s="33"/>
      <c r="CM282" s="33"/>
      <c r="CN282" s="33"/>
      <c r="CO282" s="33"/>
      <c r="CP282" s="33"/>
      <c r="CQ282" s="33"/>
      <c r="CR282" s="33"/>
      <c r="CS282" s="33"/>
    </row>
    <row r="283" hidden="1" spans="1:97">
      <c r="A283" s="547" t="s">
        <v>646</v>
      </c>
      <c r="B283" s="148" t="s">
        <v>587</v>
      </c>
      <c r="I283" s="150">
        <f>+(1+I282)/(1+I284)-1</f>
        <v>0.002803480741709</v>
      </c>
      <c r="J283" s="150">
        <f>+(1+J282)/(1+J284)-1</f>
        <v>0.0171061499082723</v>
      </c>
      <c r="K283" s="150">
        <f>+(1+K282)/(1+K284)-1</f>
        <v>-0.00811718664371419</v>
      </c>
      <c r="L283" s="150">
        <f>+(1+L282)/(1+L284)-1</f>
        <v>-0.00611096166842839</v>
      </c>
      <c r="M283" s="150"/>
      <c r="N283" s="150"/>
      <c r="O283" s="150">
        <f>+(1+O282)/(1+O284)-1</f>
        <v>0.0174816489086023</v>
      </c>
      <c r="P283" s="150"/>
      <c r="Q283" s="150"/>
      <c r="R283" s="150">
        <f>[56]Currencies!I521</f>
        <v>-0.0240507788881862</v>
      </c>
      <c r="S283" s="150"/>
      <c r="T283" s="150"/>
      <c r="U283" s="150"/>
      <c r="V283" s="150"/>
      <c r="W283" s="150"/>
      <c r="X283" s="150"/>
      <c r="Y283" s="150">
        <f>[56]Currencies!J521</f>
        <v>-0.0134368250163421</v>
      </c>
      <c r="Z283" s="150"/>
      <c r="AA283" s="150"/>
      <c r="AB283" s="150"/>
      <c r="AC283" s="150"/>
      <c r="AD283" s="150"/>
      <c r="AE283" s="150"/>
      <c r="AF283" s="150">
        <f>[56]Currencies!K521</f>
        <v>-0.00341142313041361</v>
      </c>
      <c r="AG283" s="150"/>
      <c r="AH283" s="150"/>
      <c r="AI283" s="150"/>
      <c r="AJ283" s="150"/>
      <c r="AK283" s="150"/>
      <c r="AL283" s="150"/>
      <c r="AM283" s="150">
        <f>[56]Currencies!R521</f>
        <v>0.00270774862551383</v>
      </c>
      <c r="AN283" s="150"/>
      <c r="AO283" s="150"/>
      <c r="AP283" s="150"/>
      <c r="AQ283" s="150"/>
      <c r="AR283" s="150"/>
      <c r="AS283" s="150"/>
      <c r="AT283" s="150">
        <f>[56]Currencies!Y521</f>
        <v>-0.00142006753184387</v>
      </c>
      <c r="AU283" s="150"/>
      <c r="AV283" s="150"/>
      <c r="AW283" s="150"/>
      <c r="AX283" s="150"/>
      <c r="AY283" s="150"/>
      <c r="AZ283" s="150"/>
      <c r="BA283" s="150">
        <f>[56]Currencies!AF521</f>
        <v>0.00552049122836935</v>
      </c>
      <c r="BB283" s="150"/>
      <c r="BC283" s="150"/>
      <c r="BD283" s="150"/>
      <c r="BE283" s="150"/>
      <c r="BF283" s="150"/>
      <c r="BG283" s="150"/>
      <c r="BH283" s="150">
        <f>[56]Currencies!AM521</f>
        <v>0.00447408122111692</v>
      </c>
      <c r="BI283" s="33"/>
      <c r="BJ283" s="33"/>
      <c r="BK283" s="33"/>
      <c r="BL283" s="33"/>
      <c r="BM283" s="33"/>
      <c r="BN283" s="33"/>
      <c r="BO283" s="151"/>
      <c r="BP283" s="33"/>
      <c r="BQ283" s="33"/>
      <c r="BR283" s="33"/>
      <c r="BS283" s="33"/>
      <c r="BT283" s="33"/>
      <c r="BU283" s="33"/>
      <c r="BV283" s="33"/>
      <c r="BW283" s="33"/>
      <c r="BX283" s="33"/>
      <c r="BY283" s="33"/>
      <c r="BZ283" s="33"/>
      <c r="CA283" s="33"/>
      <c r="CB283" s="33"/>
      <c r="CC283" s="33"/>
      <c r="CD283" s="33"/>
      <c r="CE283" s="33"/>
      <c r="CF283" s="33"/>
      <c r="CG283" s="33"/>
      <c r="CH283" s="33"/>
      <c r="CI283" s="33"/>
      <c r="CJ283" s="33"/>
      <c r="CK283" s="33"/>
      <c r="CL283" s="33"/>
      <c r="CM283" s="33"/>
      <c r="CN283" s="33"/>
      <c r="CO283" s="33"/>
      <c r="CP283" s="33"/>
      <c r="CQ283" s="33"/>
      <c r="CR283" s="33"/>
      <c r="CS283" s="33"/>
    </row>
    <row r="284" hidden="1" spans="1:97">
      <c r="A284" s="547" t="s">
        <v>647</v>
      </c>
      <c r="B284" s="148" t="s">
        <v>587</v>
      </c>
      <c r="I284" s="150">
        <v>0.003</v>
      </c>
      <c r="J284" s="150">
        <v>0.009</v>
      </c>
      <c r="K284" s="150">
        <v>0.025</v>
      </c>
      <c r="L284" s="150">
        <v>0.009</v>
      </c>
      <c r="M284" s="150"/>
      <c r="N284" s="150"/>
      <c r="O284" s="150">
        <v>0.003</v>
      </c>
      <c r="P284" s="150"/>
      <c r="Q284" s="150"/>
      <c r="R284" s="153">
        <v>0.018</v>
      </c>
      <c r="S284" s="150"/>
      <c r="T284" s="150"/>
      <c r="U284" s="150"/>
      <c r="V284" s="150"/>
      <c r="W284" s="150"/>
      <c r="X284" s="150"/>
      <c r="Y284" s="153">
        <v>0.015</v>
      </c>
      <c r="Z284" s="150"/>
      <c r="AA284" s="150"/>
      <c r="AB284" s="150"/>
      <c r="AC284" s="150"/>
      <c r="AD284" s="150"/>
      <c r="AE284" s="150"/>
      <c r="AF284" s="153">
        <v>-0.02</v>
      </c>
      <c r="AG284" s="150"/>
      <c r="AH284" s="150"/>
      <c r="AI284" s="150"/>
      <c r="AJ284" s="150"/>
      <c r="AK284" s="150"/>
      <c r="AL284" s="150"/>
      <c r="AM284" s="153">
        <v>0.018</v>
      </c>
      <c r="AN284" s="150"/>
      <c r="AO284" s="150"/>
      <c r="AP284" s="150"/>
      <c r="AQ284" s="150"/>
      <c r="AR284" s="150"/>
      <c r="AS284" s="150"/>
      <c r="AT284" s="153">
        <v>-0.08</v>
      </c>
      <c r="AU284" s="150"/>
      <c r="AV284" s="150"/>
      <c r="AW284" s="150"/>
      <c r="AX284" s="150"/>
      <c r="AY284" s="150"/>
      <c r="AZ284" s="150"/>
      <c r="BA284" s="153">
        <v>0.01</v>
      </c>
      <c r="BB284" s="150"/>
      <c r="BC284" s="150"/>
      <c r="BD284" s="163"/>
      <c r="BE284" s="150"/>
      <c r="BF284" s="150"/>
      <c r="BG284" s="150"/>
      <c r="BH284" s="150">
        <v>0.081</v>
      </c>
      <c r="BI284" s="33"/>
      <c r="BJ284" s="33"/>
      <c r="BK284" s="33"/>
      <c r="BL284" s="33"/>
      <c r="BM284" s="33"/>
      <c r="BN284" s="33"/>
      <c r="BO284" s="151"/>
      <c r="BP284" s="33"/>
      <c r="BQ284" s="33"/>
      <c r="BR284" s="33"/>
      <c r="BS284" s="33"/>
      <c r="BT284" s="33"/>
      <c r="BU284" s="33"/>
      <c r="BV284" s="33"/>
      <c r="BW284" s="33"/>
      <c r="BX284" s="33"/>
      <c r="BY284" s="33"/>
      <c r="BZ284" s="33"/>
      <c r="CA284" s="33"/>
      <c r="CB284" s="33"/>
      <c r="CC284" s="33"/>
      <c r="CD284" s="33"/>
      <c r="CE284" s="33"/>
      <c r="CF284" s="33"/>
      <c r="CG284" s="33"/>
      <c r="CH284" s="33"/>
      <c r="CI284" s="33"/>
      <c r="CJ284" s="33"/>
      <c r="CK284" s="33"/>
      <c r="CL284" s="33"/>
      <c r="CM284" s="33"/>
      <c r="CN284" s="33"/>
      <c r="CO284" s="33"/>
      <c r="CP284" s="33"/>
      <c r="CQ284" s="33"/>
      <c r="CR284" s="33"/>
      <c r="CS284" s="33"/>
    </row>
    <row r="285" hidden="1" spans="1:97">
      <c r="A285" s="149"/>
      <c r="B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c r="AI285" s="148"/>
      <c r="AJ285" s="148"/>
      <c r="AK285" s="148"/>
      <c r="AL285" s="148"/>
      <c r="AM285" s="148"/>
      <c r="AN285" s="148"/>
      <c r="AO285" s="148"/>
      <c r="AP285" s="148"/>
      <c r="AQ285" s="148"/>
      <c r="AR285" s="148"/>
      <c r="AS285" s="148"/>
      <c r="AT285" s="148"/>
      <c r="AU285" s="148"/>
      <c r="AV285" s="148"/>
      <c r="AW285" s="148"/>
      <c r="AX285" s="148"/>
      <c r="AY285" s="148"/>
      <c r="AZ285" s="148"/>
      <c r="BA285" s="148"/>
      <c r="BB285" s="148"/>
      <c r="BC285" s="148"/>
      <c r="BD285" s="148"/>
      <c r="BE285" s="148"/>
      <c r="BF285" s="148"/>
      <c r="BG285" s="148"/>
      <c r="BH285" s="148"/>
      <c r="BO285" s="162"/>
    </row>
    <row r="286" hidden="1" spans="1:97">
      <c r="A286" s="156" t="s">
        <v>451</v>
      </c>
      <c r="B286" s="157" t="s">
        <v>587</v>
      </c>
      <c r="I286" s="150">
        <f>I275/H275-1</f>
        <v>0.0113038663836855</v>
      </c>
      <c r="J286" s="150">
        <f>J275/I275-1</f>
        <v>0.165974725124321</v>
      </c>
      <c r="K286" s="150">
        <f>K275/J275-1</f>
        <v>-0.00821692686935083</v>
      </c>
      <c r="L286" s="150">
        <f>L275/K275-1</f>
        <v>-0.0227640351915414</v>
      </c>
      <c r="M286" s="150"/>
      <c r="N286" s="150"/>
      <c r="O286" s="150">
        <f>O275/L275-1</f>
        <v>0.239886960032297</v>
      </c>
      <c r="P286" s="150"/>
      <c r="Q286" s="150"/>
      <c r="R286" s="150">
        <f>(1+R287)*(1+R288)-1</f>
        <v>0.0515640669520496</v>
      </c>
      <c r="S286" s="150"/>
      <c r="T286" s="150"/>
      <c r="U286" s="150"/>
      <c r="V286" s="150"/>
      <c r="W286" s="150"/>
      <c r="X286" s="150"/>
      <c r="Y286" s="150">
        <f>(1+Y287)*(1+Y288)-1</f>
        <v>-0.0137027607124974</v>
      </c>
      <c r="Z286" s="150"/>
      <c r="AA286" s="150"/>
      <c r="AB286" s="150"/>
      <c r="AC286" s="150"/>
      <c r="AD286" s="150"/>
      <c r="AE286" s="150"/>
      <c r="AF286" s="150">
        <f>(1+AF287)*(1+AF288)-1</f>
        <v>-0.0326588267126084</v>
      </c>
      <c r="AG286" s="150"/>
      <c r="AH286" s="150"/>
      <c r="AI286" s="150"/>
      <c r="AJ286" s="150"/>
      <c r="AK286" s="150"/>
      <c r="AL286" s="150"/>
      <c r="AM286" s="150">
        <f>(1+AM287)*(1+AM288)-1</f>
        <v>0.0215361786064099</v>
      </c>
      <c r="AN286" s="150"/>
      <c r="AO286" s="150"/>
      <c r="AP286" s="150"/>
      <c r="AQ286" s="150"/>
      <c r="AR286" s="150"/>
      <c r="AS286" s="150"/>
      <c r="AT286" s="150">
        <f>(1+AT287)*(1+AT288)-1</f>
        <v>-0.0697881876539148</v>
      </c>
      <c r="AU286" s="150"/>
      <c r="AV286" s="150"/>
      <c r="AW286" s="150"/>
      <c r="AX286" s="150"/>
      <c r="AY286" s="150"/>
      <c r="AZ286" s="150"/>
      <c r="BA286" s="150">
        <f>(1+BA287)*(1+BA288)-1</f>
        <v>-0.0189740017602597</v>
      </c>
      <c r="BB286" s="150"/>
      <c r="BC286" s="150"/>
      <c r="BD286" s="150"/>
      <c r="BE286" s="150"/>
      <c r="BF286" s="150"/>
      <c r="BG286" s="150"/>
      <c r="BH286" s="150">
        <f>(1+BH287)*(1+BH288)-1</f>
        <v>0.223180305864244</v>
      </c>
      <c r="BI286" s="33"/>
      <c r="BJ286" s="33"/>
      <c r="BK286" s="33"/>
      <c r="BL286" s="33"/>
      <c r="BM286" s="33"/>
      <c r="BN286" s="33"/>
      <c r="BO286" s="151"/>
      <c r="BP286" s="33"/>
      <c r="BQ286" s="33"/>
      <c r="BR286" s="33"/>
      <c r="BS286" s="33"/>
      <c r="BT286" s="33"/>
      <c r="BU286" s="33"/>
      <c r="BV286" s="33"/>
      <c r="BW286" s="33"/>
      <c r="BX286" s="33"/>
      <c r="BY286" s="33"/>
      <c r="BZ286" s="33"/>
      <c r="CA286" s="33"/>
      <c r="CB286" s="33"/>
      <c r="CC286" s="33"/>
      <c r="CD286" s="33"/>
      <c r="CE286" s="33"/>
      <c r="CF286" s="33"/>
      <c r="CG286" s="33"/>
      <c r="CH286" s="33"/>
      <c r="CI286" s="33"/>
      <c r="CJ286" s="33"/>
      <c r="CK286" s="33"/>
      <c r="CL286" s="33"/>
      <c r="CM286" s="33"/>
      <c r="CN286" s="33"/>
      <c r="CO286" s="33"/>
      <c r="CP286" s="33"/>
      <c r="CQ286" s="33"/>
      <c r="CR286" s="33"/>
      <c r="CS286" s="33"/>
    </row>
    <row r="287" hidden="1" spans="1:97">
      <c r="A287" s="547" t="s">
        <v>646</v>
      </c>
      <c r="B287" s="148" t="s">
        <v>587</v>
      </c>
      <c r="I287" s="150">
        <f>+(1+I286)/(1+I288)-1</f>
        <v>-0.0395974678217611</v>
      </c>
      <c r="J287" s="150">
        <f>+(1+J286)/(1+J288)-1</f>
        <v>0.0806067888084536</v>
      </c>
      <c r="K287" s="150">
        <f>+(1+K286)/(1+K288)-1</f>
        <v>-0.035230473608318</v>
      </c>
      <c r="L287" s="150">
        <f>+(1+L286)/(1+L288)-1</f>
        <v>0.00229329723944471</v>
      </c>
      <c r="M287" s="150"/>
      <c r="N287" s="150"/>
      <c r="O287" s="150">
        <f>+(1+O286)/(1+O288)-1</f>
        <v>0.208466822643564</v>
      </c>
      <c r="P287" s="150"/>
      <c r="Q287" s="150"/>
      <c r="R287" s="150">
        <f>[56]Currencies!I523</f>
        <v>-0.000414385026568819</v>
      </c>
      <c r="S287" s="150"/>
      <c r="T287" s="150"/>
      <c r="U287" s="150"/>
      <c r="V287" s="150"/>
      <c r="W287" s="150"/>
      <c r="X287" s="150"/>
      <c r="Y287" s="150">
        <f>[56]Currencies!J523</f>
        <v>-0.0186097121517386</v>
      </c>
      <c r="Z287" s="150"/>
      <c r="AA287" s="150"/>
      <c r="AB287" s="150"/>
      <c r="AC287" s="150"/>
      <c r="AD287" s="150"/>
      <c r="AE287" s="150"/>
      <c r="AF287" s="150">
        <f>[56]Currencies!K523</f>
        <v>-0.0431838048591576</v>
      </c>
      <c r="AG287" s="150"/>
      <c r="AH287" s="150"/>
      <c r="AI287" s="150"/>
      <c r="AJ287" s="150"/>
      <c r="AK287" s="150"/>
      <c r="AL287" s="150"/>
      <c r="AM287" s="150">
        <f>[56]Currencies!R523</f>
        <v>0.0531300810375359</v>
      </c>
      <c r="AN287" s="150"/>
      <c r="AO287" s="150"/>
      <c r="AP287" s="150"/>
      <c r="AQ287" s="150"/>
      <c r="AR287" s="150"/>
      <c r="AS287" s="150"/>
      <c r="AT287" s="150">
        <f>[56]Currencies!Y523</f>
        <v>-0.020829671214647</v>
      </c>
      <c r="AU287" s="150"/>
      <c r="AV287" s="150"/>
      <c r="AW287" s="150"/>
      <c r="AX287" s="150"/>
      <c r="AY287" s="150"/>
      <c r="AZ287" s="150"/>
      <c r="BA287" s="150">
        <f>[56]Currencies!AF523</f>
        <v>-0.0286871304557026</v>
      </c>
      <c r="BB287" s="150"/>
      <c r="BC287" s="150"/>
      <c r="BD287" s="150"/>
      <c r="BE287" s="150"/>
      <c r="BF287" s="150"/>
      <c r="BG287" s="150"/>
      <c r="BH287" s="150">
        <f>[56]Currencies!AM523</f>
        <v>0.119103665017606</v>
      </c>
      <c r="BI287" s="33"/>
      <c r="BJ287" s="33"/>
      <c r="BK287" s="33"/>
      <c r="BL287" s="33"/>
      <c r="BM287" s="33"/>
      <c r="BN287" s="33"/>
      <c r="BO287" s="151"/>
      <c r="BP287" s="33"/>
      <c r="BQ287" s="33"/>
      <c r="BR287" s="33"/>
      <c r="BS287" s="33"/>
      <c r="BT287" s="33"/>
      <c r="BU287" s="33"/>
      <c r="BV287" s="33"/>
      <c r="BW287" s="33"/>
      <c r="BX287" s="33"/>
      <c r="BY287" s="33"/>
      <c r="BZ287" s="33"/>
      <c r="CA287" s="33"/>
      <c r="CB287" s="33"/>
      <c r="CC287" s="33"/>
      <c r="CD287" s="33"/>
      <c r="CE287" s="33"/>
      <c r="CF287" s="33"/>
      <c r="CG287" s="33"/>
      <c r="CH287" s="33"/>
      <c r="CI287" s="33"/>
      <c r="CJ287" s="33"/>
      <c r="CK287" s="33"/>
      <c r="CL287" s="33"/>
      <c r="CM287" s="33"/>
      <c r="CN287" s="33"/>
      <c r="CO287" s="33"/>
      <c r="CP287" s="33"/>
      <c r="CQ287" s="33"/>
      <c r="CR287" s="33"/>
      <c r="CS287" s="33"/>
    </row>
    <row r="288" hidden="1" spans="1:97">
      <c r="A288" s="547" t="s">
        <v>648</v>
      </c>
      <c r="B288" s="148" t="s">
        <v>587</v>
      </c>
      <c r="I288" s="150">
        <v>0.053</v>
      </c>
      <c r="J288" s="150">
        <v>0.079</v>
      </c>
      <c r="K288" s="150">
        <v>0.028</v>
      </c>
      <c r="L288" s="150">
        <v>-0.025</v>
      </c>
      <c r="M288" s="150"/>
      <c r="N288" s="150"/>
      <c r="O288" s="150">
        <v>0.026</v>
      </c>
      <c r="P288" s="150"/>
      <c r="Q288" s="150"/>
      <c r="R288" s="153">
        <v>0.052</v>
      </c>
      <c r="S288" s="150"/>
      <c r="T288" s="150"/>
      <c r="U288" s="150"/>
      <c r="V288" s="150"/>
      <c r="W288" s="150"/>
      <c r="X288" s="150"/>
      <c r="Y288" s="153">
        <v>0.005</v>
      </c>
      <c r="Z288" s="150"/>
      <c r="AA288" s="150"/>
      <c r="AB288" s="150"/>
      <c r="AC288" s="150"/>
      <c r="AD288" s="150"/>
      <c r="AE288" s="150"/>
      <c r="AF288" s="153">
        <v>0.011</v>
      </c>
      <c r="AG288" s="150"/>
      <c r="AH288" s="150"/>
      <c r="AI288" s="150"/>
      <c r="AJ288" s="150"/>
      <c r="AK288" s="150"/>
      <c r="AL288" s="150"/>
      <c r="AM288" s="153">
        <v>-0.03</v>
      </c>
      <c r="AN288" s="150"/>
      <c r="AO288" s="150"/>
      <c r="AP288" s="150"/>
      <c r="AQ288" s="150"/>
      <c r="AR288" s="150"/>
      <c r="AS288" s="150"/>
      <c r="AT288" s="153">
        <v>-0.05</v>
      </c>
      <c r="AU288" s="150"/>
      <c r="AV288" s="150"/>
      <c r="AW288" s="150"/>
      <c r="AX288" s="150"/>
      <c r="AY288" s="150"/>
      <c r="AZ288" s="150"/>
      <c r="BA288" s="153">
        <v>0.01</v>
      </c>
      <c r="BB288" s="150"/>
      <c r="BC288" s="150"/>
      <c r="BD288" s="163"/>
      <c r="BE288" s="150"/>
      <c r="BF288" s="150"/>
      <c r="BG288" s="150"/>
      <c r="BH288" s="150">
        <v>0.093</v>
      </c>
      <c r="BI288" s="33"/>
      <c r="BJ288" s="33"/>
      <c r="BK288" s="33"/>
      <c r="BL288" s="33"/>
      <c r="BM288" s="33"/>
      <c r="BN288" s="33"/>
      <c r="BO288" s="151"/>
      <c r="BP288" s="33"/>
      <c r="BQ288" s="33"/>
      <c r="BR288" s="33"/>
      <c r="BS288" s="33"/>
      <c r="BT288" s="33"/>
      <c r="BU288" s="33"/>
      <c r="BV288" s="33"/>
      <c r="BW288" s="33"/>
      <c r="BX288" s="33"/>
      <c r="BY288" s="33"/>
      <c r="BZ288" s="33"/>
      <c r="CA288" s="33"/>
      <c r="CB288" s="33"/>
      <c r="CC288" s="33"/>
      <c r="CD288" s="33"/>
      <c r="CE288" s="33"/>
      <c r="CF288" s="33"/>
      <c r="CG288" s="33"/>
      <c r="CH288" s="33"/>
      <c r="CI288" s="33"/>
      <c r="CJ288" s="33"/>
      <c r="CK288" s="33"/>
      <c r="CL288" s="33"/>
      <c r="CM288" s="33"/>
      <c r="CN288" s="33"/>
      <c r="CO288" s="33"/>
      <c r="CP288" s="33"/>
      <c r="CQ288" s="33"/>
      <c r="CR288" s="33"/>
      <c r="CS288" s="33"/>
    </row>
    <row r="289" hidden="1" spans="1:97">
      <c r="A289" s="149"/>
      <c r="B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c r="AD289" s="148"/>
      <c r="AE289" s="148"/>
      <c r="AF289" s="148"/>
      <c r="AG289" s="148"/>
      <c r="AH289" s="148"/>
      <c r="AI289" s="148"/>
      <c r="AJ289" s="148"/>
      <c r="AK289" s="148"/>
      <c r="AL289" s="148"/>
      <c r="AM289" s="148"/>
      <c r="AN289" s="148"/>
      <c r="AO289" s="148"/>
      <c r="AP289" s="148"/>
      <c r="AQ289" s="148"/>
      <c r="AR289" s="148"/>
      <c r="AS289" s="148"/>
      <c r="AT289" s="148"/>
      <c r="AU289" s="148"/>
      <c r="AV289" s="148"/>
      <c r="AW289" s="148"/>
      <c r="AX289" s="148"/>
      <c r="AY289" s="148"/>
      <c r="AZ289" s="148"/>
      <c r="BA289" s="148"/>
      <c r="BB289" s="148"/>
      <c r="BC289" s="148"/>
      <c r="BD289" s="148"/>
      <c r="BE289" s="148"/>
      <c r="BF289" s="148"/>
      <c r="BG289" s="148"/>
      <c r="BH289" s="148"/>
      <c r="BO289" s="162"/>
    </row>
    <row r="290" hidden="1" spans="1:97">
      <c r="A290" s="156" t="s">
        <v>642</v>
      </c>
      <c r="B290" s="157" t="s">
        <v>587</v>
      </c>
      <c r="I290" s="150">
        <f>I276/H276-1</f>
        <v>0.070180657723929</v>
      </c>
      <c r="J290" s="150">
        <f>J276/I276-1</f>
        <v>0.10548128680094</v>
      </c>
      <c r="K290" s="150">
        <f>K276/J276-1</f>
        <v>0.0269516516173276</v>
      </c>
      <c r="L290" s="150">
        <f>L276/K276-1</f>
        <v>-0.0131110319650966</v>
      </c>
      <c r="M290" s="150"/>
      <c r="N290" s="150"/>
      <c r="O290" s="150">
        <f>O276/L276-1</f>
        <v>0.0909665050186084</v>
      </c>
      <c r="P290" s="150"/>
      <c r="Q290" s="150"/>
      <c r="R290" s="150">
        <f>(1+R291)*(1+R292)-1</f>
        <v>0.028098910231467</v>
      </c>
      <c r="S290" s="150"/>
      <c r="T290" s="150"/>
      <c r="U290" s="150"/>
      <c r="V290" s="150"/>
      <c r="W290" s="150"/>
      <c r="X290" s="150"/>
      <c r="Y290" s="150">
        <f>(1+Y291)*(1+Y292)-1</f>
        <v>0.0355224060080015</v>
      </c>
      <c r="Z290" s="150"/>
      <c r="AA290" s="150"/>
      <c r="AB290" s="150"/>
      <c r="AC290" s="150"/>
      <c r="AD290" s="150"/>
      <c r="AE290" s="150"/>
      <c r="AF290" s="150">
        <f>(1+AF291)*(1+AF292)-1</f>
        <v>0.0167681032276534</v>
      </c>
      <c r="AG290" s="150"/>
      <c r="AH290" s="150"/>
      <c r="AI290" s="150"/>
      <c r="AJ290" s="150"/>
      <c r="AK290" s="150"/>
      <c r="AL290" s="150"/>
      <c r="AM290" s="150">
        <f>(1+AM291)*(1+AM292)-1</f>
        <v>0.10080869173025</v>
      </c>
      <c r="AN290" s="150"/>
      <c r="AO290" s="150"/>
      <c r="AP290" s="150"/>
      <c r="AQ290" s="150"/>
      <c r="AR290" s="150"/>
      <c r="AS290" s="150"/>
      <c r="AT290" s="150">
        <f>(1+AT291)*(1+AT292)-1</f>
        <v>-0.0654312429336634</v>
      </c>
      <c r="AU290" s="150"/>
      <c r="AV290" s="150"/>
      <c r="AW290" s="150"/>
      <c r="AX290" s="150"/>
      <c r="AY290" s="150"/>
      <c r="AZ290" s="150"/>
      <c r="BA290" s="150">
        <f>(1+BA291)*(1+BA292)-1</f>
        <v>0.000841708226812621</v>
      </c>
      <c r="BB290" s="150"/>
      <c r="BC290" s="150"/>
      <c r="BD290" s="150"/>
      <c r="BE290" s="150"/>
      <c r="BF290" s="150"/>
      <c r="BG290" s="150"/>
      <c r="BH290" s="150">
        <f>(1+BH291)*(1+BH292)-1</f>
        <v>0.148185254314459</v>
      </c>
      <c r="BI290" s="33"/>
      <c r="BJ290" s="33"/>
      <c r="BK290" s="33"/>
      <c r="BL290" s="33"/>
      <c r="BM290" s="33"/>
      <c r="BN290" s="33"/>
      <c r="BO290" s="151"/>
      <c r="BP290" s="33"/>
      <c r="BQ290" s="33"/>
      <c r="BR290" s="33"/>
      <c r="BS290" s="33"/>
      <c r="BT290" s="33"/>
      <c r="BU290" s="33"/>
      <c r="BV290" s="33"/>
      <c r="BW290" s="33"/>
      <c r="BX290" s="33"/>
      <c r="BY290" s="33"/>
      <c r="BZ290" s="33"/>
      <c r="CA290" s="33"/>
      <c r="CB290" s="33"/>
      <c r="CC290" s="33"/>
      <c r="CD290" s="33"/>
      <c r="CE290" s="33"/>
      <c r="CF290" s="33"/>
      <c r="CG290" s="33"/>
      <c r="CH290" s="33"/>
      <c r="CI290" s="33"/>
      <c r="CJ290" s="33"/>
      <c r="CK290" s="33"/>
      <c r="CL290" s="33"/>
      <c r="CM290" s="33"/>
      <c r="CN290" s="33"/>
      <c r="CO290" s="33"/>
      <c r="CP290" s="33"/>
      <c r="CQ290" s="33"/>
      <c r="CR290" s="33"/>
      <c r="CS290" s="33"/>
    </row>
    <row r="291" hidden="1" spans="1:97">
      <c r="A291" s="547" t="s">
        <v>646</v>
      </c>
      <c r="B291" s="148" t="s">
        <v>587</v>
      </c>
      <c r="I291" s="150">
        <f>+(1+I290)/(1+I292)-1</f>
        <v>-0.010923606539807</v>
      </c>
      <c r="J291" s="150">
        <f>+(1+J290)/(1+J292)-1</f>
        <v>0.0321954125125492</v>
      </c>
      <c r="K291" s="150">
        <f>+(1+K290)/(1+K292)-1</f>
        <v>-0.052627627659292</v>
      </c>
      <c r="L291" s="150">
        <f>+(1+L290)/(1+L292)-1</f>
        <v>-0.0583120534018097</v>
      </c>
      <c r="M291" s="150"/>
      <c r="N291" s="150"/>
      <c r="O291" s="150">
        <f>+(1+O290)/(1+O292)-1</f>
        <v>0.0459889789248402</v>
      </c>
      <c r="P291" s="150"/>
      <c r="Q291" s="150"/>
      <c r="R291" s="150">
        <v>-0.0300953677061633</v>
      </c>
      <c r="S291" s="150"/>
      <c r="T291" s="150"/>
      <c r="U291" s="150"/>
      <c r="V291" s="150"/>
      <c r="W291" s="150"/>
      <c r="X291" s="150"/>
      <c r="Y291" s="150">
        <v>-0.0023868920924841</v>
      </c>
      <c r="Z291" s="150"/>
      <c r="AA291" s="150"/>
      <c r="AB291" s="150"/>
      <c r="AC291" s="150"/>
      <c r="AD291" s="150"/>
      <c r="AE291" s="150"/>
      <c r="AF291" s="150">
        <v>-0.0497494362358379</v>
      </c>
      <c r="AG291" s="150"/>
      <c r="AH291" s="150"/>
      <c r="AI291" s="150"/>
      <c r="AJ291" s="150"/>
      <c r="AK291" s="150"/>
      <c r="AL291" s="150"/>
      <c r="AM291" s="150">
        <v>0.0192673071576385</v>
      </c>
      <c r="AN291" s="150"/>
      <c r="AO291" s="150"/>
      <c r="AP291" s="150"/>
      <c r="AQ291" s="150"/>
      <c r="AR291" s="150"/>
      <c r="AS291" s="150"/>
      <c r="AT291" s="150">
        <f>(AM277*AT295+AM278*AT299+AM279*AT303+AM280*AT307)/AM276</f>
        <v>-0.0435927490436923</v>
      </c>
      <c r="AU291" s="150"/>
      <c r="AV291" s="150"/>
      <c r="AW291" s="150"/>
      <c r="AX291" s="150"/>
      <c r="AY291" s="150"/>
      <c r="AZ291" s="150"/>
      <c r="BA291" s="150">
        <f>(AT277*BA295+AT278*BA299+AT279*BA303+AT280*BA307)/AT276</f>
        <v>-0.0090676156170173</v>
      </c>
      <c r="BB291" s="150"/>
      <c r="BC291" s="150"/>
      <c r="BD291" s="150"/>
      <c r="BE291" s="150"/>
      <c r="BF291" s="150"/>
      <c r="BG291" s="150"/>
      <c r="BH291" s="150">
        <f>(BA277*BH295+BA278*BH299+BA279*BH303+BA280*BH307)/BA276</f>
        <v>0.06313449473561</v>
      </c>
      <c r="BI291" s="33"/>
      <c r="BJ291" s="33"/>
      <c r="BK291" s="33"/>
      <c r="BL291" s="33"/>
      <c r="BM291" s="33"/>
      <c r="BN291" s="33"/>
      <c r="BO291" s="151"/>
      <c r="BP291" s="33"/>
      <c r="BQ291" s="33"/>
      <c r="BR291" s="33"/>
      <c r="BS291" s="33"/>
      <c r="BT291" s="33"/>
      <c r="BU291" s="33"/>
      <c r="BV291" s="33"/>
      <c r="BW291" s="33"/>
      <c r="BX291" s="33"/>
      <c r="BY291" s="33"/>
      <c r="BZ291" s="33"/>
      <c r="CA291" s="33"/>
      <c r="CB291" s="33"/>
      <c r="CC291" s="33"/>
      <c r="CD291" s="33"/>
      <c r="CE291" s="33"/>
      <c r="CF291" s="33"/>
      <c r="CG291" s="33"/>
      <c r="CH291" s="33"/>
      <c r="CI291" s="33"/>
      <c r="CJ291" s="33"/>
      <c r="CK291" s="33"/>
      <c r="CL291" s="33"/>
      <c r="CM291" s="33"/>
      <c r="CN291" s="33"/>
      <c r="CO291" s="33"/>
      <c r="CP291" s="33"/>
      <c r="CQ291" s="33"/>
      <c r="CR291" s="33"/>
      <c r="CS291" s="33"/>
    </row>
    <row r="292" hidden="1" spans="1:97">
      <c r="A292" s="547" t="s">
        <v>649</v>
      </c>
      <c r="B292" s="148" t="s">
        <v>587</v>
      </c>
      <c r="I292" s="150">
        <v>0.082</v>
      </c>
      <c r="J292" s="150">
        <v>0.071</v>
      </c>
      <c r="K292" s="150">
        <v>0.084</v>
      </c>
      <c r="L292" s="150">
        <v>0.048</v>
      </c>
      <c r="M292" s="150"/>
      <c r="N292" s="150"/>
      <c r="O292" s="150">
        <v>0.043</v>
      </c>
      <c r="P292" s="150"/>
      <c r="Q292" s="150"/>
      <c r="R292" s="153">
        <v>0.06</v>
      </c>
      <c r="S292" s="150"/>
      <c r="T292" s="150"/>
      <c r="U292" s="150"/>
      <c r="V292" s="150"/>
      <c r="W292" s="150"/>
      <c r="X292" s="150"/>
      <c r="Y292" s="153">
        <v>0.038</v>
      </c>
      <c r="Z292" s="150"/>
      <c r="AA292" s="150"/>
      <c r="AB292" s="150"/>
      <c r="AC292" s="150"/>
      <c r="AD292" s="150"/>
      <c r="AE292" s="150"/>
      <c r="AF292" s="153">
        <v>0.07</v>
      </c>
      <c r="AG292" s="150"/>
      <c r="AH292" s="150"/>
      <c r="AI292" s="150"/>
      <c r="AJ292" s="150"/>
      <c r="AK292" s="150"/>
      <c r="AL292" s="150"/>
      <c r="AM292" s="153">
        <v>0.08</v>
      </c>
      <c r="AN292" s="150"/>
      <c r="AO292" s="150"/>
      <c r="AP292" s="150"/>
      <c r="AQ292" s="150"/>
      <c r="AR292" s="150"/>
      <c r="AS292" s="150"/>
      <c r="AT292" s="150">
        <f>(AM277*AT296+AM278*AT300+AM279*AT304+AM280*AT308)/AM276</f>
        <v>-0.0228338857407605</v>
      </c>
      <c r="AU292" s="150"/>
      <c r="AV292" s="150"/>
      <c r="AW292" s="150"/>
      <c r="AX292" s="150"/>
      <c r="AY292" s="150"/>
      <c r="AZ292" s="150"/>
      <c r="BA292" s="150">
        <f>(AT277*BA296+AT278*BA300+AT279*BA304+AT280*BA308)/AT276</f>
        <v>0.01</v>
      </c>
      <c r="BB292" s="150"/>
      <c r="BC292" s="150"/>
      <c r="BD292" s="163"/>
      <c r="BE292" s="150"/>
      <c r="BF292" s="150"/>
      <c r="BG292" s="150"/>
      <c r="BH292" s="150">
        <v>0.08</v>
      </c>
      <c r="BI292" s="33"/>
      <c r="BJ292" s="33"/>
      <c r="BK292" s="33"/>
      <c r="BL292" s="33"/>
      <c r="BM292" s="33"/>
      <c r="BN292" s="33"/>
      <c r="BO292" s="151"/>
      <c r="BP292" s="33"/>
      <c r="BQ292" s="33"/>
      <c r="BR292" s="33"/>
      <c r="BS292" s="33"/>
      <c r="BT292" s="33"/>
      <c r="BU292" s="33"/>
      <c r="BV292" s="33"/>
      <c r="BW292" s="33"/>
      <c r="BX292" s="33"/>
      <c r="BY292" s="33"/>
      <c r="BZ292" s="33"/>
      <c r="CA292" s="33"/>
      <c r="CB292" s="33"/>
      <c r="CC292" s="33"/>
      <c r="CD292" s="33"/>
      <c r="CE292" s="33"/>
      <c r="CF292" s="33"/>
      <c r="CG292" s="33"/>
      <c r="CH292" s="33"/>
      <c r="CI292" s="33"/>
      <c r="CJ292" s="33"/>
      <c r="CK292" s="33"/>
      <c r="CL292" s="33"/>
      <c r="CM292" s="33"/>
      <c r="CN292" s="33"/>
      <c r="CO292" s="33"/>
      <c r="CP292" s="33"/>
      <c r="CQ292" s="33"/>
      <c r="CR292" s="33"/>
      <c r="CS292" s="33"/>
    </row>
    <row r="293" hidden="1" spans="1:97">
      <c r="A293" s="149"/>
      <c r="B293" s="148"/>
      <c r="I293" s="148"/>
      <c r="J293" s="148"/>
      <c r="K293" s="148"/>
      <c r="L293" s="148"/>
      <c r="M293" s="164"/>
      <c r="N293" s="164"/>
      <c r="O293" s="148"/>
      <c r="P293" s="164"/>
      <c r="Q293" s="164"/>
      <c r="R293" s="148"/>
      <c r="S293" s="164"/>
      <c r="T293" s="164"/>
      <c r="U293" s="164"/>
      <c r="V293" s="164"/>
      <c r="W293" s="164"/>
      <c r="X293" s="164"/>
      <c r="Y293" s="148"/>
      <c r="Z293" s="164"/>
      <c r="AA293" s="164"/>
      <c r="AB293" s="164"/>
      <c r="AC293" s="164"/>
      <c r="AD293" s="164"/>
      <c r="AE293" s="164"/>
      <c r="AF293" s="164"/>
      <c r="AG293" s="164"/>
      <c r="AH293" s="164"/>
      <c r="AI293" s="164"/>
      <c r="AJ293" s="164"/>
      <c r="AK293" s="164"/>
      <c r="AL293" s="164"/>
      <c r="AM293" s="164"/>
      <c r="AN293" s="164"/>
      <c r="AO293" s="164"/>
      <c r="AP293" s="164"/>
      <c r="AQ293" s="164"/>
      <c r="AR293" s="148"/>
      <c r="AS293" s="148"/>
      <c r="AT293" s="148"/>
      <c r="AU293" s="164"/>
      <c r="AV293" s="164"/>
      <c r="AW293" s="148"/>
      <c r="AX293" s="164"/>
      <c r="AY293" s="148"/>
      <c r="AZ293" s="164"/>
      <c r="BA293" s="148"/>
      <c r="BB293" s="148"/>
      <c r="BC293" s="148"/>
      <c r="BD293" s="148"/>
      <c r="BE293" s="148"/>
      <c r="BF293" s="148"/>
      <c r="BG293" s="148"/>
      <c r="BH293" s="148"/>
      <c r="BO293" s="162"/>
    </row>
    <row r="294" hidden="1" spans="1:97">
      <c r="A294" s="165" t="s">
        <v>643</v>
      </c>
      <c r="B294" s="157" t="s">
        <v>587</v>
      </c>
      <c r="I294" s="148"/>
      <c r="J294" s="148"/>
      <c r="K294" s="148"/>
      <c r="L294" s="148"/>
      <c r="M294" s="164"/>
      <c r="N294" s="164"/>
      <c r="O294" s="148"/>
      <c r="P294" s="164"/>
      <c r="Q294" s="164"/>
      <c r="R294" s="148"/>
      <c r="S294" s="164"/>
      <c r="T294" s="164"/>
      <c r="U294" s="164"/>
      <c r="V294" s="164"/>
      <c r="W294" s="164"/>
      <c r="X294" s="164"/>
      <c r="Y294" s="148"/>
      <c r="Z294" s="164"/>
      <c r="AA294" s="164"/>
      <c r="AB294" s="164"/>
      <c r="AC294" s="164"/>
      <c r="AD294" s="164"/>
      <c r="AE294" s="164"/>
      <c r="AF294" s="164"/>
      <c r="AG294" s="164"/>
      <c r="AH294" s="164"/>
      <c r="AI294" s="164"/>
      <c r="AJ294" s="164"/>
      <c r="AK294" s="164"/>
      <c r="AL294" s="164"/>
      <c r="AM294" s="164"/>
      <c r="AN294" s="164"/>
      <c r="AO294" s="164"/>
      <c r="AP294" s="164"/>
      <c r="AQ294" s="164"/>
      <c r="AR294" s="150"/>
      <c r="AS294" s="150"/>
      <c r="AT294" s="150">
        <f>(1+AT295)*(1+AT296)-1</f>
        <v>-0.0373287512770228</v>
      </c>
      <c r="AU294" s="164"/>
      <c r="AV294" s="164"/>
      <c r="AW294" s="150"/>
      <c r="AX294" s="164"/>
      <c r="AY294" s="150"/>
      <c r="AZ294" s="164"/>
      <c r="BA294" s="150">
        <f>(1+BA295)*(1+BA296)-1</f>
        <v>0.0117064174101009</v>
      </c>
      <c r="BB294" s="150"/>
      <c r="BC294" s="150"/>
      <c r="BD294" s="150"/>
      <c r="BE294" s="150"/>
      <c r="BF294" s="150"/>
      <c r="BG294" s="150"/>
      <c r="BH294" s="150">
        <f>(1+BH295)*(1+BH296)-1</f>
        <v>0.076135806703101</v>
      </c>
      <c r="BI294" s="33"/>
      <c r="BJ294" s="33"/>
      <c r="BK294" s="33"/>
      <c r="BL294" s="33"/>
      <c r="BM294" s="33"/>
      <c r="BN294" s="33"/>
      <c r="BO294" s="151"/>
      <c r="BP294" s="33"/>
      <c r="BQ294" s="33"/>
      <c r="BR294" s="33"/>
      <c r="BS294" s="33"/>
      <c r="BT294" s="33"/>
      <c r="BU294" s="33"/>
      <c r="BV294" s="33"/>
      <c r="BW294" s="33"/>
      <c r="BX294" s="33"/>
      <c r="BY294" s="33"/>
      <c r="BZ294" s="33"/>
      <c r="CA294" s="33"/>
      <c r="CB294" s="33"/>
      <c r="CC294" s="33"/>
      <c r="CD294" s="33"/>
      <c r="CE294" s="33"/>
      <c r="CF294" s="33"/>
      <c r="CG294" s="33"/>
      <c r="CH294" s="33"/>
      <c r="CI294" s="33"/>
      <c r="CJ294" s="33"/>
      <c r="CK294" s="33"/>
      <c r="CL294" s="33"/>
      <c r="CM294" s="33"/>
      <c r="CN294" s="33"/>
      <c r="CO294" s="33"/>
      <c r="CP294" s="33"/>
      <c r="CQ294" s="33"/>
      <c r="CR294" s="33"/>
      <c r="CS294" s="33"/>
    </row>
    <row r="295" hidden="1" spans="1:97">
      <c r="A295" s="548" t="s">
        <v>646</v>
      </c>
      <c r="B295" s="148" t="s">
        <v>587</v>
      </c>
      <c r="I295" s="148"/>
      <c r="J295" s="148"/>
      <c r="K295" s="148"/>
      <c r="L295" s="148"/>
      <c r="M295" s="150"/>
      <c r="N295" s="150"/>
      <c r="O295" s="148"/>
      <c r="P295" s="150"/>
      <c r="Q295" s="150"/>
      <c r="R295" s="150"/>
      <c r="S295" s="150"/>
      <c r="T295" s="150"/>
      <c r="U295" s="150"/>
      <c r="V295" s="150"/>
      <c r="W295" s="150"/>
      <c r="X295" s="150"/>
      <c r="Y295" s="150"/>
      <c r="Z295" s="150"/>
      <c r="AA295" s="150"/>
      <c r="AB295" s="150"/>
      <c r="AC295" s="150"/>
      <c r="AD295" s="150"/>
      <c r="AE295" s="150"/>
      <c r="AF295" s="150"/>
      <c r="AG295" s="150"/>
      <c r="AH295" s="150"/>
      <c r="AI295" s="150"/>
      <c r="AJ295" s="150"/>
      <c r="AK295" s="150"/>
      <c r="AL295" s="150"/>
      <c r="AM295" s="150"/>
      <c r="AN295" s="150"/>
      <c r="AO295" s="150"/>
      <c r="AP295" s="150"/>
      <c r="AQ295" s="150"/>
      <c r="AR295" s="150"/>
      <c r="AS295" s="150"/>
      <c r="AT295" s="150">
        <f>[56]Currencies!Y525</f>
        <v>-0.0176823992622683</v>
      </c>
      <c r="AU295" s="150"/>
      <c r="AV295" s="150"/>
      <c r="AW295" s="150"/>
      <c r="AX295" s="150"/>
      <c r="AY295" s="150"/>
      <c r="AZ295" s="150"/>
      <c r="BA295" s="150">
        <f>[56]Currencies!AF525</f>
        <v>0.00168952218821882</v>
      </c>
      <c r="BB295" s="150"/>
      <c r="BC295" s="150"/>
      <c r="BD295" s="150"/>
      <c r="BE295" s="150"/>
      <c r="BF295" s="150"/>
      <c r="BG295" s="150"/>
      <c r="BH295" s="150">
        <f>[56]Currencies!AM525</f>
        <v>0.0654809967357436</v>
      </c>
      <c r="BI295" s="33"/>
      <c r="BJ295" s="33"/>
      <c r="BK295" s="33"/>
      <c r="BL295" s="33"/>
      <c r="BM295" s="33"/>
      <c r="BN295" s="33"/>
      <c r="BO295" s="151"/>
      <c r="BP295" s="33"/>
      <c r="BQ295" s="33"/>
      <c r="BR295" s="33"/>
      <c r="BS295" s="33"/>
      <c r="BT295" s="33"/>
      <c r="BU295" s="33"/>
      <c r="BV295" s="33"/>
      <c r="BW295" s="33"/>
      <c r="BX295" s="33"/>
      <c r="BY295" s="33"/>
      <c r="BZ295" s="33"/>
      <c r="CA295" s="33"/>
      <c r="CB295" s="33"/>
      <c r="CC295" s="33"/>
      <c r="CD295" s="33"/>
      <c r="CE295" s="33"/>
      <c r="CF295" s="33"/>
      <c r="CG295" s="33"/>
      <c r="CH295" s="33"/>
      <c r="CI295" s="33"/>
      <c r="CJ295" s="33"/>
      <c r="CK295" s="33"/>
      <c r="CL295" s="33"/>
      <c r="CM295" s="33"/>
      <c r="CN295" s="33"/>
      <c r="CO295" s="33"/>
      <c r="CP295" s="33"/>
      <c r="CQ295" s="33"/>
      <c r="CR295" s="33"/>
      <c r="CS295" s="33"/>
    </row>
    <row r="296" hidden="1" spans="1:97">
      <c r="A296" s="548" t="s">
        <v>650</v>
      </c>
      <c r="B296" s="148" t="s">
        <v>587</v>
      </c>
      <c r="I296" s="148"/>
      <c r="J296" s="148"/>
      <c r="K296" s="148"/>
      <c r="L296" s="148"/>
      <c r="M296" s="164"/>
      <c r="N296" s="164"/>
      <c r="O296" s="148"/>
      <c r="P296" s="164"/>
      <c r="Q296" s="164"/>
      <c r="R296" s="148"/>
      <c r="S296" s="164"/>
      <c r="T296" s="164"/>
      <c r="U296" s="164"/>
      <c r="V296" s="164"/>
      <c r="W296" s="164"/>
      <c r="X296" s="164"/>
      <c r="Y296" s="148"/>
      <c r="Z296" s="164"/>
      <c r="AA296" s="164"/>
      <c r="AB296" s="164"/>
      <c r="AC296" s="164"/>
      <c r="AD296" s="164"/>
      <c r="AE296" s="164"/>
      <c r="AF296" s="164"/>
      <c r="AG296" s="164"/>
      <c r="AH296" s="164"/>
      <c r="AI296" s="164"/>
      <c r="AJ296" s="164"/>
      <c r="AK296" s="164"/>
      <c r="AL296" s="164"/>
      <c r="AM296" s="166"/>
      <c r="AN296" s="164"/>
      <c r="AO296" s="164"/>
      <c r="AP296" s="164"/>
      <c r="AQ296" s="164"/>
      <c r="AR296" s="150"/>
      <c r="AS296" s="150"/>
      <c r="AT296" s="153">
        <v>-0.02</v>
      </c>
      <c r="AU296" s="164"/>
      <c r="AV296" s="164"/>
      <c r="AW296" s="150"/>
      <c r="AX296" s="164"/>
      <c r="AY296" s="150"/>
      <c r="AZ296" s="164"/>
      <c r="BA296" s="153">
        <v>0.01</v>
      </c>
      <c r="BB296" s="150"/>
      <c r="BC296" s="150"/>
      <c r="BD296" s="163"/>
      <c r="BE296" s="150"/>
      <c r="BF296" s="150"/>
      <c r="BG296" s="150"/>
      <c r="BH296" s="150">
        <v>0.01</v>
      </c>
      <c r="BI296" s="33"/>
      <c r="BJ296" s="33"/>
      <c r="BK296" s="33"/>
      <c r="BL296" s="33"/>
      <c r="BM296" s="33"/>
      <c r="BN296" s="33"/>
      <c r="BO296" s="151"/>
      <c r="BP296" s="33"/>
      <c r="BQ296" s="33"/>
      <c r="BR296" s="33"/>
      <c r="BS296" s="33"/>
      <c r="BT296" s="33"/>
      <c r="BU296" s="33"/>
      <c r="BV296" s="33"/>
      <c r="BW296" s="33"/>
      <c r="BX296" s="33"/>
      <c r="BY296" s="33"/>
      <c r="BZ296" s="33"/>
      <c r="CA296" s="33"/>
      <c r="CB296" s="33"/>
      <c r="CC296" s="33"/>
      <c r="CD296" s="33"/>
      <c r="CE296" s="33"/>
      <c r="CF296" s="33"/>
      <c r="CG296" s="33"/>
      <c r="CH296" s="33"/>
      <c r="CI296" s="33"/>
      <c r="CJ296" s="33"/>
      <c r="CK296" s="33"/>
      <c r="CL296" s="33"/>
      <c r="CM296" s="33"/>
      <c r="CN296" s="33"/>
      <c r="CO296" s="33"/>
      <c r="CP296" s="33"/>
      <c r="CQ296" s="33"/>
      <c r="CR296" s="33"/>
      <c r="CS296" s="33"/>
    </row>
    <row r="297" hidden="1" spans="1:97">
      <c r="A297" s="152"/>
      <c r="B297" s="148"/>
      <c r="I297" s="148"/>
      <c r="J297" s="148"/>
      <c r="K297" s="148"/>
      <c r="L297" s="148"/>
      <c r="M297" s="164"/>
      <c r="N297" s="164"/>
      <c r="O297" s="148"/>
      <c r="P297" s="164"/>
      <c r="Q297" s="164"/>
      <c r="R297" s="148"/>
      <c r="S297" s="164"/>
      <c r="T297" s="164"/>
      <c r="U297" s="164"/>
      <c r="V297" s="164"/>
      <c r="W297" s="164"/>
      <c r="X297" s="164"/>
      <c r="Y297" s="148"/>
      <c r="Z297" s="164"/>
      <c r="AA297" s="164"/>
      <c r="AB297" s="164"/>
      <c r="AC297" s="164"/>
      <c r="AD297" s="164"/>
      <c r="AE297" s="164"/>
      <c r="AF297" s="164"/>
      <c r="AG297" s="164"/>
      <c r="AH297" s="164"/>
      <c r="AI297" s="164"/>
      <c r="AJ297" s="164"/>
      <c r="AK297" s="164"/>
      <c r="AL297" s="164"/>
      <c r="AM297" s="164"/>
      <c r="AN297" s="164"/>
      <c r="AO297" s="164"/>
      <c r="AP297" s="164"/>
      <c r="AQ297" s="164"/>
      <c r="AR297" s="148"/>
      <c r="AS297" s="148"/>
      <c r="AT297" s="148"/>
      <c r="AU297" s="164"/>
      <c r="AV297" s="164"/>
      <c r="AW297" s="148"/>
      <c r="AX297" s="164"/>
      <c r="AY297" s="148"/>
      <c r="AZ297" s="164"/>
      <c r="BA297" s="148"/>
      <c r="BB297" s="148"/>
      <c r="BC297" s="148"/>
      <c r="BD297" s="148"/>
      <c r="BE297" s="148"/>
      <c r="BF297" s="148"/>
      <c r="BG297" s="148"/>
      <c r="BH297" s="148"/>
      <c r="BO297" s="162"/>
    </row>
    <row r="298" hidden="1" spans="1:97">
      <c r="A298" s="165" t="s">
        <v>453</v>
      </c>
      <c r="B298" s="157" t="s">
        <v>587</v>
      </c>
      <c r="I298" s="148"/>
      <c r="J298" s="148"/>
      <c r="K298" s="148"/>
      <c r="L298" s="148"/>
      <c r="M298" s="164"/>
      <c r="N298" s="164"/>
      <c r="O298" s="148"/>
      <c r="P298" s="164"/>
      <c r="Q298" s="164"/>
      <c r="R298" s="148"/>
      <c r="S298" s="164"/>
      <c r="T298" s="164"/>
      <c r="U298" s="164"/>
      <c r="V298" s="164"/>
      <c r="W298" s="164"/>
      <c r="X298" s="164"/>
      <c r="Y298" s="148"/>
      <c r="Z298" s="164"/>
      <c r="AA298" s="164"/>
      <c r="AB298" s="164"/>
      <c r="AC298" s="164"/>
      <c r="AD298" s="164"/>
      <c r="AE298" s="164"/>
      <c r="AF298" s="164"/>
      <c r="AG298" s="164"/>
      <c r="AH298" s="164"/>
      <c r="AI298" s="164"/>
      <c r="AJ298" s="164"/>
      <c r="AK298" s="164"/>
      <c r="AL298" s="164"/>
      <c r="AM298" s="164"/>
      <c r="AN298" s="164"/>
      <c r="AO298" s="164"/>
      <c r="AP298" s="164"/>
      <c r="AQ298" s="164"/>
      <c r="AR298" s="150"/>
      <c r="AS298" s="150"/>
      <c r="AT298" s="150">
        <f>(1+AT299)*(1+AT300)-1</f>
        <v>-0.160180914080811</v>
      </c>
      <c r="AU298" s="164"/>
      <c r="AV298" s="164"/>
      <c r="AW298" s="150"/>
      <c r="AX298" s="164"/>
      <c r="AY298" s="150"/>
      <c r="AZ298" s="164"/>
      <c r="BA298" s="150">
        <f>(1+BA299)*(1+BA300)-1</f>
        <v>-0.0144571358720968</v>
      </c>
      <c r="BB298" s="150"/>
      <c r="BC298" s="150"/>
      <c r="BD298" s="150"/>
      <c r="BE298" s="150"/>
      <c r="BF298" s="150"/>
      <c r="BG298" s="150"/>
      <c r="BH298" s="150">
        <f>(1+BH299)*(1+BH300)-1</f>
        <v>0.313646221801119</v>
      </c>
      <c r="BI298" s="33"/>
      <c r="BJ298" s="33"/>
      <c r="BK298" s="33"/>
      <c r="BL298" s="33"/>
      <c r="BM298" s="33"/>
      <c r="BN298" s="33"/>
      <c r="BO298" s="151"/>
      <c r="BP298" s="33"/>
      <c r="BQ298" s="33"/>
      <c r="BR298" s="33"/>
      <c r="BS298" s="33"/>
      <c r="BT298" s="33"/>
      <c r="BU298" s="33"/>
      <c r="BV298" s="33"/>
      <c r="BW298" s="33"/>
      <c r="BX298" s="33"/>
      <c r="BY298" s="33"/>
      <c r="BZ298" s="33"/>
      <c r="CA298" s="33"/>
      <c r="CB298" s="33"/>
      <c r="CC298" s="33"/>
      <c r="CD298" s="33"/>
      <c r="CE298" s="33"/>
      <c r="CF298" s="33"/>
      <c r="CG298" s="33"/>
      <c r="CH298" s="33"/>
      <c r="CI298" s="33"/>
      <c r="CJ298" s="33"/>
      <c r="CK298" s="33"/>
      <c r="CL298" s="33"/>
      <c r="CM298" s="33"/>
      <c r="CN298" s="33"/>
      <c r="CO298" s="33"/>
      <c r="CP298" s="33"/>
      <c r="CQ298" s="33"/>
      <c r="CR298" s="33"/>
      <c r="CS298" s="33"/>
    </row>
    <row r="299" hidden="1" spans="1:97">
      <c r="A299" s="548" t="s">
        <v>646</v>
      </c>
      <c r="B299" s="148" t="s">
        <v>587</v>
      </c>
      <c r="I299" s="148"/>
      <c r="J299" s="148"/>
      <c r="K299" s="148"/>
      <c r="L299" s="148"/>
      <c r="M299" s="150"/>
      <c r="N299" s="150"/>
      <c r="O299" s="148"/>
      <c r="P299" s="150"/>
      <c r="Q299" s="150"/>
      <c r="R299" s="150"/>
      <c r="S299" s="150"/>
      <c r="T299" s="150"/>
      <c r="U299" s="150"/>
      <c r="V299" s="150"/>
      <c r="W299" s="150"/>
      <c r="X299" s="150"/>
      <c r="Y299" s="150"/>
      <c r="Z299" s="150"/>
      <c r="AA299" s="150"/>
      <c r="AB299" s="150"/>
      <c r="AC299" s="150"/>
      <c r="AD299" s="150"/>
      <c r="AE299" s="150"/>
      <c r="AF299" s="150"/>
      <c r="AG299" s="150"/>
      <c r="AH299" s="150"/>
      <c r="AI299" s="150"/>
      <c r="AJ299" s="150"/>
      <c r="AK299" s="150"/>
      <c r="AL299" s="150"/>
      <c r="AM299" s="150"/>
      <c r="AN299" s="150"/>
      <c r="AO299" s="150"/>
      <c r="AP299" s="150"/>
      <c r="AQ299" s="150"/>
      <c r="AR299" s="150"/>
      <c r="AS299" s="150"/>
      <c r="AT299" s="150">
        <f>[56]Currencies!Y527</f>
        <v>-0.143041749062052</v>
      </c>
      <c r="AU299" s="150"/>
      <c r="AV299" s="150"/>
      <c r="AW299" s="150"/>
      <c r="AX299" s="150"/>
      <c r="AY299" s="150"/>
      <c r="AZ299" s="150"/>
      <c r="BA299" s="150">
        <f>[56]Currencies!AF527</f>
        <v>-0.0242149860119771</v>
      </c>
      <c r="BB299" s="150"/>
      <c r="BC299" s="150"/>
      <c r="BD299" s="150"/>
      <c r="BE299" s="150"/>
      <c r="BF299" s="150"/>
      <c r="BG299" s="150"/>
      <c r="BH299" s="150">
        <f>[56]Currencies!AM527</f>
        <v>0.0947051848342662</v>
      </c>
      <c r="BI299" s="33"/>
      <c r="BJ299" s="33"/>
      <c r="BK299" s="33"/>
      <c r="BL299" s="33"/>
      <c r="BM299" s="33"/>
      <c r="BN299" s="33"/>
      <c r="BO299" s="151"/>
      <c r="BP299" s="33"/>
      <c r="BQ299" s="33"/>
      <c r="BR299" s="33"/>
      <c r="BS299" s="33"/>
      <c r="BT299" s="33"/>
      <c r="BU299" s="33"/>
      <c r="BV299" s="33"/>
      <c r="BW299" s="33"/>
      <c r="BX299" s="33"/>
      <c r="BY299" s="33"/>
      <c r="BZ299" s="33"/>
      <c r="CA299" s="33"/>
      <c r="CB299" s="33"/>
      <c r="CC299" s="33"/>
      <c r="CD299" s="33"/>
      <c r="CE299" s="33"/>
      <c r="CF299" s="33"/>
      <c r="CG299" s="33"/>
      <c r="CH299" s="33"/>
      <c r="CI299" s="33"/>
      <c r="CJ299" s="33"/>
      <c r="CK299" s="33"/>
      <c r="CL299" s="33"/>
      <c r="CM299" s="33"/>
      <c r="CN299" s="33"/>
      <c r="CO299" s="33"/>
      <c r="CP299" s="33"/>
      <c r="CQ299" s="33"/>
      <c r="CR299" s="33"/>
      <c r="CS299" s="33"/>
    </row>
    <row r="300" hidden="1" spans="1:97">
      <c r="A300" s="548" t="s">
        <v>651</v>
      </c>
      <c r="B300" s="148" t="s">
        <v>587</v>
      </c>
      <c r="I300" s="148"/>
      <c r="J300" s="148"/>
      <c r="K300" s="148"/>
      <c r="L300" s="148"/>
      <c r="M300" s="164"/>
      <c r="N300" s="164"/>
      <c r="O300" s="148"/>
      <c r="P300" s="164"/>
      <c r="Q300" s="164"/>
      <c r="R300" s="148"/>
      <c r="S300" s="164"/>
      <c r="T300" s="164"/>
      <c r="U300" s="164"/>
      <c r="V300" s="164"/>
      <c r="W300" s="164"/>
      <c r="X300" s="164"/>
      <c r="Y300" s="148"/>
      <c r="Z300" s="164"/>
      <c r="AA300" s="164"/>
      <c r="AB300" s="164"/>
      <c r="AC300" s="164"/>
      <c r="AD300" s="164"/>
      <c r="AE300" s="164"/>
      <c r="AF300" s="164"/>
      <c r="AG300" s="164"/>
      <c r="AH300" s="164"/>
      <c r="AI300" s="164"/>
      <c r="AJ300" s="164"/>
      <c r="AK300" s="164"/>
      <c r="AL300" s="164"/>
      <c r="AM300" s="166"/>
      <c r="AN300" s="164"/>
      <c r="AO300" s="164"/>
      <c r="AP300" s="164"/>
      <c r="AQ300" s="164"/>
      <c r="AR300" s="150"/>
      <c r="AS300" s="150"/>
      <c r="AT300" s="153">
        <v>-0.02</v>
      </c>
      <c r="AU300" s="164"/>
      <c r="AV300" s="164"/>
      <c r="AW300" s="150"/>
      <c r="AX300" s="164"/>
      <c r="AY300" s="150"/>
      <c r="AZ300" s="164"/>
      <c r="BA300" s="153">
        <v>0.01</v>
      </c>
      <c r="BB300" s="150"/>
      <c r="BC300" s="150"/>
      <c r="BD300" s="163"/>
      <c r="BE300" s="150"/>
      <c r="BF300" s="150"/>
      <c r="BG300" s="150"/>
      <c r="BH300" s="150">
        <v>0.2</v>
      </c>
      <c r="BI300" s="33"/>
      <c r="BJ300" s="33"/>
      <c r="BK300" s="33"/>
      <c r="BL300" s="33"/>
      <c r="BM300" s="33"/>
      <c r="BN300" s="33"/>
      <c r="BO300" s="151"/>
      <c r="BP300" s="33"/>
      <c r="BQ300" s="33"/>
      <c r="BR300" s="33"/>
      <c r="BS300" s="33"/>
      <c r="BT300" s="33"/>
      <c r="BU300" s="33"/>
      <c r="BV300" s="33"/>
      <c r="BW300" s="33"/>
      <c r="BX300" s="33"/>
      <c r="BY300" s="33"/>
      <c r="BZ300" s="33"/>
      <c r="CA300" s="33"/>
      <c r="CB300" s="33"/>
      <c r="CC300" s="33"/>
      <c r="CD300" s="33"/>
      <c r="CE300" s="33"/>
      <c r="CF300" s="33"/>
      <c r="CG300" s="33"/>
      <c r="CH300" s="33"/>
      <c r="CI300" s="33"/>
      <c r="CJ300" s="33"/>
      <c r="CK300" s="33"/>
      <c r="CL300" s="33"/>
      <c r="CM300" s="33"/>
      <c r="CN300" s="33"/>
      <c r="CO300" s="33"/>
      <c r="CP300" s="33"/>
      <c r="CQ300" s="33"/>
      <c r="CR300" s="33"/>
      <c r="CS300" s="33"/>
    </row>
    <row r="301" hidden="1" spans="1:97">
      <c r="A301" s="152"/>
      <c r="B301" s="148"/>
      <c r="I301" s="148"/>
      <c r="J301" s="148"/>
      <c r="K301" s="148"/>
      <c r="L301" s="148"/>
      <c r="M301" s="164"/>
      <c r="N301" s="164"/>
      <c r="O301" s="148"/>
      <c r="P301" s="164"/>
      <c r="Q301" s="164"/>
      <c r="R301" s="148"/>
      <c r="S301" s="164"/>
      <c r="T301" s="164"/>
      <c r="U301" s="164"/>
      <c r="V301" s="164"/>
      <c r="W301" s="164"/>
      <c r="X301" s="164"/>
      <c r="Y301" s="148"/>
      <c r="Z301" s="164"/>
      <c r="AA301" s="164"/>
      <c r="AB301" s="164"/>
      <c r="AC301" s="164"/>
      <c r="AD301" s="164"/>
      <c r="AE301" s="164"/>
      <c r="AF301" s="164"/>
      <c r="AG301" s="164"/>
      <c r="AH301" s="164"/>
      <c r="AI301" s="164"/>
      <c r="AJ301" s="164"/>
      <c r="AK301" s="164"/>
      <c r="AL301" s="164"/>
      <c r="AM301" s="164"/>
      <c r="AN301" s="164"/>
      <c r="AO301" s="164"/>
      <c r="AP301" s="164"/>
      <c r="AQ301" s="164"/>
      <c r="AR301" s="148"/>
      <c r="AS301" s="148"/>
      <c r="AT301" s="148"/>
      <c r="AU301" s="164"/>
      <c r="AV301" s="164"/>
      <c r="AW301" s="148"/>
      <c r="AX301" s="164"/>
      <c r="AY301" s="148"/>
      <c r="AZ301" s="164"/>
      <c r="BA301" s="148"/>
      <c r="BB301" s="148"/>
      <c r="BC301" s="148"/>
      <c r="BD301" s="148"/>
      <c r="BE301" s="148"/>
      <c r="BF301" s="148"/>
      <c r="BG301" s="148"/>
      <c r="BH301" s="148"/>
      <c r="BO301" s="162"/>
    </row>
    <row r="302" hidden="1" spans="1:97">
      <c r="A302" s="165" t="s">
        <v>644</v>
      </c>
      <c r="B302" s="157" t="s">
        <v>587</v>
      </c>
      <c r="I302" s="148"/>
      <c r="J302" s="148"/>
      <c r="K302" s="148"/>
      <c r="L302" s="148"/>
      <c r="M302" s="164"/>
      <c r="N302" s="164"/>
      <c r="O302" s="148"/>
      <c r="P302" s="164"/>
      <c r="Q302" s="164"/>
      <c r="R302" s="148"/>
      <c r="S302" s="164"/>
      <c r="T302" s="164"/>
      <c r="U302" s="164"/>
      <c r="V302" s="164"/>
      <c r="W302" s="164"/>
      <c r="X302" s="164"/>
      <c r="Y302" s="148"/>
      <c r="Z302" s="164"/>
      <c r="AA302" s="164"/>
      <c r="AB302" s="164"/>
      <c r="AC302" s="164"/>
      <c r="AD302" s="164"/>
      <c r="AE302" s="164"/>
      <c r="AF302" s="164"/>
      <c r="AG302" s="164"/>
      <c r="AH302" s="164"/>
      <c r="AI302" s="164"/>
      <c r="AJ302" s="164"/>
      <c r="AK302" s="164"/>
      <c r="AL302" s="164"/>
      <c r="AM302" s="164"/>
      <c r="AN302" s="164"/>
      <c r="AO302" s="164"/>
      <c r="AP302" s="164"/>
      <c r="AQ302" s="164"/>
      <c r="AR302" s="150"/>
      <c r="AS302" s="150"/>
      <c r="AT302" s="150">
        <f>(1+AT303)*(1+AT304)-1</f>
        <v>-0.113688312219889</v>
      </c>
      <c r="AU302" s="164"/>
      <c r="AV302" s="164"/>
      <c r="AW302" s="150"/>
      <c r="AX302" s="164"/>
      <c r="AY302" s="150"/>
      <c r="AZ302" s="164"/>
      <c r="BA302" s="150">
        <f>(1+BA303)*(1+BA304)-1</f>
        <v>-0.0447232954561617</v>
      </c>
      <c r="BB302" s="150"/>
      <c r="BC302" s="150"/>
      <c r="BD302" s="150"/>
      <c r="BE302" s="150"/>
      <c r="BF302" s="150"/>
      <c r="BG302" s="150"/>
      <c r="BH302" s="150">
        <f>(1+BH303)*(1+BH304)-1</f>
        <v>0.100039715607384</v>
      </c>
      <c r="BI302" s="33"/>
      <c r="BJ302" s="33"/>
      <c r="BK302" s="33"/>
      <c r="BL302" s="33"/>
      <c r="BM302" s="33"/>
      <c r="BN302" s="33"/>
      <c r="BO302" s="151"/>
      <c r="BP302" s="33"/>
      <c r="BQ302" s="33"/>
      <c r="BR302" s="33"/>
      <c r="BS302" s="33"/>
      <c r="BT302" s="33"/>
      <c r="BU302" s="33"/>
      <c r="BV302" s="33"/>
      <c r="BW302" s="33"/>
      <c r="BX302" s="33"/>
      <c r="BY302" s="33"/>
      <c r="BZ302" s="33"/>
      <c r="CA302" s="33"/>
      <c r="CB302" s="33"/>
      <c r="CC302" s="33"/>
      <c r="CD302" s="33"/>
      <c r="CE302" s="33"/>
      <c r="CF302" s="33"/>
      <c r="CG302" s="33"/>
      <c r="CH302" s="33"/>
      <c r="CI302" s="33"/>
      <c r="CJ302" s="33"/>
      <c r="CK302" s="33"/>
      <c r="CL302" s="33"/>
      <c r="CM302" s="33"/>
      <c r="CN302" s="33"/>
      <c r="CO302" s="33"/>
      <c r="CP302" s="33"/>
      <c r="CQ302" s="33"/>
      <c r="CR302" s="33"/>
      <c r="CS302" s="33"/>
    </row>
    <row r="303" hidden="1" spans="1:97">
      <c r="A303" s="548" t="s">
        <v>646</v>
      </c>
      <c r="B303" s="148" t="s">
        <v>587</v>
      </c>
      <c r="I303" s="148"/>
      <c r="J303" s="148"/>
      <c r="K303" s="148"/>
      <c r="L303" s="148"/>
      <c r="M303" s="150"/>
      <c r="N303" s="150"/>
      <c r="O303" s="148"/>
      <c r="P303" s="150"/>
      <c r="Q303" s="150"/>
      <c r="R303" s="150"/>
      <c r="S303" s="150"/>
      <c r="T303" s="150"/>
      <c r="U303" s="150"/>
      <c r="V303" s="150"/>
      <c r="W303" s="150"/>
      <c r="X303" s="150"/>
      <c r="Y303" s="150"/>
      <c r="Z303" s="150"/>
      <c r="AA303" s="150"/>
      <c r="AB303" s="150"/>
      <c r="AC303" s="150"/>
      <c r="AD303" s="150"/>
      <c r="AE303" s="150"/>
      <c r="AF303" s="150"/>
      <c r="AG303" s="150"/>
      <c r="AH303" s="150"/>
      <c r="AI303" s="150"/>
      <c r="AJ303" s="150"/>
      <c r="AK303" s="150"/>
      <c r="AL303" s="150"/>
      <c r="AM303" s="150"/>
      <c r="AN303" s="150"/>
      <c r="AO303" s="150"/>
      <c r="AP303" s="150"/>
      <c r="AQ303" s="150"/>
      <c r="AR303" s="150"/>
      <c r="AS303" s="150"/>
      <c r="AT303" s="150">
        <f>[56]Currencies!Y529</f>
        <v>-0.0862766105359682</v>
      </c>
      <c r="AU303" s="150"/>
      <c r="AV303" s="150"/>
      <c r="AW303" s="150"/>
      <c r="AX303" s="150"/>
      <c r="AY303" s="150"/>
      <c r="AZ303" s="150"/>
      <c r="BA303" s="150">
        <f>[56]Currencies!AF529</f>
        <v>-0.0541814806496651</v>
      </c>
      <c r="BB303" s="150"/>
      <c r="BC303" s="150"/>
      <c r="BD303" s="150"/>
      <c r="BE303" s="150"/>
      <c r="BF303" s="150"/>
      <c r="BG303" s="150"/>
      <c r="BH303" s="150">
        <f>[56]Currencies!AM529</f>
        <v>0.0176130579161743</v>
      </c>
      <c r="BI303" s="33"/>
      <c r="BJ303" s="33"/>
      <c r="BK303" s="33"/>
      <c r="BL303" s="33"/>
      <c r="BM303" s="33"/>
      <c r="BN303" s="33"/>
      <c r="BO303" s="151"/>
      <c r="BP303" s="33"/>
      <c r="BQ303" s="33"/>
      <c r="BR303" s="33"/>
      <c r="BS303" s="33"/>
      <c r="BT303" s="33"/>
      <c r="BU303" s="33"/>
      <c r="BV303" s="33"/>
      <c r="BW303" s="33"/>
      <c r="BX303" s="33"/>
      <c r="BY303" s="33"/>
      <c r="BZ303" s="33"/>
      <c r="CA303" s="33"/>
      <c r="CB303" s="33"/>
      <c r="CC303" s="33"/>
      <c r="CD303" s="33"/>
      <c r="CE303" s="33"/>
      <c r="CF303" s="33"/>
      <c r="CG303" s="33"/>
      <c r="CH303" s="33"/>
      <c r="CI303" s="33"/>
      <c r="CJ303" s="33"/>
      <c r="CK303" s="33"/>
      <c r="CL303" s="33"/>
      <c r="CM303" s="33"/>
      <c r="CN303" s="33"/>
      <c r="CO303" s="33"/>
      <c r="CP303" s="33"/>
      <c r="CQ303" s="33"/>
      <c r="CR303" s="33"/>
      <c r="CS303" s="33"/>
    </row>
    <row r="304" hidden="1" spans="1:97">
      <c r="A304" s="548" t="s">
        <v>652</v>
      </c>
      <c r="B304" s="148" t="s">
        <v>587</v>
      </c>
      <c r="I304" s="148"/>
      <c r="J304" s="148"/>
      <c r="K304" s="148"/>
      <c r="L304" s="148"/>
      <c r="M304" s="164"/>
      <c r="N304" s="164"/>
      <c r="O304" s="148"/>
      <c r="P304" s="164"/>
      <c r="Q304" s="164"/>
      <c r="R304" s="148"/>
      <c r="S304" s="164"/>
      <c r="T304" s="164"/>
      <c r="U304" s="164"/>
      <c r="V304" s="164"/>
      <c r="W304" s="164"/>
      <c r="X304" s="164"/>
      <c r="Y304" s="148"/>
      <c r="Z304" s="164"/>
      <c r="AA304" s="164"/>
      <c r="AB304" s="164"/>
      <c r="AC304" s="164"/>
      <c r="AD304" s="164"/>
      <c r="AE304" s="164"/>
      <c r="AF304" s="164"/>
      <c r="AG304" s="164"/>
      <c r="AH304" s="164"/>
      <c r="AI304" s="164"/>
      <c r="AJ304" s="164"/>
      <c r="AK304" s="164"/>
      <c r="AL304" s="164"/>
      <c r="AM304" s="166"/>
      <c r="AN304" s="164"/>
      <c r="AO304" s="164"/>
      <c r="AP304" s="164"/>
      <c r="AQ304" s="164"/>
      <c r="AR304" s="150"/>
      <c r="AS304" s="150"/>
      <c r="AT304" s="153">
        <v>-0.03</v>
      </c>
      <c r="AU304" s="164"/>
      <c r="AV304" s="164"/>
      <c r="AW304" s="150"/>
      <c r="AX304" s="164"/>
      <c r="AY304" s="150"/>
      <c r="AZ304" s="164"/>
      <c r="BA304" s="153">
        <v>0.01</v>
      </c>
      <c r="BB304" s="150"/>
      <c r="BC304" s="150"/>
      <c r="BD304" s="150"/>
      <c r="BE304" s="150"/>
      <c r="BF304" s="150"/>
      <c r="BG304" s="150"/>
      <c r="BH304" s="150">
        <v>0.081</v>
      </c>
      <c r="BI304" s="33"/>
      <c r="BJ304" s="33"/>
      <c r="BK304" s="33"/>
      <c r="BL304" s="33"/>
      <c r="BM304" s="33"/>
      <c r="BN304" s="33"/>
      <c r="BO304" s="151"/>
      <c r="BP304" s="33"/>
      <c r="BQ304" s="33"/>
      <c r="BR304" s="33"/>
      <c r="BS304" s="33"/>
      <c r="BT304" s="33"/>
      <c r="BU304" s="33"/>
      <c r="BV304" s="33"/>
      <c r="BW304" s="33"/>
      <c r="BX304" s="33"/>
      <c r="BY304" s="33"/>
      <c r="BZ304" s="33"/>
      <c r="CA304" s="33"/>
      <c r="CB304" s="33"/>
      <c r="CC304" s="33"/>
      <c r="CD304" s="33"/>
      <c r="CE304" s="33"/>
      <c r="CF304" s="33"/>
      <c r="CG304" s="33"/>
      <c r="CH304" s="33"/>
      <c r="CI304" s="33"/>
      <c r="CJ304" s="33"/>
      <c r="CK304" s="33"/>
      <c r="CL304" s="33"/>
      <c r="CM304" s="33"/>
      <c r="CN304" s="33"/>
      <c r="CO304" s="33"/>
      <c r="CP304" s="33"/>
      <c r="CQ304" s="33"/>
      <c r="CR304" s="33"/>
      <c r="CS304" s="33"/>
    </row>
    <row r="305" hidden="1" spans="1:97">
      <c r="A305" s="152"/>
      <c r="B305" s="148"/>
      <c r="I305" s="148"/>
      <c r="J305" s="148"/>
      <c r="K305" s="148"/>
      <c r="L305" s="148"/>
      <c r="M305" s="164"/>
      <c r="N305" s="164"/>
      <c r="O305" s="148"/>
      <c r="P305" s="164"/>
      <c r="Q305" s="164"/>
      <c r="R305" s="148"/>
      <c r="S305" s="164"/>
      <c r="T305" s="164"/>
      <c r="U305" s="164"/>
      <c r="V305" s="164"/>
      <c r="W305" s="164"/>
      <c r="X305" s="164"/>
      <c r="Y305" s="148"/>
      <c r="Z305" s="164"/>
      <c r="AA305" s="164"/>
      <c r="AB305" s="164"/>
      <c r="AC305" s="164"/>
      <c r="AD305" s="164"/>
      <c r="AE305" s="164"/>
      <c r="AF305" s="164"/>
      <c r="AG305" s="164"/>
      <c r="AH305" s="164"/>
      <c r="AI305" s="164"/>
      <c r="AJ305" s="164"/>
      <c r="AK305" s="164"/>
      <c r="AL305" s="164"/>
      <c r="AM305" s="164"/>
      <c r="AN305" s="164"/>
      <c r="AO305" s="164"/>
      <c r="AP305" s="164"/>
      <c r="AQ305" s="164"/>
      <c r="AR305" s="148"/>
      <c r="AS305" s="148"/>
      <c r="AT305" s="148"/>
      <c r="AU305" s="164"/>
      <c r="AV305" s="164"/>
      <c r="AW305" s="148"/>
      <c r="AX305" s="164"/>
      <c r="AY305" s="148"/>
      <c r="AZ305" s="164"/>
      <c r="BA305" s="148"/>
      <c r="BB305" s="148"/>
      <c r="BC305" s="148"/>
      <c r="BD305" s="148"/>
      <c r="BE305" s="148"/>
      <c r="BF305" s="148"/>
      <c r="BG305" s="148"/>
      <c r="BH305" s="148"/>
      <c r="BO305" s="162"/>
    </row>
    <row r="306" hidden="1" spans="1:97">
      <c r="A306" s="165" t="s">
        <v>653</v>
      </c>
      <c r="B306" s="157" t="s">
        <v>587</v>
      </c>
      <c r="I306" s="148"/>
      <c r="J306" s="148"/>
      <c r="K306" s="148"/>
      <c r="L306" s="148"/>
      <c r="M306" s="164"/>
      <c r="N306" s="164"/>
      <c r="O306" s="148"/>
      <c r="P306" s="164"/>
      <c r="Q306" s="164"/>
      <c r="R306" s="148"/>
      <c r="S306" s="164"/>
      <c r="T306" s="164"/>
      <c r="U306" s="164"/>
      <c r="V306" s="164"/>
      <c r="W306" s="164"/>
      <c r="X306" s="164"/>
      <c r="Y306" s="148"/>
      <c r="Z306" s="164"/>
      <c r="AA306" s="164"/>
      <c r="AB306" s="164"/>
      <c r="AC306" s="164"/>
      <c r="AD306" s="164"/>
      <c r="AE306" s="164"/>
      <c r="AF306" s="164"/>
      <c r="AG306" s="164"/>
      <c r="AH306" s="164"/>
      <c r="AI306" s="164"/>
      <c r="AJ306" s="164"/>
      <c r="AK306" s="164"/>
      <c r="AL306" s="164"/>
      <c r="AM306" s="164"/>
      <c r="AN306" s="164"/>
      <c r="AO306" s="164"/>
      <c r="AP306" s="164"/>
      <c r="AQ306" s="164"/>
      <c r="AR306" s="150"/>
      <c r="AS306" s="150"/>
      <c r="AT306" s="150">
        <f>(1+AT307)*(1+AT308)-1</f>
        <v>-0.0809237514439961</v>
      </c>
      <c r="AU306" s="164"/>
      <c r="AV306" s="164"/>
      <c r="AW306" s="150"/>
      <c r="AX306" s="164"/>
      <c r="AY306" s="150"/>
      <c r="AZ306" s="164"/>
      <c r="BA306" s="150">
        <f>(1+BA307)*(1+BA308)-1</f>
        <v>0.0133078216569356</v>
      </c>
      <c r="BB306" s="150"/>
      <c r="BC306" s="150"/>
      <c r="BD306" s="150"/>
      <c r="BE306" s="150"/>
      <c r="BF306" s="150"/>
      <c r="BG306" s="150"/>
      <c r="BH306" s="150">
        <f>(1+BH307)*(1+BH308)-1</f>
        <v>0.0849680111109163</v>
      </c>
      <c r="BI306" s="33"/>
      <c r="BJ306" s="33"/>
      <c r="BK306" s="33"/>
      <c r="BL306" s="33"/>
      <c r="BM306" s="33"/>
      <c r="BN306" s="33"/>
      <c r="BO306" s="151"/>
      <c r="BP306" s="33"/>
      <c r="BQ306" s="33"/>
      <c r="BR306" s="33"/>
      <c r="BS306" s="33"/>
      <c r="BT306" s="33"/>
      <c r="BU306" s="33"/>
      <c r="BV306" s="33"/>
      <c r="BW306" s="33"/>
      <c r="BX306" s="33"/>
      <c r="BY306" s="33"/>
      <c r="BZ306" s="33"/>
      <c r="CA306" s="33"/>
      <c r="CB306" s="33"/>
      <c r="CC306" s="33"/>
      <c r="CD306" s="33"/>
      <c r="CE306" s="33"/>
      <c r="CF306" s="33"/>
      <c r="CG306" s="33"/>
      <c r="CH306" s="33"/>
      <c r="CI306" s="33"/>
      <c r="CJ306" s="33"/>
      <c r="CK306" s="33"/>
      <c r="CL306" s="33"/>
      <c r="CM306" s="33"/>
      <c r="CN306" s="33"/>
      <c r="CO306" s="33"/>
      <c r="CP306" s="33"/>
      <c r="CQ306" s="33"/>
      <c r="CR306" s="33"/>
      <c r="CS306" s="33"/>
    </row>
    <row r="307" hidden="1" spans="1:97">
      <c r="A307" s="548" t="s">
        <v>646</v>
      </c>
      <c r="B307" s="148" t="s">
        <v>587</v>
      </c>
      <c r="I307" s="148"/>
      <c r="J307" s="148"/>
      <c r="K307" s="148"/>
      <c r="L307" s="148"/>
      <c r="M307" s="150"/>
      <c r="N307" s="150"/>
      <c r="O307" s="148"/>
      <c r="P307" s="150"/>
      <c r="Q307" s="150"/>
      <c r="R307" s="150"/>
      <c r="S307" s="150"/>
      <c r="T307" s="150"/>
      <c r="U307" s="150"/>
      <c r="V307" s="150"/>
      <c r="W307" s="150"/>
      <c r="X307" s="150"/>
      <c r="Y307" s="150"/>
      <c r="Z307" s="150"/>
      <c r="AA307" s="150"/>
      <c r="AB307" s="150"/>
      <c r="AC307" s="150"/>
      <c r="AD307" s="150"/>
      <c r="AE307" s="150"/>
      <c r="AF307" s="150"/>
      <c r="AG307" s="150"/>
      <c r="AH307" s="150"/>
      <c r="AI307" s="150"/>
      <c r="AJ307" s="150"/>
      <c r="AK307" s="150"/>
      <c r="AL307" s="150"/>
      <c r="AM307" s="150"/>
      <c r="AN307" s="150"/>
      <c r="AO307" s="150"/>
      <c r="AP307" s="150"/>
      <c r="AQ307" s="150"/>
      <c r="AR307" s="150"/>
      <c r="AS307" s="150"/>
      <c r="AT307" s="150">
        <f>[56]Currencies!Y531</f>
        <v>-0.0325513173094695</v>
      </c>
      <c r="AU307" s="150"/>
      <c r="AV307" s="150"/>
      <c r="AW307" s="150"/>
      <c r="AX307" s="150"/>
      <c r="AY307" s="150"/>
      <c r="AZ307" s="150"/>
      <c r="BA307" s="150">
        <f>[56]Currencies!AF531</f>
        <v>0.00327507094746087</v>
      </c>
      <c r="BB307" s="150"/>
      <c r="BC307" s="150"/>
      <c r="BD307" s="150"/>
      <c r="BE307" s="150"/>
      <c r="BF307" s="150"/>
      <c r="BG307" s="150"/>
      <c r="BH307" s="150">
        <f>[56]Currencies!AM531</f>
        <v>0.0742257535751647</v>
      </c>
      <c r="BI307" s="33"/>
      <c r="BJ307" s="33"/>
      <c r="BK307" s="33"/>
      <c r="BL307" s="33"/>
      <c r="BM307" s="33"/>
      <c r="BN307" s="33"/>
      <c r="BO307" s="151"/>
      <c r="BP307" s="33"/>
      <c r="BQ307" s="33"/>
      <c r="BR307" s="33"/>
      <c r="BS307" s="33"/>
      <c r="BT307" s="33"/>
      <c r="BU307" s="33"/>
      <c r="BV307" s="33"/>
      <c r="BW307" s="33"/>
      <c r="BX307" s="33"/>
      <c r="BY307" s="33"/>
      <c r="BZ307" s="33"/>
      <c r="CA307" s="33"/>
      <c r="CB307" s="33"/>
      <c r="CC307" s="33"/>
      <c r="CD307" s="33"/>
      <c r="CE307" s="33"/>
      <c r="CF307" s="33"/>
      <c r="CG307" s="33"/>
      <c r="CH307" s="33"/>
      <c r="CI307" s="33"/>
      <c r="CJ307" s="33"/>
      <c r="CK307" s="33"/>
      <c r="CL307" s="33"/>
      <c r="CM307" s="33"/>
      <c r="CN307" s="33"/>
      <c r="CO307" s="33"/>
      <c r="CP307" s="33"/>
      <c r="CQ307" s="33"/>
      <c r="CR307" s="33"/>
      <c r="CS307" s="33"/>
    </row>
    <row r="308" hidden="1" spans="1:97">
      <c r="A308" s="548" t="s">
        <v>654</v>
      </c>
      <c r="B308" s="148" t="s">
        <v>587</v>
      </c>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c r="AI308" s="148"/>
      <c r="AJ308" s="148"/>
      <c r="AK308" s="148"/>
      <c r="AL308" s="148"/>
      <c r="AM308" s="167"/>
      <c r="AN308" s="148"/>
      <c r="AO308" s="148"/>
      <c r="AP308" s="148"/>
      <c r="AQ308" s="148"/>
      <c r="AR308" s="150"/>
      <c r="AS308" s="150"/>
      <c r="AT308" s="153">
        <v>-0.05</v>
      </c>
      <c r="AU308" s="148"/>
      <c r="AV308" s="148"/>
      <c r="AW308" s="150"/>
      <c r="AX308" s="148"/>
      <c r="AY308" s="150"/>
      <c r="AZ308" s="148"/>
      <c r="BA308" s="153">
        <v>0.01</v>
      </c>
      <c r="BB308" s="150"/>
      <c r="BC308" s="150"/>
      <c r="BD308" s="150"/>
      <c r="BE308" s="150"/>
      <c r="BF308" s="150"/>
      <c r="BG308" s="150"/>
      <c r="BH308" s="150">
        <v>0.01</v>
      </c>
      <c r="BI308" s="33"/>
      <c r="BJ308" s="33"/>
      <c r="BK308" s="33"/>
      <c r="BL308" s="33"/>
      <c r="BM308" s="33"/>
      <c r="BN308" s="33"/>
      <c r="BO308" s="151"/>
      <c r="BP308" s="33"/>
      <c r="BQ308" s="33"/>
      <c r="BR308" s="33"/>
      <c r="BS308" s="33"/>
      <c r="BT308" s="33"/>
      <c r="BU308" s="33"/>
      <c r="BV308" s="33"/>
      <c r="BW308" s="33"/>
      <c r="BX308" s="33"/>
      <c r="BY308" s="33"/>
      <c r="BZ308" s="33"/>
      <c r="CA308" s="33"/>
      <c r="CB308" s="33"/>
      <c r="CC308" s="33"/>
      <c r="CD308" s="33"/>
      <c r="CE308" s="33"/>
      <c r="CF308" s="33"/>
      <c r="CG308" s="33"/>
      <c r="CH308" s="33"/>
      <c r="CI308" s="33"/>
      <c r="CJ308" s="33"/>
      <c r="CK308" s="33"/>
      <c r="CL308" s="33"/>
      <c r="CM308" s="33"/>
      <c r="CN308" s="33"/>
      <c r="CO308" s="33"/>
      <c r="CP308" s="33"/>
      <c r="CQ308" s="33"/>
      <c r="CR308" s="33"/>
      <c r="CS308" s="33"/>
    </row>
    <row r="309" hidden="1" spans="1:97">
      <c r="AR309" s="129"/>
      <c r="AS309" s="129"/>
      <c r="AT309" s="129"/>
      <c r="BV309" s="129"/>
      <c r="BW309" s="129"/>
      <c r="BX309" s="129"/>
      <c r="BZ309" s="129"/>
      <c r="CA309" s="129"/>
      <c r="CB309" s="129"/>
      <c r="CD309" s="129"/>
      <c r="CE309" s="129"/>
      <c r="CG309" s="129"/>
      <c r="CH309" s="129"/>
      <c r="CI309" s="129"/>
    </row>
    <row r="310" hidden="1" outlineLevel="1" spans="1:97">
      <c r="A310" s="18" t="s">
        <v>670</v>
      </c>
      <c r="B310" s="30" t="s">
        <v>587</v>
      </c>
      <c r="I310" s="129">
        <f>(H274*I284+H275*I288+H276*I292)/H$351</f>
        <v>0.0450235679283098</v>
      </c>
      <c r="J310" s="129">
        <f>(I274*J284+I275*J288+I276*J292)/I$351</f>
        <v>0.0495455100048804</v>
      </c>
      <c r="K310" s="129">
        <f>(J274*K284+J275*K288+J276*K292)/J$351</f>
        <v>0.0498070231116753</v>
      </c>
      <c r="L310" s="129">
        <f>(K274*L284+K275*L288+K276*L292)/K$351</f>
        <v>0.0171874517161461</v>
      </c>
      <c r="M310" s="129"/>
      <c r="N310" s="129"/>
      <c r="O310" s="129">
        <f>(L274*O284+L275*O288+L276*O292)/L$351</f>
        <v>0.024760947295101</v>
      </c>
      <c r="P310" s="129"/>
      <c r="Q310" s="129"/>
      <c r="R310" s="129">
        <f>(O274*R284+O275*R288+O276*R292)/O$351</f>
        <v>0.0439676803836477</v>
      </c>
      <c r="S310" s="129"/>
      <c r="T310" s="129"/>
      <c r="U310" s="129"/>
      <c r="V310" s="129"/>
      <c r="W310" s="129"/>
      <c r="X310" s="129"/>
      <c r="Y310" s="129">
        <f>(R274*Y284+R275*Y288+R276*Y292)/R$351</f>
        <v>0.0219237705704231</v>
      </c>
      <c r="Z310" s="129"/>
      <c r="AA310" s="129"/>
      <c r="AB310" s="129"/>
      <c r="AC310" s="129"/>
      <c r="AD310" s="129"/>
      <c r="AE310" s="129"/>
      <c r="AF310" s="129">
        <f>(Y274*AF284+Y275*AF288+Y276*AF292)/Y$351</f>
        <v>0.0258706570731856</v>
      </c>
      <c r="AG310" s="129"/>
      <c r="AH310" s="129"/>
      <c r="AI310" s="129"/>
      <c r="AJ310" s="129"/>
      <c r="AK310" s="129"/>
      <c r="AL310" s="129"/>
      <c r="AM310" s="129">
        <f>(AF274*AM284+AF275*AM288+AF276*AM292)/AF$351</f>
        <v>0.0330796915622764</v>
      </c>
      <c r="AN310" s="129"/>
      <c r="AO310" s="129"/>
      <c r="AP310" s="129"/>
      <c r="AQ310" s="129"/>
      <c r="AR310" s="129"/>
      <c r="AS310" s="129"/>
      <c r="AT310" s="129">
        <f>(AM274*AT284+AM275*AT288+AM276*AT292)/AM$351</f>
        <v>-0.0466141544065892</v>
      </c>
      <c r="AU310" s="129"/>
      <c r="AV310" s="129"/>
      <c r="AW310" s="129"/>
      <c r="AX310" s="129"/>
      <c r="AY310" s="129"/>
      <c r="AZ310" s="129"/>
      <c r="BA310" s="129">
        <f>(AT274*BA284+AT275*BA288+AT276*BA292)/AT$351</f>
        <v>0.01</v>
      </c>
      <c r="BB310" s="129"/>
      <c r="BC310" s="129"/>
      <c r="BD310" s="129"/>
      <c r="BE310" s="129"/>
      <c r="BF310" s="129"/>
      <c r="BG310" s="129"/>
      <c r="BH310" s="129">
        <f>(BA274*BH284+BA275*BH288+BA276*BH292)/BA$351</f>
        <v>0.0833725394125884</v>
      </c>
      <c r="BI310" s="129"/>
      <c r="BJ310" s="129"/>
      <c r="BK310" s="129"/>
      <c r="BL310" s="129"/>
      <c r="BM310" s="129"/>
      <c r="BN310" s="129"/>
      <c r="BO310" s="129">
        <f>(BO329*BH321+BO333*BH322+BO337*BH323+BO341*BH324+BO345*BH325)/BH351</f>
        <v>0.1257698</v>
      </c>
      <c r="BP310" s="129"/>
      <c r="BQ310" s="129"/>
      <c r="BR310" s="129"/>
      <c r="BS310" s="129"/>
      <c r="BT310" s="129"/>
      <c r="BU310" s="129"/>
      <c r="BV310" s="129">
        <f>(BV329*BO321+BV333*BO322+BV337*BO323+BV341*BO324+BV345*BO325)/BO351</f>
        <v>0.01</v>
      </c>
      <c r="BW310" s="129"/>
      <c r="BX310" s="129"/>
      <c r="BY310" s="129"/>
      <c r="BZ310" s="129"/>
      <c r="CA310" s="129"/>
      <c r="CB310" s="129"/>
      <c r="CC310" s="129">
        <f>(CC329*BV321+CC333*BV322+CC337*BV323+CC341*BV324+CC345*BV325)/BV351</f>
        <v>0.01</v>
      </c>
      <c r="CD310" s="129"/>
      <c r="CE310" s="129"/>
      <c r="CF310" s="129"/>
      <c r="CG310" s="129"/>
      <c r="CH310" s="129"/>
      <c r="CI310" s="129"/>
      <c r="CJ310" s="129">
        <f>(CJ329*CC321+CJ333*CC322+CJ337*CC323+CJ341*CC324+CJ345*CC325)/CC351</f>
        <v>0.01</v>
      </c>
      <c r="CK310" s="129">
        <f t="shared" ref="CK310:CS310" si="418">(CK329*CJ321+CK333*CJ322+CK337*CJ323+CK341*CJ324+CK345*CJ325)/CJ351</f>
        <v>0.01</v>
      </c>
      <c r="CL310" s="129">
        <f t="shared" si="418"/>
        <v>0.01</v>
      </c>
      <c r="CM310" s="129">
        <f t="shared" si="418"/>
        <v>0.01</v>
      </c>
      <c r="CN310" s="129">
        <f t="shared" si="418"/>
        <v>0.01</v>
      </c>
      <c r="CO310" s="129">
        <f t="shared" si="418"/>
        <v>0.01</v>
      </c>
      <c r="CP310" s="129">
        <f t="shared" si="418"/>
        <v>0.01</v>
      </c>
      <c r="CQ310" s="129">
        <f t="shared" si="418"/>
        <v>0.01</v>
      </c>
      <c r="CR310" s="129">
        <f t="shared" si="418"/>
        <v>0.01</v>
      </c>
      <c r="CS310" s="129">
        <f t="shared" si="418"/>
        <v>0.01</v>
      </c>
    </row>
    <row r="311" hidden="1" outlineLevel="1" spans="1:97">
      <c r="A311" t="s">
        <v>671</v>
      </c>
      <c r="B311" s="27" t="s">
        <v>587</v>
      </c>
      <c r="I311" s="130">
        <f t="shared" ref="I311:R311" si="419">+I355</f>
        <v>0.045</v>
      </c>
      <c r="J311" s="130">
        <f t="shared" si="419"/>
        <v>0.05</v>
      </c>
      <c r="K311" s="130">
        <f t="shared" si="419"/>
        <v>0.049</v>
      </c>
      <c r="L311" s="130">
        <f t="shared" si="419"/>
        <v>0.016</v>
      </c>
      <c r="M311" s="130"/>
      <c r="N311" s="130"/>
      <c r="O311" s="130">
        <f t="shared" si="419"/>
        <v>0.025</v>
      </c>
      <c r="P311" s="130"/>
      <c r="Q311" s="130"/>
      <c r="R311" s="130">
        <f t="shared" si="419"/>
        <v>0.044</v>
      </c>
      <c r="S311" s="130"/>
      <c r="T311" s="130"/>
      <c r="U311" s="130"/>
      <c r="V311" s="130"/>
      <c r="W311" s="130"/>
      <c r="X311" s="130"/>
      <c r="Y311" s="130">
        <f>+Y355</f>
        <v>0.022</v>
      </c>
      <c r="Z311" s="130"/>
      <c r="AA311" s="130"/>
      <c r="AB311" s="130"/>
      <c r="AC311" s="130"/>
      <c r="AD311" s="130"/>
      <c r="AE311" s="130"/>
      <c r="AF311" s="130">
        <f>+AF355</f>
        <v>0.025</v>
      </c>
      <c r="AG311" s="130"/>
      <c r="AH311" s="130"/>
      <c r="AI311" s="130"/>
      <c r="AJ311" s="130"/>
      <c r="AK311" s="130"/>
      <c r="AL311" s="130"/>
      <c r="AM311" s="130">
        <f>+AM355</f>
        <v>0.033</v>
      </c>
      <c r="AN311" s="130"/>
      <c r="AO311" s="130"/>
      <c r="AP311" s="130"/>
      <c r="AQ311" s="130"/>
      <c r="AR311" s="130"/>
      <c r="AS311" s="130"/>
      <c r="AT311" s="130">
        <f>+AT355</f>
        <v>-0.047</v>
      </c>
      <c r="AU311" s="130"/>
      <c r="AV311" s="130"/>
      <c r="AW311" s="130"/>
      <c r="AX311" s="130"/>
      <c r="AY311" s="130"/>
      <c r="AZ311" s="130"/>
      <c r="BA311" s="130">
        <f>+BA355</f>
        <v>0.056</v>
      </c>
      <c r="BB311" s="130"/>
      <c r="BC311" s="130"/>
      <c r="BD311" s="130"/>
      <c r="BE311" s="130"/>
      <c r="BF311" s="130"/>
      <c r="BG311" s="130"/>
      <c r="BH311" s="130">
        <f>+BH355</f>
        <v>0.083</v>
      </c>
      <c r="BI311" s="130"/>
      <c r="BJ311" s="130"/>
      <c r="BK311" s="130"/>
      <c r="BL311" s="130"/>
      <c r="BM311" s="130"/>
      <c r="BN311" s="130"/>
      <c r="BO311" s="130">
        <f>+BO355</f>
        <v>0.126</v>
      </c>
      <c r="BP311" s="130"/>
      <c r="BQ311" s="130"/>
      <c r="BR311" s="130"/>
      <c r="BS311" s="130"/>
      <c r="BT311" s="130"/>
      <c r="BU311" s="130"/>
      <c r="BV311" s="130">
        <f>+BV355</f>
        <v>0.05449</v>
      </c>
      <c r="BW311" s="130"/>
      <c r="BX311" s="130"/>
      <c r="BY311" s="130"/>
      <c r="BZ311" s="130"/>
      <c r="CA311" s="130"/>
      <c r="CB311" s="130"/>
      <c r="CC311" s="130">
        <f t="shared" ref="CC311:CS311" si="420">+CC355</f>
        <v>0.033</v>
      </c>
      <c r="CD311" s="130"/>
      <c r="CE311" s="130"/>
      <c r="CF311" s="130"/>
      <c r="CG311" s="130"/>
      <c r="CH311" s="130"/>
      <c r="CI311" s="130"/>
      <c r="CJ311" s="130">
        <f t="shared" si="420"/>
        <v>0.037</v>
      </c>
      <c r="CK311" s="130">
        <f t="shared" si="420"/>
        <v>0.04</v>
      </c>
      <c r="CL311" s="130">
        <f t="shared" si="420"/>
        <v>0.04</v>
      </c>
      <c r="CM311" s="130">
        <f t="shared" si="420"/>
        <v>0.04</v>
      </c>
      <c r="CN311" s="130">
        <f t="shared" si="420"/>
        <v>0.04</v>
      </c>
      <c r="CO311" s="130">
        <f t="shared" si="420"/>
        <v>0.04</v>
      </c>
      <c r="CP311" s="130">
        <f t="shared" si="420"/>
        <v>0.04</v>
      </c>
      <c r="CQ311" s="130">
        <f t="shared" si="420"/>
        <v>0.04</v>
      </c>
      <c r="CR311" s="130">
        <f t="shared" si="420"/>
        <v>0.04</v>
      </c>
      <c r="CS311" s="130">
        <f t="shared" si="420"/>
        <v>0.04</v>
      </c>
    </row>
    <row r="312" hidden="1" outlineLevel="1" spans="1:97">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c r="BB312" s="130"/>
      <c r="BC312" s="130"/>
      <c r="BD312" s="130"/>
      <c r="BE312" s="130"/>
      <c r="BF312" s="130"/>
      <c r="BG312" s="130"/>
      <c r="BH312" s="130"/>
      <c r="BI312" s="130"/>
      <c r="BJ312" s="130"/>
      <c r="BK312" s="130"/>
      <c r="BL312" s="130"/>
      <c r="BM312" s="130"/>
      <c r="BN312" s="130"/>
      <c r="BO312" s="130"/>
      <c r="BP312" s="130"/>
      <c r="BQ312" s="130"/>
      <c r="BR312" s="130"/>
      <c r="BS312" s="130"/>
      <c r="BT312" s="130"/>
      <c r="BU312" s="130"/>
      <c r="BV312" s="130"/>
      <c r="BW312" s="130"/>
      <c r="BX312" s="130"/>
      <c r="BY312" s="130"/>
      <c r="BZ312" s="130"/>
      <c r="CA312" s="130"/>
      <c r="CB312" s="130"/>
      <c r="CC312" s="130"/>
      <c r="CD312" s="130"/>
      <c r="CE312" s="130"/>
      <c r="CF312" s="130"/>
      <c r="CG312" s="130"/>
      <c r="CH312" s="130"/>
      <c r="CI312" s="130"/>
      <c r="CJ312" s="130"/>
      <c r="CK312" s="130"/>
      <c r="CL312" s="130"/>
      <c r="CM312" s="130"/>
      <c r="CN312" s="130"/>
      <c r="CO312" s="130"/>
      <c r="CP312" s="130"/>
      <c r="CQ312" s="130"/>
      <c r="CR312" s="130"/>
      <c r="CS312" s="130"/>
    </row>
    <row r="313" hidden="1" outlineLevel="1" spans="1:97">
      <c r="A313" s="131" t="s">
        <v>657</v>
      </c>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c r="BB313" s="130"/>
      <c r="BC313" s="130"/>
      <c r="BD313" s="130"/>
      <c r="BE313" s="130"/>
      <c r="BF313" s="130"/>
      <c r="BG313" s="130"/>
      <c r="BH313" s="130"/>
      <c r="BI313" s="130"/>
      <c r="BJ313" s="130"/>
      <c r="BK313" s="130"/>
      <c r="BL313" s="130"/>
      <c r="BM313" s="130"/>
      <c r="BN313" s="130"/>
      <c r="BO313" s="130"/>
      <c r="BP313" s="130"/>
      <c r="BQ313" s="130"/>
      <c r="BR313" s="130"/>
      <c r="BS313" s="130"/>
      <c r="BT313" s="130"/>
      <c r="BU313" s="130"/>
      <c r="BV313" s="130"/>
      <c r="BW313" s="130"/>
      <c r="BX313" s="130"/>
      <c r="BY313" s="130"/>
      <c r="BZ313" s="130"/>
      <c r="CA313" s="130"/>
      <c r="CB313" s="130"/>
      <c r="CC313" s="130"/>
      <c r="CD313" s="130"/>
      <c r="CE313" s="130"/>
      <c r="CF313" s="130"/>
      <c r="CG313" s="130"/>
      <c r="CH313" s="130"/>
      <c r="CI313" s="130"/>
      <c r="CJ313" s="130"/>
      <c r="CK313" s="130"/>
      <c r="CL313" s="130"/>
      <c r="CM313" s="130"/>
      <c r="CN313" s="130"/>
      <c r="CO313" s="130"/>
      <c r="CP313" s="130"/>
      <c r="CQ313" s="130"/>
      <c r="CR313" s="130"/>
      <c r="CS313" s="130"/>
    </row>
    <row r="314" hidden="1" outlineLevel="1" spans="1:97">
      <c r="A314" s="132" t="s">
        <v>658</v>
      </c>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c r="BB314" s="130"/>
      <c r="BC314" s="130"/>
      <c r="BD314" s="130"/>
      <c r="BE314" s="130"/>
      <c r="BF314" s="130"/>
      <c r="BG314" s="130"/>
      <c r="BH314" s="130"/>
      <c r="BI314" s="130"/>
      <c r="BJ314" s="130"/>
      <c r="BK314" s="130"/>
      <c r="BL314" s="130"/>
      <c r="BM314" s="130"/>
      <c r="BN314" s="130"/>
      <c r="BO314" s="130"/>
      <c r="BP314" s="130"/>
      <c r="BQ314" s="130"/>
      <c r="BR314" s="130"/>
      <c r="BS314" s="130"/>
      <c r="BT314" s="130"/>
      <c r="BU314" s="130"/>
      <c r="BV314" s="130"/>
      <c r="BW314" s="130"/>
      <c r="BX314" s="130"/>
      <c r="BY314" s="130"/>
      <c r="BZ314" s="130"/>
      <c r="CA314" s="130"/>
      <c r="CB314" s="130"/>
      <c r="CC314" s="130"/>
      <c r="CD314" s="130"/>
      <c r="CE314" s="130"/>
      <c r="CF314" s="130"/>
      <c r="CG314" s="130"/>
      <c r="CH314" s="130"/>
      <c r="CI314" s="130"/>
      <c r="CJ314" s="130"/>
      <c r="CK314" s="130"/>
      <c r="CL314" s="130"/>
      <c r="CM314" s="130"/>
      <c r="CN314" s="130"/>
      <c r="CO314" s="130"/>
      <c r="CP314" s="130"/>
      <c r="CQ314" s="130"/>
      <c r="CR314" s="130"/>
      <c r="CS314" s="130"/>
    </row>
    <row r="315" hidden="1" outlineLevel="1" spans="1:97">
      <c r="A315" t="s">
        <v>451</v>
      </c>
      <c r="B315" s="27" t="s">
        <v>587</v>
      </c>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c r="BB315" s="130"/>
      <c r="BC315" s="130"/>
      <c r="BD315" s="130"/>
      <c r="BE315" s="130"/>
      <c r="BF315" s="130"/>
      <c r="BG315" s="130"/>
      <c r="BH315" s="133">
        <v>0.248165</v>
      </c>
      <c r="BI315" s="130"/>
      <c r="BJ315" s="130"/>
      <c r="BK315" s="130"/>
      <c r="BL315" s="130"/>
      <c r="BM315" s="130"/>
      <c r="BN315" s="130"/>
      <c r="BO315" s="33">
        <f>BH315*(1+BO329)/(1+BO$310)</f>
        <v>0.238075492876075</v>
      </c>
      <c r="BP315" s="130"/>
      <c r="BQ315" s="130"/>
      <c r="BR315" s="130"/>
      <c r="BS315" s="130"/>
      <c r="BT315" s="130"/>
      <c r="BU315" s="130"/>
      <c r="BV315" s="33">
        <f>BO315*(1+BV329)/(1+BV$310)</f>
        <v>0.238075492876075</v>
      </c>
      <c r="BW315" s="33"/>
      <c r="BX315" s="33"/>
      <c r="BY315" s="130"/>
      <c r="BZ315" s="33"/>
      <c r="CA315" s="33"/>
      <c r="CB315" s="33"/>
      <c r="CC315" s="33">
        <f>BV315*(1+CC329)/(1+CC$310)</f>
        <v>0.238075492876075</v>
      </c>
      <c r="CD315" s="33"/>
      <c r="CE315" s="33"/>
      <c r="CF315" s="130"/>
      <c r="CG315" s="33"/>
      <c r="CH315" s="33"/>
      <c r="CI315" s="33"/>
      <c r="CJ315" s="33">
        <f>CC315*(1+CJ329)/(1+CJ$310)</f>
        <v>0.238075492876075</v>
      </c>
      <c r="CK315" s="33">
        <f t="shared" ref="CK315:CS315" si="421">CJ315*(1+CK329)/(1+CK$310)</f>
        <v>0.238075492876075</v>
      </c>
      <c r="CL315" s="33">
        <f t="shared" si="421"/>
        <v>0.238075492876075</v>
      </c>
      <c r="CM315" s="33">
        <f t="shared" si="421"/>
        <v>0.238075492876075</v>
      </c>
      <c r="CN315" s="33">
        <f t="shared" si="421"/>
        <v>0.238075492876075</v>
      </c>
      <c r="CO315" s="33">
        <f t="shared" si="421"/>
        <v>0.238075492876075</v>
      </c>
      <c r="CP315" s="33">
        <f t="shared" si="421"/>
        <v>0.238075492876075</v>
      </c>
      <c r="CQ315" s="33">
        <f t="shared" si="421"/>
        <v>0.238075492876075</v>
      </c>
      <c r="CR315" s="33">
        <f t="shared" si="421"/>
        <v>0.238075492876075</v>
      </c>
      <c r="CS315" s="33">
        <f t="shared" si="421"/>
        <v>0.238075492876075</v>
      </c>
    </row>
    <row r="316" hidden="1" outlineLevel="1" spans="1:97">
      <c r="A316" t="s">
        <v>450</v>
      </c>
      <c r="B316" s="27" t="s">
        <v>587</v>
      </c>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c r="BA316" s="130"/>
      <c r="BB316" s="130"/>
      <c r="BC316" s="130"/>
      <c r="BD316" s="130"/>
      <c r="BE316" s="130"/>
      <c r="BF316" s="130"/>
      <c r="BG316" s="130"/>
      <c r="BH316" s="133">
        <v>0.32924</v>
      </c>
      <c r="BI316" s="130"/>
      <c r="BJ316" s="130"/>
      <c r="BK316" s="130"/>
      <c r="BL316" s="130"/>
      <c r="BM316" s="130"/>
      <c r="BN316" s="130"/>
      <c r="BO316" s="33">
        <f>BH316*(1+BO333)/(1+BO$310)</f>
        <v>0.349486902206828</v>
      </c>
      <c r="BP316" s="130"/>
      <c r="BQ316" s="130"/>
      <c r="BR316" s="130"/>
      <c r="BS316" s="130"/>
      <c r="BT316" s="130"/>
      <c r="BU316" s="130"/>
      <c r="BV316" s="33">
        <f>BO316*(1+BV333)/(1+BV$310)</f>
        <v>0.349486902206828</v>
      </c>
      <c r="BW316" s="33"/>
      <c r="BX316" s="33"/>
      <c r="BY316" s="130"/>
      <c r="BZ316" s="33"/>
      <c r="CA316" s="33"/>
      <c r="CB316" s="33"/>
      <c r="CC316" s="33">
        <f>BV316*(1+CC333)/(1+CC$310)</f>
        <v>0.349486902206828</v>
      </c>
      <c r="CD316" s="33"/>
      <c r="CE316" s="33"/>
      <c r="CF316" s="130"/>
      <c r="CG316" s="33"/>
      <c r="CH316" s="33"/>
      <c r="CI316" s="33"/>
      <c r="CJ316" s="33">
        <f>CC316*(1+CJ333)/(1+CJ$310)</f>
        <v>0.349486902206828</v>
      </c>
      <c r="CK316" s="33">
        <f t="shared" ref="CK316:CS316" si="422">CJ316*(1+CK333)/(1+CK$310)</f>
        <v>0.349486902206828</v>
      </c>
      <c r="CL316" s="33">
        <f t="shared" si="422"/>
        <v>0.349486902206828</v>
      </c>
      <c r="CM316" s="33">
        <f t="shared" si="422"/>
        <v>0.349486902206828</v>
      </c>
      <c r="CN316" s="33">
        <f t="shared" si="422"/>
        <v>0.349486902206828</v>
      </c>
      <c r="CO316" s="33">
        <f t="shared" si="422"/>
        <v>0.349486902206828</v>
      </c>
      <c r="CP316" s="33">
        <f t="shared" si="422"/>
        <v>0.349486902206828</v>
      </c>
      <c r="CQ316" s="33">
        <f t="shared" si="422"/>
        <v>0.349486902206828</v>
      </c>
      <c r="CR316" s="33">
        <f t="shared" si="422"/>
        <v>0.349486902206828</v>
      </c>
      <c r="CS316" s="33">
        <f t="shared" si="422"/>
        <v>0.349486902206828</v>
      </c>
    </row>
    <row r="317" hidden="1" outlineLevel="1" spans="1:97">
      <c r="A317" t="s">
        <v>452</v>
      </c>
      <c r="B317" s="27" t="s">
        <v>587</v>
      </c>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c r="BA317" s="130"/>
      <c r="BB317" s="130"/>
      <c r="BC317" s="130"/>
      <c r="BD317" s="130"/>
      <c r="BE317" s="130"/>
      <c r="BF317" s="130"/>
      <c r="BG317" s="130"/>
      <c r="BH317" s="133">
        <v>0.2714</v>
      </c>
      <c r="BI317" s="130"/>
      <c r="BJ317" s="130"/>
      <c r="BK317" s="130"/>
      <c r="BL317" s="130"/>
      <c r="BM317" s="130"/>
      <c r="BN317" s="130"/>
      <c r="BO317" s="33">
        <f>BH317*(1+BO337)/(1+BO$310)</f>
        <v>0.245901071426858</v>
      </c>
      <c r="BP317" s="130"/>
      <c r="BQ317" s="130"/>
      <c r="BR317" s="130"/>
      <c r="BS317" s="130"/>
      <c r="BT317" s="130"/>
      <c r="BU317" s="130"/>
      <c r="BV317" s="33">
        <f>BO317*(1+BV337)/(1+BV$310)</f>
        <v>0.245901071426858</v>
      </c>
      <c r="BW317" s="33"/>
      <c r="BX317" s="33"/>
      <c r="BY317" s="130"/>
      <c r="BZ317" s="33"/>
      <c r="CA317" s="33"/>
      <c r="CB317" s="33"/>
      <c r="CC317" s="33">
        <f>BV317*(1+CC337)/(1+CC$310)</f>
        <v>0.245901071426858</v>
      </c>
      <c r="CD317" s="33"/>
      <c r="CE317" s="33"/>
      <c r="CF317" s="130"/>
      <c r="CG317" s="33"/>
      <c r="CH317" s="33"/>
      <c r="CI317" s="33"/>
      <c r="CJ317" s="33">
        <f>CC317*(1+CJ337)/(1+CJ$310)</f>
        <v>0.245901071426858</v>
      </c>
      <c r="CK317" s="33">
        <f t="shared" ref="CK317:CS317" si="423">CJ317*(1+CK337)/(1+CK$310)</f>
        <v>0.245901071426858</v>
      </c>
      <c r="CL317" s="33">
        <f t="shared" si="423"/>
        <v>0.245901071426858</v>
      </c>
      <c r="CM317" s="33">
        <f t="shared" si="423"/>
        <v>0.245901071426858</v>
      </c>
      <c r="CN317" s="33">
        <f t="shared" si="423"/>
        <v>0.245901071426858</v>
      </c>
      <c r="CO317" s="33">
        <f t="shared" si="423"/>
        <v>0.245901071426858</v>
      </c>
      <c r="CP317" s="33">
        <f t="shared" si="423"/>
        <v>0.245901071426858</v>
      </c>
      <c r="CQ317" s="33">
        <f t="shared" si="423"/>
        <v>0.245901071426858</v>
      </c>
      <c r="CR317" s="33">
        <f t="shared" si="423"/>
        <v>0.245901071426858</v>
      </c>
      <c r="CS317" s="33">
        <f t="shared" si="423"/>
        <v>0.245901071426858</v>
      </c>
    </row>
    <row r="318" hidden="1" outlineLevel="1" spans="1:97">
      <c r="A318" t="s">
        <v>453</v>
      </c>
      <c r="B318" s="27" t="s">
        <v>587</v>
      </c>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c r="BA318" s="130"/>
      <c r="BB318" s="130"/>
      <c r="BC318" s="130"/>
      <c r="BD318" s="130"/>
      <c r="BE318" s="130"/>
      <c r="BF318" s="130"/>
      <c r="BG318" s="130"/>
      <c r="BH318" s="133">
        <v>0.06464</v>
      </c>
      <c r="BI318" s="130"/>
      <c r="BJ318" s="130"/>
      <c r="BK318" s="130"/>
      <c r="BL318" s="130"/>
      <c r="BM318" s="130"/>
      <c r="BN318" s="130"/>
      <c r="BO318" s="33">
        <f>BH318*(1+BO341)/(1+BO$310)</f>
        <v>0.0711989253930955</v>
      </c>
      <c r="BP318" s="130"/>
      <c r="BQ318" s="130"/>
      <c r="BR318" s="130"/>
      <c r="BS318" s="130"/>
      <c r="BT318" s="130"/>
      <c r="BU318" s="130"/>
      <c r="BV318" s="33">
        <f>BO318*(1+BV341)/(1+BV$310)</f>
        <v>0.0711989253930955</v>
      </c>
      <c r="BW318" s="33"/>
      <c r="BX318" s="33"/>
      <c r="BY318" s="130"/>
      <c r="BZ318" s="33"/>
      <c r="CA318" s="33"/>
      <c r="CB318" s="33"/>
      <c r="CC318" s="33">
        <f>BV318*(1+CC341)/(1+CC$310)</f>
        <v>0.0711989253930955</v>
      </c>
      <c r="CD318" s="33"/>
      <c r="CE318" s="33"/>
      <c r="CF318" s="130"/>
      <c r="CG318" s="33"/>
      <c r="CH318" s="33"/>
      <c r="CI318" s="33"/>
      <c r="CJ318" s="33">
        <f>CC318*(1+CJ341)/(1+CJ$310)</f>
        <v>0.0711989253930955</v>
      </c>
      <c r="CK318" s="33">
        <f t="shared" ref="CK318:CS318" si="424">CJ318*(1+CK341)/(1+CK$310)</f>
        <v>0.0711989253930955</v>
      </c>
      <c r="CL318" s="33">
        <f t="shared" si="424"/>
        <v>0.0711989253930955</v>
      </c>
      <c r="CM318" s="33">
        <f t="shared" si="424"/>
        <v>0.0711989253930955</v>
      </c>
      <c r="CN318" s="33">
        <f t="shared" si="424"/>
        <v>0.0711989253930955</v>
      </c>
      <c r="CO318" s="33">
        <f t="shared" si="424"/>
        <v>0.0711989253930955</v>
      </c>
      <c r="CP318" s="33">
        <f t="shared" si="424"/>
        <v>0.0711989253930955</v>
      </c>
      <c r="CQ318" s="33">
        <f t="shared" si="424"/>
        <v>0.0711989253930955</v>
      </c>
      <c r="CR318" s="33">
        <f t="shared" si="424"/>
        <v>0.0711989253930955</v>
      </c>
      <c r="CS318" s="33">
        <f t="shared" si="424"/>
        <v>0.0711989253930955</v>
      </c>
    </row>
    <row r="319" hidden="1" outlineLevel="1" spans="1:97">
      <c r="A319" t="s">
        <v>454</v>
      </c>
      <c r="B319" s="27" t="s">
        <v>587</v>
      </c>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c r="BA319" s="130"/>
      <c r="BB319" s="130"/>
      <c r="BC319" s="130"/>
      <c r="BD319" s="130"/>
      <c r="BE319" s="130"/>
      <c r="BF319" s="130"/>
      <c r="BG319" s="130"/>
      <c r="BH319" s="130">
        <f t="shared" ref="BH319" si="425">BH325/$BH$351</f>
        <v>0.086555</v>
      </c>
      <c r="BI319" s="130"/>
      <c r="BJ319" s="130"/>
      <c r="BK319" s="130"/>
      <c r="BL319" s="130"/>
      <c r="BM319" s="130"/>
      <c r="BN319" s="130"/>
      <c r="BO319" s="33">
        <f>BH319*(1+BO345)/(1+BO$310)</f>
        <v>0.0953376080971439</v>
      </c>
      <c r="BP319" s="130"/>
      <c r="BQ319" s="130"/>
      <c r="BR319" s="130"/>
      <c r="BS319" s="130"/>
      <c r="BT319" s="130"/>
      <c r="BU319" s="130"/>
      <c r="BV319" s="33">
        <f>BO319*(1+BV345)/(1+BV$310)</f>
        <v>0.0953376080971439</v>
      </c>
      <c r="BW319" s="33"/>
      <c r="BX319" s="33"/>
      <c r="BY319" s="130"/>
      <c r="BZ319" s="33"/>
      <c r="CA319" s="33"/>
      <c r="CB319" s="33"/>
      <c r="CC319" s="33">
        <f>BV319*(1+CC345)/(1+CC$310)</f>
        <v>0.0953376080971439</v>
      </c>
      <c r="CD319" s="33"/>
      <c r="CE319" s="33"/>
      <c r="CF319" s="130"/>
      <c r="CG319" s="33"/>
      <c r="CH319" s="33"/>
      <c r="CI319" s="33"/>
      <c r="CJ319" s="33">
        <f>CC319*(1+CJ345)/(1+CJ$310)</f>
        <v>0.0953376080971439</v>
      </c>
      <c r="CK319" s="33">
        <f t="shared" ref="CK319:CS319" si="426">CJ319*(1+CK345)/(1+CK$310)</f>
        <v>0.0953376080971439</v>
      </c>
      <c r="CL319" s="33">
        <f t="shared" si="426"/>
        <v>0.0953376080971439</v>
      </c>
      <c r="CM319" s="33">
        <f t="shared" si="426"/>
        <v>0.0953376080971439</v>
      </c>
      <c r="CN319" s="33">
        <f t="shared" si="426"/>
        <v>0.0953376080971439</v>
      </c>
      <c r="CO319" s="33">
        <f t="shared" si="426"/>
        <v>0.0953376080971439</v>
      </c>
      <c r="CP319" s="33">
        <f t="shared" si="426"/>
        <v>0.0953376080971439</v>
      </c>
      <c r="CQ319" s="33">
        <f t="shared" si="426"/>
        <v>0.0953376080971439</v>
      </c>
      <c r="CR319" s="33">
        <f t="shared" si="426"/>
        <v>0.0953376080971439</v>
      </c>
      <c r="CS319" s="33">
        <f t="shared" si="426"/>
        <v>0.0953376080971439</v>
      </c>
    </row>
    <row r="320" hidden="1" outlineLevel="1" spans="1:97">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c r="BB320" s="130"/>
      <c r="BC320" s="130"/>
      <c r="BD320" s="130"/>
      <c r="BE320" s="130"/>
      <c r="BF320" s="130"/>
      <c r="BG320" s="130"/>
      <c r="BH320" s="130"/>
      <c r="BI320" s="130"/>
      <c r="BJ320" s="130"/>
      <c r="BK320" s="130"/>
      <c r="BL320" s="130"/>
      <c r="BM320" s="130"/>
      <c r="BN320" s="130"/>
      <c r="BO320" s="130"/>
      <c r="BP320" s="130"/>
      <c r="BQ320" s="130"/>
      <c r="BR320" s="130"/>
      <c r="BS320" s="130"/>
      <c r="BT320" s="130"/>
      <c r="BU320" s="130"/>
      <c r="BV320" s="130"/>
      <c r="BW320" s="130"/>
      <c r="BX320" s="130"/>
      <c r="BY320" s="130"/>
      <c r="BZ320" s="130"/>
      <c r="CA320" s="130"/>
      <c r="CB320" s="130"/>
      <c r="CC320" s="130"/>
      <c r="CD320" s="130"/>
      <c r="CE320" s="130"/>
      <c r="CF320" s="130"/>
      <c r="CG320" s="130"/>
      <c r="CH320" s="130"/>
      <c r="CI320" s="130"/>
      <c r="CJ320" s="130"/>
      <c r="CK320" s="130"/>
      <c r="CL320" s="130"/>
      <c r="CM320" s="130"/>
      <c r="CN320" s="130"/>
      <c r="CO320" s="130"/>
      <c r="CP320" s="130"/>
      <c r="CQ320" s="130"/>
      <c r="CR320" s="130"/>
      <c r="CS320" s="130"/>
    </row>
    <row r="321" hidden="1" outlineLevel="1" spans="1:97">
      <c r="A321" s="18" t="s">
        <v>451</v>
      </c>
      <c r="B321" s="30" t="s">
        <v>594</v>
      </c>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129"/>
      <c r="AM321" s="129"/>
      <c r="AN321" s="129"/>
      <c r="AO321" s="129"/>
      <c r="AP321" s="129"/>
      <c r="AQ321" s="129"/>
      <c r="AR321" s="129"/>
      <c r="AS321" s="129"/>
      <c r="AT321" s="129"/>
      <c r="AU321" s="129"/>
      <c r="AV321" s="129"/>
      <c r="AW321" s="129"/>
      <c r="AX321" s="129"/>
      <c r="AY321" s="129"/>
      <c r="AZ321" s="129"/>
      <c r="BA321" s="129"/>
      <c r="BB321" s="129"/>
      <c r="BC321" s="129"/>
      <c r="BD321" s="129"/>
      <c r="BE321" s="129"/>
      <c r="BF321" s="129"/>
      <c r="BG321" s="129"/>
      <c r="BH321" s="134">
        <f>BH315*$BH$351</f>
        <v>3479.5959145</v>
      </c>
      <c r="BI321" s="129"/>
      <c r="BJ321" s="135"/>
      <c r="BK321" s="129"/>
      <c r="BL321" s="129"/>
      <c r="BM321" s="129"/>
      <c r="BN321" s="129"/>
      <c r="BO321" s="135">
        <f>BO315*BO$351</f>
        <v>3612.24803076082</v>
      </c>
      <c r="BP321" s="135"/>
      <c r="BQ321" s="135"/>
      <c r="BR321" s="135"/>
      <c r="BS321" s="135"/>
      <c r="BT321" s="135"/>
      <c r="BU321" s="135"/>
      <c r="BV321" s="135">
        <f>BV315*BV$351</f>
        <v>3805.01775734258</v>
      </c>
      <c r="BW321" s="135"/>
      <c r="BX321" s="135"/>
      <c r="BY321" s="135"/>
      <c r="BZ321" s="135"/>
      <c r="CA321" s="135"/>
      <c r="CB321" s="135"/>
      <c r="CC321" s="135">
        <f t="shared" ref="CC321:CC325" si="427">CC315*CC$351</f>
        <v>3814.57743030963</v>
      </c>
      <c r="CD321" s="135"/>
      <c r="CE321" s="135"/>
      <c r="CF321" s="135"/>
      <c r="CG321" s="135"/>
      <c r="CH321" s="135"/>
      <c r="CI321" s="135"/>
      <c r="CJ321" s="135">
        <f t="shared" ref="CJ321:CS325" si="428">CJ315*CJ$351</f>
        <v>3920.59551997065</v>
      </c>
      <c r="CK321" s="135">
        <f t="shared" si="428"/>
        <v>4062.55384091593</v>
      </c>
      <c r="CL321" s="135">
        <f t="shared" si="428"/>
        <v>4209.65223937825</v>
      </c>
      <c r="CM321" s="135">
        <f t="shared" si="428"/>
        <v>4362.07682911766</v>
      </c>
      <c r="CN321" s="135">
        <f t="shared" si="428"/>
        <v>4520.0204627676</v>
      </c>
      <c r="CO321" s="135">
        <f t="shared" si="428"/>
        <v>4683.68297583847</v>
      </c>
      <c r="CP321" s="135">
        <f t="shared" si="428"/>
        <v>4853.27143955609</v>
      </c>
      <c r="CQ321" s="135">
        <f t="shared" si="428"/>
        <v>5029.00042285509</v>
      </c>
      <c r="CR321" s="135">
        <f t="shared" si="428"/>
        <v>5211.09226385861</v>
      </c>
      <c r="CS321" s="135">
        <f t="shared" si="428"/>
        <v>5399.77735118785</v>
      </c>
    </row>
    <row r="322" hidden="1" outlineLevel="1" spans="1:97">
      <c r="A322" s="18" t="s">
        <v>450</v>
      </c>
      <c r="B322" s="30" t="s">
        <v>594</v>
      </c>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129"/>
      <c r="AM322" s="129"/>
      <c r="AN322" s="129"/>
      <c r="AO322" s="129"/>
      <c r="AP322" s="129"/>
      <c r="AQ322" s="129"/>
      <c r="AR322" s="129"/>
      <c r="AS322" s="129"/>
      <c r="AT322" s="129"/>
      <c r="AU322" s="129"/>
      <c r="AV322" s="129"/>
      <c r="AW322" s="129"/>
      <c r="AX322" s="129"/>
      <c r="AY322" s="129"/>
      <c r="AZ322" s="129"/>
      <c r="BA322" s="129"/>
      <c r="BB322" s="129"/>
      <c r="BC322" s="129"/>
      <c r="BD322" s="129"/>
      <c r="BE322" s="129"/>
      <c r="BF322" s="129"/>
      <c r="BG322" s="129"/>
      <c r="BH322" s="134">
        <f t="shared" ref="BH322:BH324" si="429">BH316*$BH$351</f>
        <v>4616.372812</v>
      </c>
      <c r="BI322" s="129"/>
      <c r="BJ322" s="135"/>
      <c r="BK322" s="129"/>
      <c r="BL322" s="129"/>
      <c r="BM322" s="129"/>
      <c r="BN322" s="129"/>
      <c r="BO322" s="135">
        <f>BO316*BO$351</f>
        <v>5302.65992111354</v>
      </c>
      <c r="BP322" s="135"/>
      <c r="BQ322" s="135"/>
      <c r="BR322" s="135"/>
      <c r="BS322" s="135"/>
      <c r="BT322" s="135"/>
      <c r="BU322" s="135"/>
      <c r="BV322" s="135">
        <f>BV316*BV$351</f>
        <v>5585.6394658304</v>
      </c>
      <c r="BW322" s="135"/>
      <c r="BX322" s="135"/>
      <c r="BY322" s="135"/>
      <c r="BZ322" s="135"/>
      <c r="CA322" s="135"/>
      <c r="CB322" s="135"/>
      <c r="CC322" s="135">
        <f t="shared" si="427"/>
        <v>5599.67274767308</v>
      </c>
      <c r="CD322" s="135"/>
      <c r="CE322" s="135"/>
      <c r="CF322" s="135"/>
      <c r="CG322" s="135"/>
      <c r="CH322" s="135"/>
      <c r="CI322" s="135"/>
      <c r="CJ322" s="135">
        <f t="shared" si="428"/>
        <v>5755.30377582265</v>
      </c>
      <c r="CK322" s="135">
        <f t="shared" si="428"/>
        <v>5963.69386768092</v>
      </c>
      <c r="CL322" s="135">
        <f t="shared" si="428"/>
        <v>6179.62942231166</v>
      </c>
      <c r="CM322" s="135">
        <f t="shared" si="428"/>
        <v>6403.38364852216</v>
      </c>
      <c r="CN322" s="135">
        <f t="shared" si="428"/>
        <v>6635.23964756168</v>
      </c>
      <c r="CO322" s="135">
        <f t="shared" si="428"/>
        <v>6875.49077131047</v>
      </c>
      <c r="CP322" s="135">
        <f t="shared" si="428"/>
        <v>7124.44099343828</v>
      </c>
      <c r="CQ322" s="135">
        <f t="shared" si="428"/>
        <v>7382.40529400193</v>
      </c>
      <c r="CR322" s="135">
        <f t="shared" si="428"/>
        <v>7649.71005796848</v>
      </c>
      <c r="CS322" s="135">
        <f t="shared" si="428"/>
        <v>7926.69348816827</v>
      </c>
    </row>
    <row r="323" hidden="1" outlineLevel="1" spans="1:97">
      <c r="A323" s="18" t="s">
        <v>452</v>
      </c>
      <c r="B323" s="30" t="s">
        <v>594</v>
      </c>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129"/>
      <c r="AM323" s="129"/>
      <c r="AN323" s="129"/>
      <c r="AO323" s="129"/>
      <c r="AP323" s="129"/>
      <c r="AQ323" s="129"/>
      <c r="AR323" s="129"/>
      <c r="AS323" s="129"/>
      <c r="AT323" s="129"/>
      <c r="AU323" s="129"/>
      <c r="AV323" s="129"/>
      <c r="AW323" s="129"/>
      <c r="AX323" s="129"/>
      <c r="AY323" s="129"/>
      <c r="AZ323" s="129"/>
      <c r="BA323" s="135"/>
      <c r="BB323" s="129"/>
      <c r="BC323" s="129"/>
      <c r="BD323" s="129"/>
      <c r="BE323" s="129"/>
      <c r="BF323" s="129"/>
      <c r="BG323" s="129"/>
      <c r="BH323" s="134">
        <f t="shared" si="429"/>
        <v>3805.38082</v>
      </c>
      <c r="BI323" s="136"/>
      <c r="BJ323" s="135"/>
      <c r="BK323" s="129"/>
      <c r="BL323" s="129"/>
      <c r="BM323" s="129"/>
      <c r="BN323" s="129"/>
      <c r="BO323" s="135">
        <f>BO317*BO$351</f>
        <v>3730.98318643829</v>
      </c>
      <c r="BP323" s="135"/>
      <c r="BQ323" s="135"/>
      <c r="BR323" s="135"/>
      <c r="BS323" s="135"/>
      <c r="BT323" s="135"/>
      <c r="BU323" s="135"/>
      <c r="BV323" s="135">
        <f>BV317*BV$351</f>
        <v>3930.08928397262</v>
      </c>
      <c r="BW323" s="135"/>
      <c r="BX323" s="135"/>
      <c r="BY323" s="135"/>
      <c r="BZ323" s="135"/>
      <c r="CA323" s="135"/>
      <c r="CB323" s="135"/>
      <c r="CC323" s="135">
        <f t="shared" si="427"/>
        <v>3939.96318487981</v>
      </c>
      <c r="CD323" s="135"/>
      <c r="CE323" s="135"/>
      <c r="CF323" s="135"/>
      <c r="CG323" s="135"/>
      <c r="CH323" s="135"/>
      <c r="CI323" s="135"/>
      <c r="CJ323" s="135">
        <f t="shared" si="428"/>
        <v>4049.46610566908</v>
      </c>
      <c r="CK323" s="135">
        <f t="shared" si="428"/>
        <v>4196.09061874558</v>
      </c>
      <c r="CL323" s="135">
        <f t="shared" si="428"/>
        <v>4348.02416448809</v>
      </c>
      <c r="CM323" s="135">
        <f t="shared" si="428"/>
        <v>4505.45897424497</v>
      </c>
      <c r="CN323" s="135">
        <f t="shared" si="428"/>
        <v>4668.59423974576</v>
      </c>
      <c r="CO323" s="135">
        <f t="shared" si="428"/>
        <v>4837.63636512525</v>
      </c>
      <c r="CP323" s="135">
        <f t="shared" si="428"/>
        <v>5012.79922807269</v>
      </c>
      <c r="CQ323" s="135">
        <f t="shared" si="428"/>
        <v>5194.30445043706</v>
      </c>
      <c r="CR323" s="135">
        <f t="shared" si="428"/>
        <v>5382.38167863022</v>
      </c>
      <c r="CS323" s="135">
        <f t="shared" si="428"/>
        <v>5577.26887418329</v>
      </c>
    </row>
    <row r="324" hidden="1" outlineLevel="1" spans="1:97">
      <c r="A324" s="18" t="s">
        <v>453</v>
      </c>
      <c r="B324" s="30" t="s">
        <v>594</v>
      </c>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129"/>
      <c r="AM324" s="129"/>
      <c r="AN324" s="129"/>
      <c r="AO324" s="129"/>
      <c r="AP324" s="129"/>
      <c r="AQ324" s="129"/>
      <c r="AR324" s="129"/>
      <c r="AS324" s="129"/>
      <c r="AT324" s="129"/>
      <c r="AU324" s="129"/>
      <c r="AV324" s="129"/>
      <c r="AW324" s="129"/>
      <c r="AX324" s="129"/>
      <c r="AY324" s="129"/>
      <c r="AZ324" s="129"/>
      <c r="BA324" s="129"/>
      <c r="BB324" s="129"/>
      <c r="BC324" s="129"/>
      <c r="BD324" s="129"/>
      <c r="BE324" s="129"/>
      <c r="BF324" s="129"/>
      <c r="BG324" s="129"/>
      <c r="BH324" s="134">
        <f t="shared" si="429"/>
        <v>906.336832</v>
      </c>
      <c r="BI324" s="129"/>
      <c r="BJ324" s="135"/>
      <c r="BK324" s="129"/>
      <c r="BL324" s="129"/>
      <c r="BM324" s="129"/>
      <c r="BN324" s="129"/>
      <c r="BO324" s="135">
        <f>BO318*BO$351</f>
        <v>1080.27993531182</v>
      </c>
      <c r="BP324" s="135"/>
      <c r="BQ324" s="135"/>
      <c r="BR324" s="135"/>
      <c r="BS324" s="135"/>
      <c r="BT324" s="135"/>
      <c r="BU324" s="135"/>
      <c r="BV324" s="135">
        <f>BV318*BV$351</f>
        <v>1137.92970520261</v>
      </c>
      <c r="BW324" s="135"/>
      <c r="BX324" s="135"/>
      <c r="BY324" s="135"/>
      <c r="BZ324" s="135"/>
      <c r="CA324" s="135"/>
      <c r="CB324" s="135"/>
      <c r="CC324" s="135">
        <f t="shared" si="427"/>
        <v>1140.78862375042</v>
      </c>
      <c r="CD324" s="135"/>
      <c r="CE324" s="135"/>
      <c r="CF324" s="135"/>
      <c r="CG324" s="135"/>
      <c r="CH324" s="135"/>
      <c r="CI324" s="135"/>
      <c r="CJ324" s="135">
        <f t="shared" si="428"/>
        <v>1172.49442414552</v>
      </c>
      <c r="CK324" s="135">
        <f t="shared" si="428"/>
        <v>1214.94852044839</v>
      </c>
      <c r="CL324" s="135">
        <f t="shared" si="428"/>
        <v>1258.93980981228</v>
      </c>
      <c r="CM324" s="135">
        <f t="shared" si="428"/>
        <v>1304.52395147182</v>
      </c>
      <c r="CN324" s="135">
        <f t="shared" si="428"/>
        <v>1351.75861999106</v>
      </c>
      <c r="CO324" s="135">
        <f t="shared" si="428"/>
        <v>1400.70357823523</v>
      </c>
      <c r="CP324" s="135">
        <f t="shared" si="428"/>
        <v>1451.4207529847</v>
      </c>
      <c r="CQ324" s="135">
        <f t="shared" si="428"/>
        <v>1503.97431328678</v>
      </c>
      <c r="CR324" s="135">
        <f t="shared" si="428"/>
        <v>1558.43075164454</v>
      </c>
      <c r="CS324" s="135">
        <f t="shared" si="428"/>
        <v>1614.85896814534</v>
      </c>
    </row>
    <row r="325" hidden="1" outlineLevel="1" spans="1:97">
      <c r="A325" s="18" t="s">
        <v>454</v>
      </c>
      <c r="B325" s="30" t="s">
        <v>594</v>
      </c>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c r="AM325" s="129"/>
      <c r="AN325" s="129"/>
      <c r="AO325" s="129"/>
      <c r="AP325" s="129"/>
      <c r="AQ325" s="129"/>
      <c r="AR325" s="129"/>
      <c r="AS325" s="129"/>
      <c r="AT325" s="129"/>
      <c r="AU325" s="129"/>
      <c r="AV325" s="129"/>
      <c r="AW325" s="129"/>
      <c r="AX325" s="129"/>
      <c r="AY325" s="129"/>
      <c r="AZ325" s="129"/>
      <c r="BA325" s="129"/>
      <c r="BB325" s="129"/>
      <c r="BC325" s="129"/>
      <c r="BD325" s="129"/>
      <c r="BE325" s="129"/>
      <c r="BF325" s="129"/>
      <c r="BG325" s="129"/>
      <c r="BH325" s="134">
        <f>BH351-SUM(BH321:BH324)</f>
        <v>1213.6136215</v>
      </c>
      <c r="BI325" s="129"/>
      <c r="BJ325" s="135"/>
      <c r="BK325" s="129"/>
      <c r="BL325" s="129"/>
      <c r="BM325" s="129"/>
      <c r="BN325" s="129"/>
      <c r="BO325" s="135">
        <f>BO319*BO$351</f>
        <v>1446.52892637554</v>
      </c>
      <c r="BP325" s="135"/>
      <c r="BQ325" s="135"/>
      <c r="BR325" s="135"/>
      <c r="BS325" s="135"/>
      <c r="BT325" s="135"/>
      <c r="BU325" s="135"/>
      <c r="BV325" s="135">
        <f>BV319*BV$351</f>
        <v>1523.72378765179</v>
      </c>
      <c r="BW325" s="135"/>
      <c r="BX325" s="135"/>
      <c r="BY325" s="135"/>
      <c r="BZ325" s="135"/>
      <c r="CA325" s="135"/>
      <c r="CB325" s="135"/>
      <c r="CC325" s="135">
        <f t="shared" si="427"/>
        <v>1527.55196981309</v>
      </c>
      <c r="CD325" s="135"/>
      <c r="CE325" s="135"/>
      <c r="CF325" s="135"/>
      <c r="CG325" s="135"/>
      <c r="CH325" s="135"/>
      <c r="CI325" s="135"/>
      <c r="CJ325" s="135">
        <f t="shared" si="428"/>
        <v>1570.00703715835</v>
      </c>
      <c r="CK325" s="135">
        <f t="shared" si="428"/>
        <v>1626.85441193394</v>
      </c>
      <c r="CL325" s="135">
        <f t="shared" si="428"/>
        <v>1685.76013673115</v>
      </c>
      <c r="CM325" s="135">
        <f t="shared" si="428"/>
        <v>1746.79874102171</v>
      </c>
      <c r="CN325" s="135">
        <f t="shared" si="428"/>
        <v>1810.04745286706</v>
      </c>
      <c r="CO325" s="135">
        <f t="shared" si="428"/>
        <v>1875.58629662981</v>
      </c>
      <c r="CP325" s="135">
        <f t="shared" si="428"/>
        <v>1943.49819422324</v>
      </c>
      <c r="CQ325" s="135">
        <f t="shared" si="428"/>
        <v>2013.86907002687</v>
      </c>
      <c r="CR325" s="135">
        <f t="shared" si="428"/>
        <v>2086.78795960077</v>
      </c>
      <c r="CS325" s="135">
        <f t="shared" si="428"/>
        <v>2162.34712233632</v>
      </c>
    </row>
    <row r="326" hidden="1" outlineLevel="1" spans="1:97">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c r="BB326" s="130"/>
      <c r="BC326" s="130"/>
      <c r="BD326" s="130"/>
      <c r="BE326" s="130"/>
      <c r="BF326" s="130"/>
      <c r="BG326" s="130"/>
      <c r="BH326" s="130"/>
      <c r="BI326" s="130"/>
      <c r="BJ326" s="130"/>
      <c r="BK326" s="130"/>
      <c r="BL326" s="130"/>
      <c r="BM326" s="130"/>
      <c r="BN326" s="130"/>
      <c r="BO326" s="130"/>
      <c r="BP326" s="130"/>
      <c r="BQ326" s="130"/>
      <c r="BR326" s="130"/>
      <c r="BS326" s="130"/>
      <c r="BT326" s="130"/>
      <c r="BU326" s="130"/>
      <c r="BV326" s="130"/>
      <c r="BW326" s="130"/>
      <c r="BX326" s="130"/>
      <c r="BY326" s="130"/>
      <c r="BZ326" s="130"/>
      <c r="CA326" s="130"/>
      <c r="CB326" s="130"/>
      <c r="CC326" s="130"/>
      <c r="CD326" s="130"/>
      <c r="CE326" s="130"/>
      <c r="CF326" s="130"/>
      <c r="CG326" s="130"/>
      <c r="CH326" s="130"/>
      <c r="CI326" s="130"/>
      <c r="CJ326" s="130"/>
      <c r="CK326" s="130"/>
      <c r="CL326" s="130"/>
      <c r="CM326" s="130"/>
      <c r="CN326" s="130"/>
      <c r="CO326" s="130"/>
      <c r="CP326" s="130"/>
      <c r="CQ326" s="130"/>
      <c r="CR326" s="130"/>
      <c r="CS326" s="130"/>
    </row>
    <row r="327" hidden="1" outlineLevel="1" spans="1:97">
      <c r="A327" s="18" t="s">
        <v>451</v>
      </c>
      <c r="B327" s="27" t="s">
        <v>587</v>
      </c>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c r="BA327" s="130"/>
      <c r="BB327" s="130"/>
      <c r="BC327" s="130"/>
      <c r="BD327" s="130"/>
      <c r="BE327" s="130"/>
      <c r="BF327" s="130"/>
      <c r="BG327" s="130"/>
      <c r="BH327" s="130"/>
      <c r="BI327" s="130"/>
      <c r="BJ327" s="130"/>
      <c r="BK327" s="130"/>
      <c r="BL327" s="130"/>
      <c r="BM327" s="130"/>
      <c r="BN327" s="130"/>
      <c r="BO327" s="33">
        <f>(1+BO328)*(1+BO329)-1</f>
        <v>0.0486002689605716</v>
      </c>
      <c r="BP327" s="130"/>
      <c r="BQ327" s="130"/>
      <c r="BR327" s="130"/>
      <c r="BS327" s="130"/>
      <c r="BT327" s="130"/>
      <c r="BU327" s="130"/>
      <c r="BV327" s="33">
        <f>(1+BV328)*(1+BV329)-1</f>
        <v>0.00820871825687952</v>
      </c>
      <c r="BW327" s="33"/>
      <c r="BX327" s="33"/>
      <c r="BY327" s="130"/>
      <c r="BZ327" s="33"/>
      <c r="CA327" s="33"/>
      <c r="CB327" s="33"/>
      <c r="CC327" s="33">
        <f>(1+CC328)*(1+CC329)-1</f>
        <v>-0.0350670292211328</v>
      </c>
      <c r="CD327" s="33"/>
      <c r="CE327" s="33"/>
      <c r="CF327" s="130"/>
      <c r="CG327" s="33"/>
      <c r="CH327" s="33"/>
      <c r="CI327" s="33"/>
      <c r="CJ327" s="33">
        <f t="shared" ref="CJ327:CS327" si="430">(1+CJ328)*(1+CJ329)-1</f>
        <v>-0.0129743607541591</v>
      </c>
      <c r="CK327" s="33">
        <f t="shared" si="430"/>
        <v>0.01</v>
      </c>
      <c r="CL327" s="33">
        <f t="shared" si="430"/>
        <v>0.01</v>
      </c>
      <c r="CM327" s="33">
        <f t="shared" si="430"/>
        <v>0.01</v>
      </c>
      <c r="CN327" s="33">
        <f t="shared" si="430"/>
        <v>0.01</v>
      </c>
      <c r="CO327" s="33">
        <f t="shared" si="430"/>
        <v>0.01</v>
      </c>
      <c r="CP327" s="33">
        <f t="shared" si="430"/>
        <v>0.01</v>
      </c>
      <c r="CQ327" s="33">
        <f t="shared" si="430"/>
        <v>0.01</v>
      </c>
      <c r="CR327" s="33">
        <f t="shared" si="430"/>
        <v>0.01</v>
      </c>
      <c r="CS327" s="33">
        <f t="shared" si="430"/>
        <v>0.01</v>
      </c>
    </row>
    <row r="328" hidden="1" outlineLevel="1" spans="1:97">
      <c r="A328" s="536" t="s">
        <v>646</v>
      </c>
      <c r="B328" s="27" t="s">
        <v>587</v>
      </c>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c r="BB328" s="130"/>
      <c r="BC328" s="130"/>
      <c r="BD328" s="130"/>
      <c r="BE328" s="130"/>
      <c r="BF328" s="130"/>
      <c r="BG328" s="130"/>
      <c r="BH328" s="130"/>
      <c r="BI328" s="130"/>
      <c r="BJ328" s="130"/>
      <c r="BK328" s="130"/>
      <c r="BL328" s="130"/>
      <c r="BM328" s="130"/>
      <c r="BN328" s="130"/>
      <c r="BO328" s="130">
        <f>[56]Currencies!AT535</f>
        <v>-0.0290738250365079</v>
      </c>
      <c r="BP328" s="130"/>
      <c r="BQ328" s="130"/>
      <c r="BR328" s="130"/>
      <c r="BS328" s="130"/>
      <c r="BT328" s="130"/>
      <c r="BU328" s="130"/>
      <c r="BV328" s="130">
        <f>[56]Currencies!BA535</f>
        <v>-0.00177354628031728</v>
      </c>
      <c r="BW328" s="130"/>
      <c r="BX328" s="130"/>
      <c r="BY328" s="130"/>
      <c r="BZ328" s="130"/>
      <c r="CA328" s="130"/>
      <c r="CB328" s="130"/>
      <c r="CC328" s="130">
        <f>[56]Currencies!BH535</f>
        <v>-0.0446208210110226</v>
      </c>
      <c r="CD328" s="130"/>
      <c r="CE328" s="130"/>
      <c r="CF328" s="130"/>
      <c r="CG328" s="130"/>
      <c r="CH328" s="130"/>
      <c r="CI328" s="130"/>
      <c r="CJ328" s="130">
        <f>[56]Currencies!BO535</f>
        <v>-0.0227468918358012</v>
      </c>
      <c r="CK328" s="130">
        <f>[56]Currencies!BP535</f>
        <v>0</v>
      </c>
      <c r="CL328" s="130">
        <f>[56]Currencies!BQ535</f>
        <v>0</v>
      </c>
      <c r="CM328" s="130">
        <f>[56]Currencies!BR535</f>
        <v>0</v>
      </c>
      <c r="CN328" s="130">
        <f>[56]Currencies!BS535</f>
        <v>0</v>
      </c>
      <c r="CO328" s="130">
        <f>[56]Currencies!BT535</f>
        <v>0</v>
      </c>
      <c r="CP328" s="130">
        <f>[56]Currencies!BU535</f>
        <v>0</v>
      </c>
      <c r="CQ328" s="130">
        <f>[56]Currencies!BV535</f>
        <v>0</v>
      </c>
      <c r="CR328" s="130">
        <f>[56]Currencies!BW535</f>
        <v>0</v>
      </c>
      <c r="CS328" s="130">
        <f>[56]Currencies!BX535</f>
        <v>0</v>
      </c>
    </row>
    <row r="329" hidden="1" outlineLevel="1" spans="1:97">
      <c r="A329" s="536" t="s">
        <v>648</v>
      </c>
      <c r="B329" s="27" t="s">
        <v>587</v>
      </c>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c r="BA329" s="130"/>
      <c r="BB329" s="130"/>
      <c r="BC329" s="130"/>
      <c r="BD329" s="130"/>
      <c r="BE329" s="130"/>
      <c r="BF329" s="130"/>
      <c r="BG329" s="130"/>
      <c r="BH329" s="130"/>
      <c r="BI329" s="130"/>
      <c r="BJ329" s="130"/>
      <c r="BK329" s="130"/>
      <c r="BL329" s="130"/>
      <c r="BM329" s="130"/>
      <c r="BN329" s="130"/>
      <c r="BO329" s="130">
        <v>0.08</v>
      </c>
      <c r="BP329" s="130"/>
      <c r="BQ329" s="130"/>
      <c r="BR329" s="130"/>
      <c r="BS329" s="130"/>
      <c r="BT329" s="130"/>
      <c r="BU329" s="130"/>
      <c r="BV329" s="133">
        <v>0.01</v>
      </c>
      <c r="BW329" s="130"/>
      <c r="BX329" s="130"/>
      <c r="BY329" s="130"/>
      <c r="BZ329" s="130"/>
      <c r="CA329" s="130"/>
      <c r="CB329" s="130"/>
      <c r="CC329" s="130">
        <f>BV329</f>
        <v>0.01</v>
      </c>
      <c r="CD329" s="130"/>
      <c r="CE329" s="130"/>
      <c r="CF329" s="130"/>
      <c r="CG329" s="130"/>
      <c r="CH329" s="130"/>
      <c r="CI329" s="130"/>
      <c r="CJ329" s="130">
        <f>CC329</f>
        <v>0.01</v>
      </c>
      <c r="CK329" s="130">
        <f>CJ329</f>
        <v>0.01</v>
      </c>
      <c r="CL329" s="130">
        <f t="shared" ref="CL329:CS329" si="431">CK329</f>
        <v>0.01</v>
      </c>
      <c r="CM329" s="130">
        <f t="shared" si="431"/>
        <v>0.01</v>
      </c>
      <c r="CN329" s="130">
        <f t="shared" si="431"/>
        <v>0.01</v>
      </c>
      <c r="CO329" s="130">
        <f t="shared" si="431"/>
        <v>0.01</v>
      </c>
      <c r="CP329" s="130">
        <f t="shared" si="431"/>
        <v>0.01</v>
      </c>
      <c r="CQ329" s="130">
        <f t="shared" si="431"/>
        <v>0.01</v>
      </c>
      <c r="CR329" s="130">
        <f t="shared" si="431"/>
        <v>0.01</v>
      </c>
      <c r="CS329" s="130">
        <f t="shared" si="431"/>
        <v>0.01</v>
      </c>
    </row>
    <row r="330" hidden="1" outlineLevel="1" spans="1:97">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c r="BA330" s="130"/>
      <c r="BB330" s="130"/>
      <c r="BC330" s="130"/>
      <c r="BD330" s="130"/>
      <c r="BE330" s="130"/>
      <c r="BF330" s="130"/>
      <c r="BG330" s="130"/>
      <c r="BH330" s="130"/>
      <c r="BI330" s="130"/>
      <c r="BJ330" s="130"/>
      <c r="BK330" s="130"/>
      <c r="BL330" s="130"/>
      <c r="BM330" s="130"/>
      <c r="BN330" s="130"/>
      <c r="BO330" s="130"/>
      <c r="BP330" s="130"/>
      <c r="BQ330" s="130"/>
      <c r="BR330" s="130"/>
      <c r="BS330" s="130"/>
      <c r="BT330" s="130"/>
      <c r="BU330" s="130"/>
      <c r="BV330" s="130"/>
      <c r="BW330" s="130"/>
      <c r="BX330" s="130"/>
      <c r="BY330" s="130"/>
      <c r="BZ330" s="130"/>
      <c r="CA330" s="130"/>
      <c r="CB330" s="130"/>
      <c r="CC330" s="130"/>
      <c r="CD330" s="130"/>
      <c r="CE330" s="130"/>
      <c r="CF330" s="130"/>
      <c r="CG330" s="130"/>
      <c r="CH330" s="130"/>
      <c r="CI330" s="130"/>
      <c r="CJ330" s="130"/>
      <c r="CK330" s="130"/>
      <c r="CL330" s="130"/>
      <c r="CM330" s="130"/>
      <c r="CN330" s="130"/>
      <c r="CO330" s="130"/>
      <c r="CP330" s="130"/>
      <c r="CQ330" s="130"/>
      <c r="CR330" s="130"/>
      <c r="CS330" s="130"/>
    </row>
    <row r="331" hidden="1" outlineLevel="1" spans="1:97">
      <c r="A331" s="18" t="s">
        <v>450</v>
      </c>
      <c r="B331" s="27" t="s">
        <v>587</v>
      </c>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c r="BA331" s="130"/>
      <c r="BB331" s="130"/>
      <c r="BC331" s="130"/>
      <c r="BD331" s="130"/>
      <c r="BE331" s="130"/>
      <c r="BF331" s="130"/>
      <c r="BG331" s="130"/>
      <c r="BH331" s="130"/>
      <c r="BI331" s="130"/>
      <c r="BJ331" s="130"/>
      <c r="BK331" s="130"/>
      <c r="BL331" s="130"/>
      <c r="BM331" s="130"/>
      <c r="BN331" s="130"/>
      <c r="BO331" s="33">
        <f>(1+BO332)*(1+BO333)-1</f>
        <v>0.165309476430497</v>
      </c>
      <c r="BP331" s="130"/>
      <c r="BQ331" s="130"/>
      <c r="BR331" s="130"/>
      <c r="BS331" s="130"/>
      <c r="BT331" s="130"/>
      <c r="BU331" s="130"/>
      <c r="BV331" s="33">
        <f>(1+BV332)*(1+BV333)-1</f>
        <v>0.00258922651606808</v>
      </c>
      <c r="BW331" s="33"/>
      <c r="BX331" s="33"/>
      <c r="BY331" s="130"/>
      <c r="BZ331" s="33"/>
      <c r="CA331" s="33"/>
      <c r="CB331" s="33"/>
      <c r="CC331" s="33">
        <f t="shared" ref="CC331:CS331" si="432">(1+CC332)*(1+CC333)-1</f>
        <v>0.00780433205464415</v>
      </c>
      <c r="CD331" s="33"/>
      <c r="CE331" s="33"/>
      <c r="CF331" s="130"/>
      <c r="CG331" s="33"/>
      <c r="CH331" s="33"/>
      <c r="CI331" s="33"/>
      <c r="CJ331" s="33">
        <f t="shared" si="432"/>
        <v>0.00422434434650798</v>
      </c>
      <c r="CK331" s="33">
        <f t="shared" si="432"/>
        <v>0.00422434434650798</v>
      </c>
      <c r="CL331" s="33">
        <f t="shared" si="432"/>
        <v>0.00422434434650798</v>
      </c>
      <c r="CM331" s="33">
        <f t="shared" si="432"/>
        <v>0.00422434434650798</v>
      </c>
      <c r="CN331" s="33">
        <f t="shared" si="432"/>
        <v>0.00422434434650798</v>
      </c>
      <c r="CO331" s="33">
        <f t="shared" si="432"/>
        <v>0.00422434434650798</v>
      </c>
      <c r="CP331" s="33">
        <f t="shared" si="432"/>
        <v>0.00422434434650798</v>
      </c>
      <c r="CQ331" s="33">
        <f t="shared" si="432"/>
        <v>0.00422434434650798</v>
      </c>
      <c r="CR331" s="33">
        <f t="shared" si="432"/>
        <v>0.00422434434650798</v>
      </c>
      <c r="CS331" s="33">
        <f t="shared" si="432"/>
        <v>0.00422434434650798</v>
      </c>
    </row>
    <row r="332" hidden="1" outlineLevel="1" spans="1:97">
      <c r="A332" s="536" t="s">
        <v>646</v>
      </c>
      <c r="B332" s="27" t="s">
        <v>587</v>
      </c>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c r="BB332" s="130"/>
      <c r="BC332" s="130"/>
      <c r="BD332" s="130"/>
      <c r="BE332" s="130"/>
      <c r="BF332" s="130"/>
      <c r="BG332" s="130"/>
      <c r="BH332" s="130"/>
      <c r="BI332" s="130"/>
      <c r="BJ332" s="130"/>
      <c r="BK332" s="130"/>
      <c r="BL332" s="130"/>
      <c r="BM332" s="130"/>
      <c r="BN332" s="130"/>
      <c r="BO332" s="130">
        <f>[56]Currencies!AT536</f>
        <v>-0.0248456264179943</v>
      </c>
      <c r="BP332" s="130"/>
      <c r="BQ332" s="130"/>
      <c r="BR332" s="130"/>
      <c r="BS332" s="130"/>
      <c r="BT332" s="130"/>
      <c r="BU332" s="130"/>
      <c r="BV332" s="130">
        <f>[56]Currencies!BA536</f>
        <v>-0.00733739948904141</v>
      </c>
      <c r="BW332" s="130"/>
      <c r="BX332" s="130"/>
      <c r="BY332" s="130"/>
      <c r="BZ332" s="130"/>
      <c r="CA332" s="130"/>
      <c r="CB332" s="130"/>
      <c r="CC332" s="130">
        <f>[56]Currencies!BH536</f>
        <v>-0.00217392865876815</v>
      </c>
      <c r="CD332" s="130"/>
      <c r="CE332" s="130"/>
      <c r="CF332" s="130"/>
      <c r="CG332" s="130"/>
      <c r="CH332" s="130"/>
      <c r="CI332" s="130"/>
      <c r="CJ332" s="130">
        <f>[56]Currencies!BO536</f>
        <v>-0.00571847094405146</v>
      </c>
      <c r="CK332" s="130">
        <f>[56]Currencies!BP536</f>
        <v>-0.00571847094405145</v>
      </c>
      <c r="CL332" s="130">
        <f>[56]Currencies!BQ536</f>
        <v>-0.00571847094405146</v>
      </c>
      <c r="CM332" s="130">
        <f>[56]Currencies!BR536</f>
        <v>-0.00571847094405145</v>
      </c>
      <c r="CN332" s="130">
        <f>[56]Currencies!BS536</f>
        <v>-0.00571847094405145</v>
      </c>
      <c r="CO332" s="130">
        <f>[56]Currencies!BT536</f>
        <v>-0.00571847094405145</v>
      </c>
      <c r="CP332" s="130">
        <f>[56]Currencies!BU536</f>
        <v>-0.00571847094405146</v>
      </c>
      <c r="CQ332" s="130">
        <f>[56]Currencies!BV536</f>
        <v>-0.00571847094405146</v>
      </c>
      <c r="CR332" s="130">
        <f>[56]Currencies!BW536</f>
        <v>-0.00571847094405146</v>
      </c>
      <c r="CS332" s="130">
        <f>[56]Currencies!BX536</f>
        <v>-0.00571847094405146</v>
      </c>
    </row>
    <row r="333" hidden="1" outlineLevel="1" spans="1:97">
      <c r="A333" s="536" t="s">
        <v>659</v>
      </c>
      <c r="B333" s="27" t="s">
        <v>587</v>
      </c>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c r="BA333" s="130"/>
      <c r="BB333" s="130"/>
      <c r="BC333" s="130"/>
      <c r="BD333" s="130"/>
      <c r="BE333" s="130"/>
      <c r="BF333" s="130"/>
      <c r="BG333" s="130"/>
      <c r="BH333" s="130"/>
      <c r="BI333" s="130"/>
      <c r="BJ333" s="130"/>
      <c r="BK333" s="130"/>
      <c r="BL333" s="130"/>
      <c r="BM333" s="130"/>
      <c r="BN333" s="130"/>
      <c r="BO333" s="130">
        <v>0.195</v>
      </c>
      <c r="BP333" s="130"/>
      <c r="BQ333" s="130"/>
      <c r="BR333" s="130"/>
      <c r="BS333" s="130"/>
      <c r="BT333" s="130"/>
      <c r="BU333" s="130"/>
      <c r="BV333" s="133">
        <v>0.01</v>
      </c>
      <c r="BW333" s="130"/>
      <c r="BX333" s="130"/>
      <c r="BY333" s="130"/>
      <c r="BZ333" s="130"/>
      <c r="CA333" s="130"/>
      <c r="CB333" s="130"/>
      <c r="CC333" s="130">
        <f>BV333</f>
        <v>0.01</v>
      </c>
      <c r="CD333" s="130"/>
      <c r="CE333" s="130"/>
      <c r="CF333" s="130"/>
      <c r="CG333" s="130"/>
      <c r="CH333" s="130"/>
      <c r="CI333" s="130"/>
      <c r="CJ333" s="130">
        <f>CC333</f>
        <v>0.01</v>
      </c>
      <c r="CK333" s="130">
        <f>CJ333</f>
        <v>0.01</v>
      </c>
      <c r="CL333" s="130">
        <f t="shared" ref="CL333:CS333" si="433">CK333</f>
        <v>0.01</v>
      </c>
      <c r="CM333" s="130">
        <f t="shared" si="433"/>
        <v>0.01</v>
      </c>
      <c r="CN333" s="130">
        <f t="shared" si="433"/>
        <v>0.01</v>
      </c>
      <c r="CO333" s="130">
        <f t="shared" si="433"/>
        <v>0.01</v>
      </c>
      <c r="CP333" s="130">
        <f t="shared" si="433"/>
        <v>0.01</v>
      </c>
      <c r="CQ333" s="130">
        <f t="shared" si="433"/>
        <v>0.01</v>
      </c>
      <c r="CR333" s="130">
        <f t="shared" si="433"/>
        <v>0.01</v>
      </c>
      <c r="CS333" s="130">
        <f t="shared" si="433"/>
        <v>0.01</v>
      </c>
    </row>
    <row r="334" hidden="1" outlineLevel="1" spans="1:97">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c r="BA334" s="130"/>
      <c r="BB334" s="130"/>
      <c r="BC334" s="130"/>
      <c r="BD334" s="130"/>
      <c r="BE334" s="130"/>
      <c r="BF334" s="130"/>
      <c r="BG334" s="130"/>
      <c r="BH334" s="130"/>
      <c r="BI334" s="130"/>
      <c r="BJ334" s="130"/>
      <c r="BK334" s="130"/>
      <c r="BL334" s="130"/>
      <c r="BM334" s="130"/>
      <c r="BN334" s="130"/>
      <c r="BO334" s="130"/>
      <c r="BP334" s="130"/>
      <c r="BQ334" s="130"/>
      <c r="BR334" s="130"/>
      <c r="BS334" s="130"/>
      <c r="BT334" s="130"/>
      <c r="BU334" s="130"/>
      <c r="BV334" s="130"/>
      <c r="BW334" s="130"/>
      <c r="BX334" s="130"/>
      <c r="BY334" s="130"/>
      <c r="BZ334" s="130"/>
      <c r="CA334" s="130"/>
      <c r="CB334" s="130"/>
      <c r="CC334" s="130"/>
      <c r="CD334" s="130"/>
      <c r="CE334" s="130"/>
      <c r="CF334" s="130"/>
      <c r="CG334" s="130"/>
      <c r="CH334" s="130"/>
      <c r="CI334" s="130"/>
      <c r="CJ334" s="130"/>
      <c r="CK334" s="130"/>
      <c r="CL334" s="130"/>
      <c r="CM334" s="130"/>
      <c r="CN334" s="130"/>
      <c r="CO334" s="130"/>
      <c r="CP334" s="130"/>
      <c r="CQ334" s="130"/>
      <c r="CR334" s="130"/>
      <c r="CS334" s="130"/>
    </row>
    <row r="335" hidden="1" outlineLevel="1" spans="1:97">
      <c r="A335" s="18" t="s">
        <v>452</v>
      </c>
      <c r="B335" s="27" t="s">
        <v>587</v>
      </c>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c r="BA335" s="130"/>
      <c r="BB335" s="130"/>
      <c r="BC335" s="130"/>
      <c r="BD335" s="130"/>
      <c r="BE335" s="130"/>
      <c r="BF335" s="130"/>
      <c r="BG335" s="130"/>
      <c r="BH335" s="130"/>
      <c r="BI335" s="130"/>
      <c r="BJ335" s="130"/>
      <c r="BK335" s="130"/>
      <c r="BL335" s="130"/>
      <c r="BM335" s="130"/>
      <c r="BN335" s="130"/>
      <c r="BO335" s="33">
        <f>(1+BO336)*(1+BO337)-1</f>
        <v>-0.0424194915538699</v>
      </c>
      <c r="BP335" s="130"/>
      <c r="BQ335" s="130"/>
      <c r="BR335" s="130"/>
      <c r="BS335" s="130"/>
      <c r="BT335" s="130"/>
      <c r="BU335" s="130"/>
      <c r="BV335" s="33">
        <f>(1+BV336)*(1+BV337)-1</f>
        <v>-0.00681206778830223</v>
      </c>
      <c r="BW335" s="33"/>
      <c r="BX335" s="33"/>
      <c r="BY335" s="130"/>
      <c r="BZ335" s="33"/>
      <c r="CA335" s="33"/>
      <c r="CB335" s="33"/>
      <c r="CC335" s="33">
        <f t="shared" ref="CC335:CS335" si="434">(1+CC336)*(1+CC337)-1</f>
        <v>-0.0330448720689815</v>
      </c>
      <c r="CD335" s="33"/>
      <c r="CE335" s="33"/>
      <c r="CF335" s="130"/>
      <c r="CG335" s="33"/>
      <c r="CH335" s="33"/>
      <c r="CI335" s="33"/>
      <c r="CJ335" s="33">
        <f t="shared" si="434"/>
        <v>0.01</v>
      </c>
      <c r="CK335" s="33">
        <f t="shared" si="434"/>
        <v>0.01</v>
      </c>
      <c r="CL335" s="33">
        <f t="shared" si="434"/>
        <v>0.01</v>
      </c>
      <c r="CM335" s="33">
        <f t="shared" si="434"/>
        <v>0.01</v>
      </c>
      <c r="CN335" s="33">
        <f t="shared" si="434"/>
        <v>0.01</v>
      </c>
      <c r="CO335" s="33">
        <f t="shared" si="434"/>
        <v>0.01</v>
      </c>
      <c r="CP335" s="33">
        <f t="shared" si="434"/>
        <v>0.01</v>
      </c>
      <c r="CQ335" s="33">
        <f t="shared" si="434"/>
        <v>0.01</v>
      </c>
      <c r="CR335" s="33">
        <f t="shared" si="434"/>
        <v>0.01</v>
      </c>
      <c r="CS335" s="33">
        <f t="shared" si="434"/>
        <v>0.01</v>
      </c>
    </row>
    <row r="336" hidden="1" outlineLevel="1" spans="1:97">
      <c r="A336" s="536" t="s">
        <v>646</v>
      </c>
      <c r="B336" s="27" t="s">
        <v>587</v>
      </c>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c r="BA336" s="130"/>
      <c r="BB336" s="130"/>
      <c r="BC336" s="130"/>
      <c r="BD336" s="130"/>
      <c r="BE336" s="130"/>
      <c r="BF336" s="130"/>
      <c r="BG336" s="130"/>
      <c r="BH336" s="130"/>
      <c r="BI336" s="130"/>
      <c r="BJ336" s="130"/>
      <c r="BK336" s="130"/>
      <c r="BL336" s="130"/>
      <c r="BM336" s="130"/>
      <c r="BN336" s="130"/>
      <c r="BO336" s="130">
        <f>[56]Currencies!AT537</f>
        <v>-0.0611955799547744</v>
      </c>
      <c r="BP336" s="130"/>
      <c r="BQ336" s="130"/>
      <c r="BR336" s="130"/>
      <c r="BS336" s="130"/>
      <c r="BT336" s="130"/>
      <c r="BU336" s="130"/>
      <c r="BV336" s="130">
        <f>[56]Currencies!BA537</f>
        <v>-0.0166456116715864</v>
      </c>
      <c r="BW336" s="130"/>
      <c r="BX336" s="130"/>
      <c r="BY336" s="130"/>
      <c r="BZ336" s="130"/>
      <c r="CA336" s="130"/>
      <c r="CB336" s="130"/>
      <c r="CC336" s="130">
        <f>[56]Currencies!BH537</f>
        <v>-0.0426186852168134</v>
      </c>
      <c r="CD336" s="130"/>
      <c r="CE336" s="130"/>
      <c r="CF336" s="130"/>
      <c r="CG336" s="130"/>
      <c r="CH336" s="130"/>
      <c r="CI336" s="130"/>
      <c r="CJ336" s="130">
        <f>[56]Currencies!BO537</f>
        <v>0</v>
      </c>
      <c r="CK336" s="130">
        <f>[56]Currencies!BP537</f>
        <v>0</v>
      </c>
      <c r="CL336" s="130">
        <f>[56]Currencies!BQ537</f>
        <v>0</v>
      </c>
      <c r="CM336" s="130">
        <f>[56]Currencies!BR537</f>
        <v>0</v>
      </c>
      <c r="CN336" s="130">
        <f>[56]Currencies!BS537</f>
        <v>0</v>
      </c>
      <c r="CO336" s="130">
        <f>[56]Currencies!BT537</f>
        <v>0</v>
      </c>
      <c r="CP336" s="130">
        <f>[56]Currencies!BU537</f>
        <v>0</v>
      </c>
      <c r="CQ336" s="130">
        <f>[56]Currencies!BV537</f>
        <v>0</v>
      </c>
      <c r="CR336" s="130">
        <f>[56]Currencies!BW537</f>
        <v>0</v>
      </c>
      <c r="CS336" s="130">
        <f>[56]Currencies!BX537</f>
        <v>0</v>
      </c>
    </row>
    <row r="337" hidden="1" outlineLevel="1" spans="1:97">
      <c r="A337" s="536" t="s">
        <v>660</v>
      </c>
      <c r="B337" s="27" t="s">
        <v>587</v>
      </c>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c r="BB337" s="130"/>
      <c r="BC337" s="130"/>
      <c r="BD337" s="130"/>
      <c r="BE337" s="130"/>
      <c r="BF337" s="130"/>
      <c r="BG337" s="130"/>
      <c r="BH337" s="130"/>
      <c r="BI337" s="130"/>
      <c r="BJ337" s="130"/>
      <c r="BK337" s="130"/>
      <c r="BL337" s="130"/>
      <c r="BM337" s="130"/>
      <c r="BN337" s="130"/>
      <c r="BO337" s="130">
        <v>0.02</v>
      </c>
      <c r="BP337" s="130"/>
      <c r="BQ337" s="130"/>
      <c r="BR337" s="130"/>
      <c r="BS337" s="130"/>
      <c r="BT337" s="130"/>
      <c r="BU337" s="130"/>
      <c r="BV337" s="133">
        <v>0.01</v>
      </c>
      <c r="BW337" s="130"/>
      <c r="BX337" s="130"/>
      <c r="BY337" s="130"/>
      <c r="BZ337" s="130"/>
      <c r="CA337" s="130"/>
      <c r="CB337" s="130"/>
      <c r="CC337" s="130">
        <f>BV337</f>
        <v>0.01</v>
      </c>
      <c r="CD337" s="130"/>
      <c r="CE337" s="130"/>
      <c r="CF337" s="130"/>
      <c r="CG337" s="130"/>
      <c r="CH337" s="130"/>
      <c r="CI337" s="130"/>
      <c r="CJ337" s="130">
        <f>CC337</f>
        <v>0.01</v>
      </c>
      <c r="CK337" s="130">
        <f>CJ337</f>
        <v>0.01</v>
      </c>
      <c r="CL337" s="130">
        <f t="shared" ref="CL337:CS337" si="435">CK337</f>
        <v>0.01</v>
      </c>
      <c r="CM337" s="130">
        <f t="shared" si="435"/>
        <v>0.01</v>
      </c>
      <c r="CN337" s="130">
        <f t="shared" si="435"/>
        <v>0.01</v>
      </c>
      <c r="CO337" s="130">
        <f t="shared" si="435"/>
        <v>0.01</v>
      </c>
      <c r="CP337" s="130">
        <f t="shared" si="435"/>
        <v>0.01</v>
      </c>
      <c r="CQ337" s="130">
        <f t="shared" si="435"/>
        <v>0.01</v>
      </c>
      <c r="CR337" s="130">
        <f t="shared" si="435"/>
        <v>0.01</v>
      </c>
      <c r="CS337" s="130">
        <f t="shared" si="435"/>
        <v>0.01</v>
      </c>
    </row>
    <row r="338" hidden="1" outlineLevel="1" spans="1:97">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c r="BB338" s="130"/>
      <c r="BC338" s="130"/>
      <c r="BD338" s="130"/>
      <c r="BE338" s="130"/>
      <c r="BF338" s="130"/>
      <c r="BG338" s="130"/>
      <c r="BH338" s="130"/>
      <c r="BI338" s="130"/>
      <c r="BJ338" s="130"/>
      <c r="BK338" s="130"/>
      <c r="BL338" s="130"/>
      <c r="BM338" s="130"/>
      <c r="BN338" s="130"/>
      <c r="BO338" s="130"/>
      <c r="BP338" s="130"/>
      <c r="BQ338" s="130"/>
      <c r="BR338" s="130"/>
      <c r="BS338" s="130"/>
      <c r="BT338" s="130"/>
      <c r="BU338" s="130"/>
      <c r="BV338" s="130"/>
      <c r="BW338" s="130"/>
      <c r="BX338" s="130"/>
      <c r="BY338" s="130"/>
      <c r="BZ338" s="130"/>
      <c r="CA338" s="130"/>
      <c r="CB338" s="130"/>
      <c r="CC338" s="130"/>
      <c r="CD338" s="130"/>
      <c r="CE338" s="130"/>
      <c r="CF338" s="130"/>
      <c r="CG338" s="130"/>
      <c r="CH338" s="130"/>
      <c r="CI338" s="130"/>
      <c r="CJ338" s="130"/>
      <c r="CK338" s="130"/>
      <c r="CL338" s="130"/>
      <c r="CM338" s="130"/>
      <c r="CN338" s="130"/>
      <c r="CO338" s="130"/>
      <c r="CP338" s="130"/>
      <c r="CQ338" s="130"/>
      <c r="CR338" s="130"/>
      <c r="CS338" s="130"/>
    </row>
    <row r="339" hidden="1" outlineLevel="1" spans="1:97">
      <c r="A339" s="18" t="s">
        <v>453</v>
      </c>
      <c r="B339" s="27" t="s">
        <v>587</v>
      </c>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c r="BA339" s="130"/>
      <c r="BB339" s="130"/>
      <c r="BC339" s="130"/>
      <c r="BD339" s="130"/>
      <c r="BE339" s="130"/>
      <c r="BF339" s="130"/>
      <c r="BG339" s="130"/>
      <c r="BH339" s="130"/>
      <c r="BI339" s="130"/>
      <c r="BJ339" s="130"/>
      <c r="BK339" s="130"/>
      <c r="BL339" s="130"/>
      <c r="BM339" s="130"/>
      <c r="BN339" s="130"/>
      <c r="BO339" s="33">
        <f>(1+BO340)*(1+BO341)-1</f>
        <v>0.285475276839871</v>
      </c>
      <c r="BP339" s="130"/>
      <c r="BQ339" s="130"/>
      <c r="BR339" s="130"/>
      <c r="BS339" s="130"/>
      <c r="BT339" s="130"/>
      <c r="BU339" s="130"/>
      <c r="BV339" s="33">
        <f>(1+BV340)*(1+BV341)-1</f>
        <v>-0.0490864727852995</v>
      </c>
      <c r="BW339" s="33"/>
      <c r="BX339" s="33"/>
      <c r="BY339" s="130"/>
      <c r="BZ339" s="33"/>
      <c r="CA339" s="33"/>
      <c r="CB339" s="33"/>
      <c r="CC339" s="33">
        <f t="shared" ref="CC339:CS339" si="436">(1+CC340)*(1+CC341)-1</f>
        <v>-0.0645785312705824</v>
      </c>
      <c r="CD339" s="33"/>
      <c r="CE339" s="33"/>
      <c r="CF339" s="130"/>
      <c r="CG339" s="33"/>
      <c r="CH339" s="33"/>
      <c r="CI339" s="33"/>
      <c r="CJ339" s="33">
        <f t="shared" si="436"/>
        <v>-0.00535643187558721</v>
      </c>
      <c r="CK339" s="33">
        <f t="shared" si="436"/>
        <v>-0.00535643187558721</v>
      </c>
      <c r="CL339" s="33">
        <f t="shared" si="436"/>
        <v>-0.00535643187558721</v>
      </c>
      <c r="CM339" s="33">
        <f t="shared" si="436"/>
        <v>-0.00535643187558721</v>
      </c>
      <c r="CN339" s="33">
        <f t="shared" si="436"/>
        <v>-0.00535643187558721</v>
      </c>
      <c r="CO339" s="33">
        <f t="shared" si="436"/>
        <v>-0.00535643187558721</v>
      </c>
      <c r="CP339" s="33">
        <f t="shared" si="436"/>
        <v>-0.00535643187558721</v>
      </c>
      <c r="CQ339" s="33">
        <f t="shared" si="436"/>
        <v>-0.00535643187558721</v>
      </c>
      <c r="CR339" s="33">
        <f t="shared" si="436"/>
        <v>-0.00535643187558721</v>
      </c>
      <c r="CS339" s="33">
        <f t="shared" si="436"/>
        <v>-0.00535643187558721</v>
      </c>
    </row>
    <row r="340" hidden="1" outlineLevel="1" spans="1:97">
      <c r="A340" s="536" t="s">
        <v>646</v>
      </c>
      <c r="B340" s="27" t="s">
        <v>587</v>
      </c>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c r="BA340" s="130"/>
      <c r="BB340" s="130"/>
      <c r="BC340" s="130"/>
      <c r="BD340" s="130"/>
      <c r="BE340" s="130"/>
      <c r="BF340" s="130"/>
      <c r="BG340" s="130"/>
      <c r="BH340" s="130"/>
      <c r="BI340" s="130"/>
      <c r="BJ340" s="130"/>
      <c r="BK340" s="130"/>
      <c r="BL340" s="130"/>
      <c r="BM340" s="130"/>
      <c r="BN340" s="130"/>
      <c r="BO340" s="130">
        <f>[56]Currencies!AT538</f>
        <v>0.0366736103547344</v>
      </c>
      <c r="BP340" s="130"/>
      <c r="BQ340" s="130"/>
      <c r="BR340" s="130"/>
      <c r="BS340" s="130"/>
      <c r="BT340" s="130"/>
      <c r="BU340" s="130"/>
      <c r="BV340" s="130">
        <f>[56]Currencies!BA538</f>
        <v>-0.058501458203267</v>
      </c>
      <c r="BW340" s="130"/>
      <c r="BX340" s="130"/>
      <c r="BY340" s="130"/>
      <c r="BZ340" s="130"/>
      <c r="CA340" s="130"/>
      <c r="CB340" s="130"/>
      <c r="CC340" s="130">
        <f>[56]Currencies!BH538</f>
        <v>-0.0738401299708737</v>
      </c>
      <c r="CD340" s="130"/>
      <c r="CE340" s="130"/>
      <c r="CF340" s="130"/>
      <c r="CG340" s="130"/>
      <c r="CH340" s="130"/>
      <c r="CI340" s="130"/>
      <c r="CJ340" s="130">
        <f>[56]Currencies!BO538</f>
        <v>-0.0152043879956309</v>
      </c>
      <c r="CK340" s="130">
        <f>[56]Currencies!BP538</f>
        <v>-0.0152043879956309</v>
      </c>
      <c r="CL340" s="130">
        <f>[56]Currencies!BQ538</f>
        <v>-0.0152043879956309</v>
      </c>
      <c r="CM340" s="130">
        <f>[56]Currencies!BR538</f>
        <v>-0.0152043879956309</v>
      </c>
      <c r="CN340" s="130">
        <f>[56]Currencies!BS538</f>
        <v>-0.0152043879956309</v>
      </c>
      <c r="CO340" s="130">
        <f>[56]Currencies!BT538</f>
        <v>-0.0152043879956309</v>
      </c>
      <c r="CP340" s="130">
        <f>[56]Currencies!BU538</f>
        <v>-0.0152043879956309</v>
      </c>
      <c r="CQ340" s="130">
        <f>[56]Currencies!BV538</f>
        <v>-0.0152043879956309</v>
      </c>
      <c r="CR340" s="130">
        <f>[56]Currencies!BW538</f>
        <v>-0.0152043879956309</v>
      </c>
      <c r="CS340" s="130">
        <f>[56]Currencies!BX538</f>
        <v>-0.0152043879956309</v>
      </c>
    </row>
    <row r="341" hidden="1" outlineLevel="1" spans="1:97">
      <c r="A341" s="536" t="s">
        <v>651</v>
      </c>
      <c r="B341" s="27" t="s">
        <v>587</v>
      </c>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c r="BA341" s="130"/>
      <c r="BB341" s="130"/>
      <c r="BC341" s="130"/>
      <c r="BD341" s="130"/>
      <c r="BE341" s="130"/>
      <c r="BF341" s="130"/>
      <c r="BG341" s="130"/>
      <c r="BH341" s="130"/>
      <c r="BI341" s="130"/>
      <c r="BJ341" s="130"/>
      <c r="BK341" s="130"/>
      <c r="BL341" s="130"/>
      <c r="BM341" s="130"/>
      <c r="BN341" s="130"/>
      <c r="BO341" s="130">
        <v>0.24</v>
      </c>
      <c r="BP341" s="130"/>
      <c r="BQ341" s="130"/>
      <c r="BR341" s="130"/>
      <c r="BS341" s="130"/>
      <c r="BT341" s="130"/>
      <c r="BU341" s="130"/>
      <c r="BV341" s="133">
        <v>0.01</v>
      </c>
      <c r="BW341" s="130"/>
      <c r="BX341" s="130"/>
      <c r="BY341" s="130"/>
      <c r="BZ341" s="130"/>
      <c r="CA341" s="130"/>
      <c r="CB341" s="130"/>
      <c r="CC341" s="130">
        <f>BV341</f>
        <v>0.01</v>
      </c>
      <c r="CD341" s="130"/>
      <c r="CE341" s="130"/>
      <c r="CF341" s="130"/>
      <c r="CG341" s="130"/>
      <c r="CH341" s="130"/>
      <c r="CI341" s="130"/>
      <c r="CJ341" s="130">
        <f>CC341</f>
        <v>0.01</v>
      </c>
      <c r="CK341" s="130">
        <f>CJ341</f>
        <v>0.01</v>
      </c>
      <c r="CL341" s="130">
        <f t="shared" ref="CL341:CS341" si="437">CK341</f>
        <v>0.01</v>
      </c>
      <c r="CM341" s="130">
        <f t="shared" si="437"/>
        <v>0.01</v>
      </c>
      <c r="CN341" s="130">
        <f t="shared" si="437"/>
        <v>0.01</v>
      </c>
      <c r="CO341" s="130">
        <f t="shared" si="437"/>
        <v>0.01</v>
      </c>
      <c r="CP341" s="130">
        <f t="shared" si="437"/>
        <v>0.01</v>
      </c>
      <c r="CQ341" s="130">
        <f t="shared" si="437"/>
        <v>0.01</v>
      </c>
      <c r="CR341" s="130">
        <f t="shared" si="437"/>
        <v>0.01</v>
      </c>
      <c r="CS341" s="130">
        <f t="shared" si="437"/>
        <v>0.01</v>
      </c>
    </row>
    <row r="342" hidden="1" outlineLevel="1" spans="1:97">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c r="BA342" s="130"/>
      <c r="BB342" s="130"/>
      <c r="BC342" s="130"/>
      <c r="BD342" s="130"/>
      <c r="BE342" s="130"/>
      <c r="BF342" s="130"/>
      <c r="BG342" s="130"/>
      <c r="BH342" s="130"/>
      <c r="BI342" s="130"/>
      <c r="BJ342" s="130"/>
      <c r="BK342" s="130"/>
      <c r="BL342" s="130"/>
      <c r="BM342" s="130"/>
      <c r="BN342" s="130"/>
      <c r="BO342" s="130"/>
      <c r="BP342" s="130"/>
      <c r="BQ342" s="130"/>
      <c r="BR342" s="130"/>
      <c r="BS342" s="130"/>
      <c r="BT342" s="130"/>
      <c r="BU342" s="130"/>
      <c r="BV342" s="130"/>
      <c r="BW342" s="130"/>
      <c r="BX342" s="130"/>
      <c r="BY342" s="130"/>
      <c r="BZ342" s="130"/>
      <c r="CA342" s="130"/>
      <c r="CB342" s="130"/>
      <c r="CC342" s="130"/>
      <c r="CD342" s="130"/>
      <c r="CE342" s="130"/>
      <c r="CF342" s="130"/>
      <c r="CG342" s="130"/>
      <c r="CH342" s="130"/>
      <c r="CI342" s="130"/>
      <c r="CJ342" s="130"/>
      <c r="CK342" s="130"/>
      <c r="CL342" s="130"/>
      <c r="CM342" s="130"/>
      <c r="CN342" s="130"/>
      <c r="CO342" s="130"/>
      <c r="CP342" s="130"/>
      <c r="CQ342" s="130"/>
      <c r="CR342" s="130"/>
      <c r="CS342" s="130"/>
    </row>
    <row r="343" hidden="1" outlineLevel="1" spans="1:97">
      <c r="A343" s="18" t="s">
        <v>454</v>
      </c>
      <c r="B343" s="27" t="s">
        <v>587</v>
      </c>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c r="BA343" s="130"/>
      <c r="BB343" s="130"/>
      <c r="BC343" s="130"/>
      <c r="BD343" s="130"/>
      <c r="BE343" s="130"/>
      <c r="BF343" s="130"/>
      <c r="BG343" s="130"/>
      <c r="BH343" s="130"/>
      <c r="BI343" s="130"/>
      <c r="BJ343" s="130"/>
      <c r="BK343" s="130"/>
      <c r="BL343" s="130"/>
      <c r="BM343" s="130"/>
      <c r="BN343" s="130"/>
      <c r="BO343" s="33">
        <f>(1+BO344)*(1+BO345)-1</f>
        <v>0.170138583774847</v>
      </c>
      <c r="BP343" s="130"/>
      <c r="BQ343" s="130"/>
      <c r="BR343" s="130"/>
      <c r="BS343" s="130"/>
      <c r="BT343" s="130"/>
      <c r="BU343" s="130"/>
      <c r="BV343" s="33">
        <f>(1+BV344)*(1+BV345)-1</f>
        <v>0.000501825128074396</v>
      </c>
      <c r="BW343" s="33"/>
      <c r="BX343" s="33"/>
      <c r="BY343" s="130"/>
      <c r="BZ343" s="33"/>
      <c r="CA343" s="33"/>
      <c r="CB343" s="33"/>
      <c r="CC343" s="33">
        <f t="shared" ref="CC343:CS343" si="438">(1+CC344)*(1+CC345)-1</f>
        <v>-0.025674131960298</v>
      </c>
      <c r="CD343" s="33"/>
      <c r="CE343" s="33"/>
      <c r="CF343" s="130"/>
      <c r="CG343" s="33"/>
      <c r="CH343" s="33"/>
      <c r="CI343" s="33"/>
      <c r="CJ343" s="33">
        <f t="shared" si="438"/>
        <v>0.00247220139231241</v>
      </c>
      <c r="CK343" s="33">
        <f t="shared" si="438"/>
        <v>0.00247220139231241</v>
      </c>
      <c r="CL343" s="33">
        <f t="shared" si="438"/>
        <v>0.00247220139231241</v>
      </c>
      <c r="CM343" s="33">
        <f t="shared" si="438"/>
        <v>0.00247220139231241</v>
      </c>
      <c r="CN343" s="33">
        <f t="shared" si="438"/>
        <v>0.00247220139231241</v>
      </c>
      <c r="CO343" s="33">
        <f t="shared" si="438"/>
        <v>0.00247220139231241</v>
      </c>
      <c r="CP343" s="33">
        <f t="shared" si="438"/>
        <v>0.00247220139231241</v>
      </c>
      <c r="CQ343" s="33">
        <f t="shared" si="438"/>
        <v>0.00247220139231241</v>
      </c>
      <c r="CR343" s="33">
        <f t="shared" si="438"/>
        <v>0.00247220139231241</v>
      </c>
      <c r="CS343" s="33">
        <f t="shared" si="438"/>
        <v>0.00247220139231241</v>
      </c>
    </row>
    <row r="344" hidden="1" outlineLevel="1" spans="1:97">
      <c r="A344" s="536" t="s">
        <v>646</v>
      </c>
      <c r="B344" s="27" t="s">
        <v>587</v>
      </c>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c r="BA344" s="130"/>
      <c r="BB344" s="130"/>
      <c r="BC344" s="130"/>
      <c r="BD344" s="130"/>
      <c r="BE344" s="130"/>
      <c r="BF344" s="130"/>
      <c r="BG344" s="130"/>
      <c r="BH344" s="130"/>
      <c r="BI344" s="130"/>
      <c r="BJ344" s="130"/>
      <c r="BK344" s="130"/>
      <c r="BL344" s="130"/>
      <c r="BM344" s="130"/>
      <c r="BN344" s="130"/>
      <c r="BO344" s="130">
        <f>[56]Currencies!AT539</f>
        <v>-0.0563398517944784</v>
      </c>
      <c r="BP344" s="130"/>
      <c r="BQ344" s="130"/>
      <c r="BR344" s="130"/>
      <c r="BS344" s="130"/>
      <c r="BT344" s="130"/>
      <c r="BU344" s="130"/>
      <c r="BV344" s="130">
        <f>[56]Currencies!BA539</f>
        <v>-0.00940413353655997</v>
      </c>
      <c r="BW344" s="130"/>
      <c r="BX344" s="130"/>
      <c r="BY344" s="130"/>
      <c r="BZ344" s="130"/>
      <c r="CA344" s="130"/>
      <c r="CB344" s="130"/>
      <c r="CC344" s="130">
        <f>[56]Currencies!BH539</f>
        <v>-0.0353209227329682</v>
      </c>
      <c r="CD344" s="130"/>
      <c r="CE344" s="130"/>
      <c r="CF344" s="130"/>
      <c r="CG344" s="130"/>
      <c r="CH344" s="130"/>
      <c r="CI344" s="130"/>
      <c r="CJ344" s="130">
        <f>[56]Currencies!BO539</f>
        <v>-0.00745326594820548</v>
      </c>
      <c r="CK344" s="130">
        <f>[56]Currencies!BP539</f>
        <v>-0.00745326594820549</v>
      </c>
      <c r="CL344" s="130">
        <f>[56]Currencies!BQ539</f>
        <v>-0.00745326594820549</v>
      </c>
      <c r="CM344" s="130">
        <f>[56]Currencies!BR539</f>
        <v>-0.00745326594820549</v>
      </c>
      <c r="CN344" s="130">
        <f>[56]Currencies!BS539</f>
        <v>-0.00745326594820549</v>
      </c>
      <c r="CO344" s="130">
        <f>[56]Currencies!BT539</f>
        <v>-0.00745326594820549</v>
      </c>
      <c r="CP344" s="130">
        <f>[56]Currencies!BU539</f>
        <v>-0.00745326594820549</v>
      </c>
      <c r="CQ344" s="130">
        <f>[56]Currencies!BV539</f>
        <v>-0.00745326594820549</v>
      </c>
      <c r="CR344" s="130">
        <f>[56]Currencies!BW539</f>
        <v>-0.00745326594820549</v>
      </c>
      <c r="CS344" s="130">
        <f>[56]Currencies!BX539</f>
        <v>-0.00745326594820549</v>
      </c>
    </row>
    <row r="345" hidden="1" outlineLevel="1" spans="1:97">
      <c r="A345" s="536" t="s">
        <v>661</v>
      </c>
      <c r="B345" s="27" t="s">
        <v>587</v>
      </c>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c r="BB345" s="130"/>
      <c r="BC345" s="130"/>
      <c r="BD345" s="130"/>
      <c r="BE345" s="130"/>
      <c r="BF345" s="130"/>
      <c r="BG345" s="130"/>
      <c r="BH345" s="130"/>
      <c r="BI345" s="130"/>
      <c r="BJ345" s="130"/>
      <c r="BK345" s="130"/>
      <c r="BL345" s="130"/>
      <c r="BM345" s="130"/>
      <c r="BN345" s="130"/>
      <c r="BO345" s="130">
        <v>0.24</v>
      </c>
      <c r="BP345" s="130"/>
      <c r="BQ345" s="130"/>
      <c r="BR345" s="130"/>
      <c r="BS345" s="130"/>
      <c r="BT345" s="130"/>
      <c r="BU345" s="130"/>
      <c r="BV345" s="133">
        <v>0.01</v>
      </c>
      <c r="BW345" s="130"/>
      <c r="BX345" s="130"/>
      <c r="BY345" s="130"/>
      <c r="BZ345" s="130"/>
      <c r="CA345" s="130"/>
      <c r="CB345" s="130"/>
      <c r="CC345" s="130">
        <f>BV345</f>
        <v>0.01</v>
      </c>
      <c r="CD345" s="130"/>
      <c r="CE345" s="130"/>
      <c r="CF345" s="130"/>
      <c r="CG345" s="130"/>
      <c r="CH345" s="130"/>
      <c r="CI345" s="130"/>
      <c r="CJ345" s="130">
        <f>CC345</f>
        <v>0.01</v>
      </c>
      <c r="CK345" s="130">
        <f>CJ345</f>
        <v>0.01</v>
      </c>
      <c r="CL345" s="130">
        <f t="shared" ref="CL345:CS345" si="439">CK345</f>
        <v>0.01</v>
      </c>
      <c r="CM345" s="130">
        <f t="shared" si="439"/>
        <v>0.01</v>
      </c>
      <c r="CN345" s="130">
        <f t="shared" si="439"/>
        <v>0.01</v>
      </c>
      <c r="CO345" s="130">
        <f t="shared" si="439"/>
        <v>0.01</v>
      </c>
      <c r="CP345" s="130">
        <f t="shared" si="439"/>
        <v>0.01</v>
      </c>
      <c r="CQ345" s="130">
        <f t="shared" si="439"/>
        <v>0.01</v>
      </c>
      <c r="CR345" s="130">
        <f t="shared" si="439"/>
        <v>0.01</v>
      </c>
      <c r="CS345" s="130">
        <f t="shared" si="439"/>
        <v>0.01</v>
      </c>
    </row>
    <row r="346" hidden="1" outlineLevel="1" spans="1:97">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c r="BA346" s="130"/>
      <c r="BB346" s="130"/>
      <c r="BC346" s="130"/>
      <c r="BD346" s="130"/>
      <c r="BE346" s="130"/>
      <c r="BF346" s="130"/>
      <c r="BG346" s="130"/>
      <c r="BH346" s="130"/>
      <c r="BI346" s="130"/>
      <c r="BJ346" s="130"/>
      <c r="BK346" s="130"/>
      <c r="BL346" s="130"/>
      <c r="BM346" s="130"/>
      <c r="BN346" s="130"/>
      <c r="BO346" s="130"/>
      <c r="BP346" s="130"/>
      <c r="BQ346" s="130"/>
      <c r="BR346" s="130"/>
      <c r="BS346" s="130"/>
      <c r="BT346" s="130"/>
      <c r="BU346" s="130"/>
      <c r="BV346" s="130"/>
      <c r="BW346" s="130"/>
      <c r="BX346" s="130"/>
      <c r="BY346" s="130"/>
      <c r="BZ346" s="130"/>
      <c r="CA346" s="130"/>
      <c r="CB346" s="130"/>
      <c r="CC346" s="130"/>
      <c r="CD346" s="130"/>
      <c r="CE346" s="130"/>
      <c r="CF346" s="130"/>
      <c r="CG346" s="130"/>
      <c r="CH346" s="130"/>
      <c r="CI346" s="130"/>
      <c r="CJ346" s="130"/>
      <c r="CK346" s="130"/>
      <c r="CL346" s="130"/>
      <c r="CM346" s="130"/>
      <c r="CN346" s="130"/>
      <c r="CO346" s="130"/>
      <c r="CP346" s="130"/>
      <c r="CQ346" s="130"/>
      <c r="CR346" s="130"/>
      <c r="CS346" s="130"/>
    </row>
    <row r="347" collapsed="1" spans="1:97">
      <c r="A347" t="s">
        <v>662</v>
      </c>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7">
        <f t="shared" ref="AU347:BY347" si="440">(1+AN355)*(1+AU355)-1</f>
        <v>-0.0431452</v>
      </c>
      <c r="AV347" s="137">
        <f t="shared" si="440"/>
        <v>-0.0287153222236664</v>
      </c>
      <c r="AW347" s="137">
        <f t="shared" si="440"/>
        <v>0.0402560000000001</v>
      </c>
      <c r="AX347" s="137">
        <f t="shared" si="440"/>
        <v>0.0621821132276748</v>
      </c>
      <c r="AY347" s="137">
        <f t="shared" si="440"/>
        <v>-0.036922</v>
      </c>
      <c r="AZ347" s="137">
        <f t="shared" si="440"/>
        <v>0.0514847978716331</v>
      </c>
      <c r="BA347" s="137">
        <f t="shared" si="440"/>
        <v>0.00636799999999993</v>
      </c>
      <c r="BB347" s="137">
        <f t="shared" si="440"/>
        <v>0.061517</v>
      </c>
      <c r="BC347" s="137">
        <f t="shared" si="440"/>
        <v>0.249959335882219</v>
      </c>
      <c r="BD347" s="137">
        <f t="shared" si="440"/>
        <v>0.1352</v>
      </c>
      <c r="BE347" s="137">
        <f t="shared" si="440"/>
        <v>0.143081176893202</v>
      </c>
      <c r="BF347" s="137">
        <f t="shared" si="440"/>
        <v>0.14804</v>
      </c>
      <c r="BG347" s="137">
        <f t="shared" si="440"/>
        <v>0.13906318216568</v>
      </c>
      <c r="BH347" s="137">
        <f t="shared" si="440"/>
        <v>0.143648</v>
      </c>
      <c r="BI347" s="137">
        <f t="shared" si="440"/>
        <v>0.226143</v>
      </c>
      <c r="BJ347" s="137">
        <f t="shared" si="440"/>
        <v>0.257675041425577</v>
      </c>
      <c r="BK347" s="137">
        <f t="shared" si="440"/>
        <v>0.24762</v>
      </c>
      <c r="BL347" s="137">
        <f t="shared" si="440"/>
        <v>0.152196372471323</v>
      </c>
      <c r="BM347" s="137">
        <f t="shared" si="440"/>
        <v>0.242</v>
      </c>
      <c r="BN347" s="137">
        <f t="shared" si="440"/>
        <v>0.198170599212896</v>
      </c>
      <c r="BO347" s="137">
        <f t="shared" si="440"/>
        <v>0.219458</v>
      </c>
      <c r="BP347" s="137">
        <f t="shared" si="440"/>
        <v>0.274317</v>
      </c>
      <c r="BQ347" s="137">
        <f t="shared" si="440"/>
        <v>0.229913658765395</v>
      </c>
      <c r="BR347" s="137">
        <f t="shared" si="440"/>
        <v>0.1495117</v>
      </c>
      <c r="BS347" s="137">
        <f t="shared" si="440"/>
        <v>0.100714955697119</v>
      </c>
      <c r="BT347" s="137">
        <f t="shared" si="440"/>
        <v>0.25212</v>
      </c>
      <c r="BU347" s="137">
        <f t="shared" si="440"/>
        <v>0.124684177497306</v>
      </c>
      <c r="BV347" s="137">
        <f t="shared" si="440"/>
        <v>0.18735574</v>
      </c>
      <c r="BW347" s="137">
        <f t="shared" si="440"/>
        <v>0.136553</v>
      </c>
      <c r="BX347" s="137">
        <f t="shared" si="440"/>
        <v>0.102093664053736</v>
      </c>
      <c r="BY347" s="137">
        <f t="shared" si="440"/>
        <v>0.0522157000000001</v>
      </c>
      <c r="BZ347" s="137">
        <f t="shared" ref="BZ347:CF347" si="441">(1+BS355)*(1+BZ355)-1</f>
        <v>0.0647238349569756</v>
      </c>
      <c r="CA347" s="137">
        <f t="shared" si="441"/>
        <v>0.1192864</v>
      </c>
      <c r="CB347" s="137">
        <f t="shared" si="441"/>
        <v>0.0584276354336895</v>
      </c>
      <c r="CC347" s="137">
        <f t="shared" si="441"/>
        <v>0.0892881699999999</v>
      </c>
      <c r="CD347" s="137">
        <f t="shared" si="441"/>
        <v>0.0690349999999997</v>
      </c>
      <c r="CE347" s="137">
        <f t="shared" si="441"/>
        <v>0.0690037792292386</v>
      </c>
      <c r="CF347" s="137">
        <f t="shared" si="441"/>
        <v>0.0693460000000001</v>
      </c>
      <c r="CG347" s="137">
        <f t="shared" ref="CG347:CI347" si="442">(1+BZ355)*(1+CG355)-1</f>
        <v>0.0773830321516507</v>
      </c>
      <c r="CH347" s="137">
        <f t="shared" si="442"/>
        <v>0.0691200000000001</v>
      </c>
      <c r="CI347" s="137">
        <f t="shared" si="442"/>
        <v>0.0734098701280526</v>
      </c>
      <c r="CJ347" s="130"/>
      <c r="CK347" s="130"/>
      <c r="CL347" s="130"/>
      <c r="CM347" s="130"/>
      <c r="CN347" s="130"/>
      <c r="CO347" s="130"/>
      <c r="CP347" s="130"/>
      <c r="CQ347" s="130"/>
      <c r="CR347" s="130"/>
      <c r="CS347" s="130"/>
    </row>
    <row r="348" spans="1:97">
      <c r="A348" t="s">
        <v>663</v>
      </c>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7">
        <f t="shared" ref="AU348:BX348" si="443">(1+AU355)*(1+AN355)*(1+AG355)-1</f>
        <v>-0.0115689916</v>
      </c>
      <c r="AV348" s="137">
        <f t="shared" si="443"/>
        <v>-0.00055072736171291</v>
      </c>
      <c r="AW348" s="137">
        <f t="shared" si="443"/>
        <v>0.0683429120000001</v>
      </c>
      <c r="AX348" s="137">
        <f t="shared" si="443"/>
        <v>0.10749933418292</v>
      </c>
      <c r="AY348" s="137">
        <f t="shared" si="443"/>
        <v>-0.0070665820000001</v>
      </c>
      <c r="AZ348" s="137">
        <f t="shared" si="443"/>
        <v>0.0883728764699381</v>
      </c>
      <c r="BA348" s="137">
        <f t="shared" si="443"/>
        <v>0.0395781439999998</v>
      </c>
      <c r="BB348" s="137">
        <f t="shared" si="443"/>
        <v>0.0228777812000001</v>
      </c>
      <c r="BC348" s="137">
        <f t="shared" si="443"/>
        <v>0.0596115542213613</v>
      </c>
      <c r="BD348" s="137">
        <f t="shared" si="443"/>
        <v>0.1442816</v>
      </c>
      <c r="BE348" s="137">
        <f t="shared" si="443"/>
        <v>0.139768115616976</v>
      </c>
      <c r="BF348" s="137">
        <f t="shared" si="443"/>
        <v>0.0401242399999999</v>
      </c>
      <c r="BG348" s="137">
        <f t="shared" si="443"/>
        <v>0.141758191328688</v>
      </c>
      <c r="BH348" s="137">
        <f t="shared" si="443"/>
        <v>0.0898965439999999</v>
      </c>
      <c r="BI348" s="137">
        <f t="shared" si="443"/>
        <v>0.217559999</v>
      </c>
      <c r="BJ348" s="137">
        <f t="shared" si="443"/>
        <v>0.441000659095351</v>
      </c>
      <c r="BK348" s="137">
        <f t="shared" si="443"/>
        <v>0.28754384</v>
      </c>
      <c r="BL348" s="137">
        <f t="shared" si="443"/>
        <v>0.227399824875733</v>
      </c>
      <c r="BM348" s="137">
        <f t="shared" si="443"/>
        <v>0.320246</v>
      </c>
      <c r="BN348" s="137">
        <f t="shared" si="443"/>
        <v>0.256884397652093</v>
      </c>
      <c r="BO348" s="137">
        <f t="shared" si="443"/>
        <v>0.287747648</v>
      </c>
      <c r="BP348" s="137">
        <f t="shared" si="443"/>
        <v>0.362244873</v>
      </c>
      <c r="BQ348" s="137">
        <f t="shared" si="443"/>
        <v>0.34175978818703</v>
      </c>
      <c r="BR348" s="137">
        <f t="shared" si="443"/>
        <v>0.26446287</v>
      </c>
      <c r="BS348" s="137">
        <f t="shared" si="443"/>
        <v>0.181115550020016</v>
      </c>
      <c r="BT348" s="137">
        <f t="shared" si="443"/>
        <v>0.3522896</v>
      </c>
      <c r="BU348" s="137">
        <f t="shared" si="443"/>
        <v>0.221241976027204</v>
      </c>
      <c r="BV348" s="137">
        <f t="shared" si="443"/>
        <v>0.28590626642</v>
      </c>
      <c r="BW348" s="137">
        <f t="shared" si="443"/>
        <v>0.303626291</v>
      </c>
      <c r="BX348" s="137">
        <f t="shared" si="443"/>
        <v>0.270535489192819</v>
      </c>
      <c r="BY348" s="137">
        <f t="shared" ref="BY348:CE348" si="444">(1+BY355)*(1+BR355)*(1+BK355)-1</f>
        <v>0.19342304694</v>
      </c>
      <c r="BZ348" s="137">
        <f t="shared" si="444"/>
        <v>0.143262503997395</v>
      </c>
      <c r="CA348" s="137">
        <f t="shared" si="444"/>
        <v>0.28717936</v>
      </c>
      <c r="CB348" s="137">
        <f t="shared" si="444"/>
        <v>0.167908156324645</v>
      </c>
      <c r="CC348" s="137">
        <f t="shared" si="444"/>
        <v>0.22653847942</v>
      </c>
      <c r="CD348" s="137">
        <f t="shared" si="444"/>
        <v>0.187697885</v>
      </c>
      <c r="CE348" s="137">
        <f t="shared" si="444"/>
        <v>0.140474476430671</v>
      </c>
      <c r="CF348" s="137">
        <f t="shared" ref="CF348:CI348" si="445">(1+CF355)*(1+BY355)*(1+BR355)-1</f>
        <v>0.0837821710000002</v>
      </c>
      <c r="CG348" s="137">
        <f t="shared" si="445"/>
        <v>0.104424456633759</v>
      </c>
      <c r="CH348" s="137">
        <f t="shared" si="445"/>
        <v>0.164057856</v>
      </c>
      <c r="CI348" s="137">
        <f t="shared" si="445"/>
        <v>0.0940789164276277</v>
      </c>
      <c r="CJ348" s="130"/>
      <c r="CK348" s="130"/>
      <c r="CL348" s="130"/>
      <c r="CM348" s="130"/>
      <c r="CN348" s="130"/>
      <c r="CO348" s="130"/>
      <c r="CP348" s="130"/>
      <c r="CQ348" s="130"/>
      <c r="CR348" s="130"/>
      <c r="CS348" s="130"/>
    </row>
    <row r="349" spans="1:97">
      <c r="A349" t="s">
        <v>664</v>
      </c>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7">
        <f t="shared" ref="AU349:CI349" si="446">(1+AU355)*(1+AN355)*(1+AG355)*(1+Z355)-1</f>
        <v>0.0141302146183999</v>
      </c>
      <c r="AV349" s="137">
        <f t="shared" si="446"/>
        <v>0.0234142008273961</v>
      </c>
      <c r="AW349" s="137">
        <f t="shared" si="446"/>
        <v>0.092914798976</v>
      </c>
      <c r="AX349" s="137">
        <f t="shared" si="446"/>
        <v>0.13733180559759</v>
      </c>
      <c r="AY349" s="137">
        <f t="shared" si="446"/>
        <v>0.0177567534499998</v>
      </c>
      <c r="AZ349" s="137">
        <f t="shared" si="446"/>
        <v>0.115582198381686</v>
      </c>
      <c r="BA349" s="137">
        <f t="shared" si="446"/>
        <v>0.0655675975999996</v>
      </c>
      <c r="BB349" s="137">
        <f t="shared" si="446"/>
        <v>0.0566327479796001</v>
      </c>
      <c r="BC349" s="137">
        <f t="shared" si="446"/>
        <v>0.0903373865324542</v>
      </c>
      <c r="BD349" s="137">
        <f t="shared" si="446"/>
        <v>0.1751772032</v>
      </c>
      <c r="BE349" s="137">
        <f t="shared" si="446"/>
        <v>0.1883954864698</v>
      </c>
      <c r="BF349" s="137">
        <f t="shared" si="446"/>
        <v>0.0723680914399998</v>
      </c>
      <c r="BG349" s="137">
        <f t="shared" si="446"/>
        <v>0.18181323157962</v>
      </c>
      <c r="BH349" s="137">
        <f t="shared" si="446"/>
        <v>0.125863129952</v>
      </c>
      <c r="BI349" s="137">
        <f t="shared" si="446"/>
        <v>0.1732408150364</v>
      </c>
      <c r="BJ349" s="137">
        <f t="shared" si="446"/>
        <v>0.221560497358378</v>
      </c>
      <c r="BK349" s="137">
        <f t="shared" si="446"/>
        <v>0.29784419072</v>
      </c>
      <c r="BL349" s="137">
        <f t="shared" si="446"/>
        <v>0.223842377764851</v>
      </c>
      <c r="BM349" s="137">
        <f t="shared" si="446"/>
        <v>0.196142876</v>
      </c>
      <c r="BN349" s="137">
        <f t="shared" si="446"/>
        <v>0.259858170329106</v>
      </c>
      <c r="BO349" s="137">
        <f t="shared" si="446"/>
        <v>0.227223508544</v>
      </c>
      <c r="BP349" s="137">
        <f t="shared" si="446"/>
        <v>0.352709158889</v>
      </c>
      <c r="BQ349" s="137">
        <f t="shared" si="446"/>
        <v>0.537342060102862</v>
      </c>
      <c r="BR349" s="137">
        <f t="shared" si="446"/>
        <v>0.30492568184</v>
      </c>
      <c r="BS349" s="137">
        <f t="shared" si="446"/>
        <v>0.258206546982211</v>
      </c>
      <c r="BT349" s="137">
        <f t="shared" si="446"/>
        <v>0.4374838448</v>
      </c>
      <c r="BU349" s="137">
        <f t="shared" si="446"/>
        <v>0.281086338151472</v>
      </c>
      <c r="BV349" s="137">
        <f t="shared" si="446"/>
        <v>0.35791701733952</v>
      </c>
      <c r="BW349" s="137">
        <f t="shared" si="446"/>
        <v>0.393576505079</v>
      </c>
      <c r="BX349" s="137">
        <f t="shared" si="446"/>
        <v>0.386075694593649</v>
      </c>
      <c r="BY349" s="137">
        <f t="shared" si="446"/>
        <v>0.312765351634</v>
      </c>
      <c r="BZ349" s="137">
        <f t="shared" si="446"/>
        <v>0.226770940321183</v>
      </c>
      <c r="CA349" s="137">
        <f t="shared" si="446"/>
        <v>0.3901537088</v>
      </c>
      <c r="CB349" s="137">
        <f t="shared" si="446"/>
        <v>0.268176874171073</v>
      </c>
      <c r="CC349" s="137">
        <f t="shared" si="446"/>
        <v>0.32834117321186</v>
      </c>
      <c r="CD349" s="137">
        <f t="shared" si="446"/>
        <v>0.362289474095</v>
      </c>
      <c r="CE349" s="137">
        <f t="shared" si="446"/>
        <v>0.314782349345867</v>
      </c>
      <c r="CF349" s="137">
        <f t="shared" si="446"/>
        <v>0.2292257383482</v>
      </c>
      <c r="CG349" s="137">
        <f t="shared" si="446"/>
        <v>0.185891616503631</v>
      </c>
      <c r="CH349" s="137">
        <f t="shared" si="446"/>
        <v>0.3386665344</v>
      </c>
      <c r="CI349" s="137">
        <f t="shared" si="446"/>
        <v>0.207247096902459</v>
      </c>
      <c r="CJ349" s="130"/>
      <c r="CK349" s="130"/>
      <c r="CL349" s="130"/>
      <c r="CM349" s="130"/>
      <c r="CN349" s="130"/>
      <c r="CO349" s="130"/>
      <c r="CP349" s="130"/>
      <c r="CQ349" s="130"/>
      <c r="CR349" s="130"/>
      <c r="CS349" s="130"/>
    </row>
    <row r="350" spans="1:97">
      <c r="AM350" s="33"/>
      <c r="AY350" s="33"/>
      <c r="BP350" s="138"/>
      <c r="BQ350" s="138"/>
      <c r="BR350" s="138"/>
      <c r="BS350" s="138"/>
      <c r="BT350" s="138"/>
      <c r="BU350" s="138"/>
      <c r="BV350" s="138"/>
      <c r="BW350" s="138"/>
      <c r="BX350" s="138"/>
      <c r="BY350" s="138"/>
      <c r="BZ350" s="138"/>
      <c r="CA350" s="138"/>
      <c r="CB350" s="138"/>
      <c r="CD350" s="138"/>
      <c r="CE350" s="138"/>
      <c r="CF350" s="138"/>
      <c r="CG350" s="138"/>
      <c r="CH350" s="138"/>
      <c r="CI350" s="138"/>
    </row>
    <row r="351" spans="1:97">
      <c r="A351" s="18" t="s">
        <v>400</v>
      </c>
      <c r="B351" s="58" t="s">
        <v>594</v>
      </c>
      <c r="C351" s="58">
        <v>7499</v>
      </c>
      <c r="D351" s="58">
        <v>7903.1961</v>
      </c>
      <c r="E351" s="58">
        <v>8280.573713775</v>
      </c>
      <c r="F351" s="58">
        <v>8354.9</v>
      </c>
      <c r="G351" s="58">
        <v>8555.2</v>
      </c>
      <c r="H351" s="58">
        <v>9529.9</v>
      </c>
      <c r="I351" s="58">
        <v>9835.2</v>
      </c>
      <c r="J351" s="58">
        <v>10713.2</v>
      </c>
      <c r="K351" s="58">
        <v>10873.2</v>
      </c>
      <c r="L351" s="58">
        <v>10767.5</v>
      </c>
      <c r="M351" s="58">
        <v>6161.3</v>
      </c>
      <c r="N351" s="58">
        <f>+O351-M351</f>
        <v>5682.9</v>
      </c>
      <c r="O351" s="58">
        <v>11844.2</v>
      </c>
      <c r="P351" s="58">
        <v>6154.9</v>
      </c>
      <c r="Q351" s="58">
        <f>+R351-P351</f>
        <v>5838.5</v>
      </c>
      <c r="R351" s="58">
        <v>11993.4</v>
      </c>
      <c r="S351" s="58">
        <v>3229.2</v>
      </c>
      <c r="T351" s="58">
        <f>+W351-S351</f>
        <v>3160.1</v>
      </c>
      <c r="U351" s="58">
        <v>2818.7</v>
      </c>
      <c r="V351" s="58">
        <f>+X351-U351</f>
        <v>2910.7</v>
      </c>
      <c r="W351" s="58">
        <v>6389.3</v>
      </c>
      <c r="X351" s="58">
        <f>+Y351-W351</f>
        <v>5729.4</v>
      </c>
      <c r="Y351" s="58">
        <v>12118.7</v>
      </c>
      <c r="Z351" s="58">
        <v>3070.5</v>
      </c>
      <c r="AA351" s="58">
        <f>+AD351-Z351</f>
        <v>3066.3</v>
      </c>
      <c r="AB351" s="58">
        <v>2853.7</v>
      </c>
      <c r="AC351" s="58">
        <f>+AE351-AB351</f>
        <v>3041.7</v>
      </c>
      <c r="AD351" s="58">
        <v>6136.8</v>
      </c>
      <c r="AE351" s="58">
        <f>+AF351-AD351</f>
        <v>5895.4</v>
      </c>
      <c r="AF351" s="58">
        <v>12032.2</v>
      </c>
      <c r="AG351" s="58">
        <v>3284.5</v>
      </c>
      <c r="AH351" s="58">
        <f>+AK351-AG351</f>
        <v>3246</v>
      </c>
      <c r="AI351" s="58">
        <v>3003.4</v>
      </c>
      <c r="AJ351" s="58">
        <f>+AL351-AI351</f>
        <v>3214.3</v>
      </c>
      <c r="AK351" s="58">
        <v>6530.5</v>
      </c>
      <c r="AL351" s="58">
        <f>+AM351-AK351</f>
        <v>6217.7</v>
      </c>
      <c r="AM351" s="58">
        <v>12748.2</v>
      </c>
      <c r="AN351" s="58">
        <v>3169.8</v>
      </c>
      <c r="AO351" s="58">
        <f>+AR351-AN351</f>
        <v>2680.9</v>
      </c>
      <c r="AP351" s="58">
        <v>2861.8</v>
      </c>
      <c r="AQ351" s="58">
        <f>+AS351-AP351</f>
        <v>2991.3</v>
      </c>
      <c r="AR351" s="58">
        <v>5850.7</v>
      </c>
      <c r="AS351" s="58">
        <f>+AT351-AR351</f>
        <v>5853.1</v>
      </c>
      <c r="AT351" s="58">
        <v>11703.8</v>
      </c>
      <c r="AU351" s="58">
        <v>2973.3</v>
      </c>
      <c r="AV351" s="58">
        <f>+AY351-AU351</f>
        <v>2990.1</v>
      </c>
      <c r="AW351" s="58">
        <v>2979.5</v>
      </c>
      <c r="AX351" s="58">
        <f>+AZ351-AW351</f>
        <v>3290.6</v>
      </c>
      <c r="AY351" s="58">
        <v>5963.4</v>
      </c>
      <c r="AZ351" s="58">
        <f>+BA351-AY351</f>
        <v>6270.1</v>
      </c>
      <c r="BA351" s="58">
        <v>12233.5</v>
      </c>
      <c r="BB351" s="58">
        <v>3302.9</v>
      </c>
      <c r="BC351" s="58">
        <f>+BF351-BB351</f>
        <v>3491.4</v>
      </c>
      <c r="BD351" s="58">
        <v>3548.3</v>
      </c>
      <c r="BE351" s="58">
        <f>+BG351-BD351</f>
        <v>3678.7</v>
      </c>
      <c r="BF351" s="58">
        <v>6794.3</v>
      </c>
      <c r="BG351" s="58">
        <f>+BH351-BF351</f>
        <v>7227</v>
      </c>
      <c r="BH351" s="58">
        <v>14021.3</v>
      </c>
      <c r="BI351" s="58">
        <v>3821.5</v>
      </c>
      <c r="BJ351" s="58">
        <v>3865.5</v>
      </c>
      <c r="BK351" s="58">
        <v>3771.2</v>
      </c>
      <c r="BL351" s="58">
        <f>+BN351-BK351</f>
        <v>3714.3</v>
      </c>
      <c r="BM351" s="58">
        <v>7687.2</v>
      </c>
      <c r="BN351" s="58">
        <f>+BO351-BM351</f>
        <v>7485.5</v>
      </c>
      <c r="BO351" s="58">
        <v>15172.7</v>
      </c>
      <c r="BP351" s="58">
        <v>4172.8</v>
      </c>
      <c r="BQ351" s="58">
        <f>+BT351-BP351</f>
        <v>4149.4</v>
      </c>
      <c r="BR351" s="58">
        <v>3748</v>
      </c>
      <c r="BS351" s="58">
        <f>+BU351-BR351</f>
        <v>3912.2</v>
      </c>
      <c r="BT351" s="58">
        <v>8322.2</v>
      </c>
      <c r="BU351" s="58">
        <f>+BV351-BT351</f>
        <v>7660.2</v>
      </c>
      <c r="BV351" s="58">
        <v>15982.4</v>
      </c>
      <c r="BW351" s="58">
        <v>4278.7</v>
      </c>
      <c r="BX351" s="58">
        <f>CA351-BW351</f>
        <v>4134.3</v>
      </c>
      <c r="BY351" s="58">
        <v>3763.4</v>
      </c>
      <c r="BZ351" s="58">
        <f>CB351-BY351</f>
        <v>3846.15395642602</v>
      </c>
      <c r="CA351" s="58">
        <v>8413</v>
      </c>
      <c r="CB351" s="58">
        <f>CC351-CA351</f>
        <v>7609.55395642602</v>
      </c>
      <c r="CC351" s="58">
        <f t="shared" ref="CC351:CS351" si="447">+CC358+CC359+CC360+CC361</f>
        <v>16022.553956426</v>
      </c>
      <c r="CD351" s="58">
        <f t="shared" si="447"/>
        <v>4274.36195482621</v>
      </c>
      <c r="CE351" s="58">
        <f>CH351-CD351</f>
        <v>4255.98841090783</v>
      </c>
      <c r="CF351" s="58">
        <f t="shared" si="447"/>
        <v>3911.64644587893</v>
      </c>
      <c r="CG351" s="58">
        <f>CI351-CF351</f>
        <v>4025.87005115329</v>
      </c>
      <c r="CH351" s="58">
        <f t="shared" si="447"/>
        <v>8530.35036573404</v>
      </c>
      <c r="CI351" s="58">
        <f>CJ351-CH351</f>
        <v>7937.51649703222</v>
      </c>
      <c r="CJ351" s="58">
        <f t="shared" si="447"/>
        <v>16467.8668627663</v>
      </c>
      <c r="CK351" s="58">
        <f t="shared" si="447"/>
        <v>17064.1412597248</v>
      </c>
      <c r="CL351" s="58">
        <f t="shared" si="447"/>
        <v>17682.0057727214</v>
      </c>
      <c r="CM351" s="58">
        <f t="shared" si="447"/>
        <v>18322.2421443783</v>
      </c>
      <c r="CN351" s="58">
        <f t="shared" si="447"/>
        <v>18985.6604229332</v>
      </c>
      <c r="CO351" s="58">
        <f t="shared" si="447"/>
        <v>19673.0999871392</v>
      </c>
      <c r="CP351" s="58">
        <f t="shared" si="447"/>
        <v>20385.430608275</v>
      </c>
      <c r="CQ351" s="58">
        <f t="shared" si="447"/>
        <v>21123.5535506077</v>
      </c>
      <c r="CR351" s="58">
        <f t="shared" si="447"/>
        <v>21888.4027117026</v>
      </c>
      <c r="CS351" s="58">
        <f t="shared" si="447"/>
        <v>22680.9458040211</v>
      </c>
    </row>
    <row r="352" s="17" customFormat="1" ht="10.2" spans="1:97">
      <c r="A352" s="540" t="s">
        <v>595</v>
      </c>
      <c r="B352" s="139" t="s">
        <v>594</v>
      </c>
      <c r="C352" s="139">
        <f>+C358+C359+C360+C361</f>
        <v>7499</v>
      </c>
      <c r="D352" s="139">
        <f>+D358+D359+D360+D361</f>
        <v>7903.1961</v>
      </c>
      <c r="E352" s="139">
        <f>+E358+E359+E360+E361</f>
        <v>8280.573713775</v>
      </c>
      <c r="F352" s="139">
        <f>+F358+F359+F360+F361</f>
        <v>8354.9</v>
      </c>
      <c r="G352" s="139">
        <f>+G358+G359+G360+G361</f>
        <v>8555.2</v>
      </c>
      <c r="H352" s="139">
        <f t="shared" ref="H352:CN352" si="448">+H358+H359+H360+H361</f>
        <v>9529.9</v>
      </c>
      <c r="I352" s="139">
        <f t="shared" si="448"/>
        <v>9835.2</v>
      </c>
      <c r="J352" s="139">
        <f t="shared" si="448"/>
        <v>10713.2</v>
      </c>
      <c r="K352" s="139">
        <f t="shared" si="448"/>
        <v>10873.2</v>
      </c>
      <c r="L352" s="139">
        <f t="shared" si="448"/>
        <v>10767.5</v>
      </c>
      <c r="M352" s="139">
        <f t="shared" si="448"/>
        <v>6161.3</v>
      </c>
      <c r="N352" s="139">
        <f t="shared" si="448"/>
        <v>5682.9</v>
      </c>
      <c r="O352" s="139">
        <f t="shared" si="448"/>
        <v>11844.2</v>
      </c>
      <c r="P352" s="139">
        <f t="shared" si="448"/>
        <v>6154.9</v>
      </c>
      <c r="Q352" s="139">
        <f t="shared" si="448"/>
        <v>5838.5</v>
      </c>
      <c r="R352" s="139">
        <f t="shared" si="448"/>
        <v>11993.4</v>
      </c>
      <c r="S352" s="139">
        <f t="shared" si="448"/>
        <v>3229.2</v>
      </c>
      <c r="T352" s="139">
        <f t="shared" si="448"/>
        <v>3160.1</v>
      </c>
      <c r="U352" s="139">
        <f t="shared" si="448"/>
        <v>2818.7</v>
      </c>
      <c r="V352" s="139">
        <f t="shared" si="448"/>
        <v>2910.7</v>
      </c>
      <c r="W352" s="139">
        <f t="shared" si="448"/>
        <v>6389.3</v>
      </c>
      <c r="X352" s="139">
        <f t="shared" si="448"/>
        <v>5729.4</v>
      </c>
      <c r="Y352" s="139">
        <f t="shared" si="448"/>
        <v>12118.7</v>
      </c>
      <c r="Z352" s="139">
        <f t="shared" si="448"/>
        <v>3070.5</v>
      </c>
      <c r="AA352" s="139">
        <f t="shared" si="448"/>
        <v>3066.3</v>
      </c>
      <c r="AB352" s="139">
        <f t="shared" si="448"/>
        <v>2853.7</v>
      </c>
      <c r="AC352" s="139">
        <f t="shared" si="448"/>
        <v>3041.7</v>
      </c>
      <c r="AD352" s="139">
        <f t="shared" si="448"/>
        <v>6136.8</v>
      </c>
      <c r="AE352" s="139">
        <f t="shared" si="448"/>
        <v>5895.4</v>
      </c>
      <c r="AF352" s="139">
        <f t="shared" si="448"/>
        <v>12032.2</v>
      </c>
      <c r="AG352" s="139">
        <f t="shared" si="448"/>
        <v>3284.5</v>
      </c>
      <c r="AH352" s="139">
        <f t="shared" si="448"/>
        <v>3246</v>
      </c>
      <c r="AI352" s="139">
        <f t="shared" si="448"/>
        <v>3003.4</v>
      </c>
      <c r="AJ352" s="139">
        <f t="shared" si="448"/>
        <v>3214.3</v>
      </c>
      <c r="AK352" s="139">
        <f t="shared" si="448"/>
        <v>6530.5</v>
      </c>
      <c r="AL352" s="139">
        <f t="shared" si="448"/>
        <v>6217.7</v>
      </c>
      <c r="AM352" s="139">
        <f t="shared" si="448"/>
        <v>12748.2</v>
      </c>
      <c r="AN352" s="139">
        <f t="shared" si="448"/>
        <v>3169.8</v>
      </c>
      <c r="AO352" s="139">
        <f t="shared" si="448"/>
        <v>2680.9</v>
      </c>
      <c r="AP352" s="139">
        <f t="shared" si="448"/>
        <v>2861.8</v>
      </c>
      <c r="AQ352" s="139">
        <f t="shared" si="448"/>
        <v>2991.5</v>
      </c>
      <c r="AR352" s="139">
        <f t="shared" si="448"/>
        <v>5850.7</v>
      </c>
      <c r="AS352" s="139">
        <f t="shared" si="448"/>
        <v>5853.3</v>
      </c>
      <c r="AT352" s="139">
        <f t="shared" si="448"/>
        <v>11703.8</v>
      </c>
      <c r="AU352" s="139">
        <f t="shared" si="448"/>
        <v>2973.3</v>
      </c>
      <c r="AV352" s="139">
        <f t="shared" si="448"/>
        <v>2990.1</v>
      </c>
      <c r="AW352" s="139">
        <f t="shared" si="448"/>
        <v>2979.5</v>
      </c>
      <c r="AX352" s="139">
        <f t="shared" si="448"/>
        <v>3290.70116038346</v>
      </c>
      <c r="AY352" s="139">
        <f t="shared" si="448"/>
        <v>5963.4</v>
      </c>
      <c r="AZ352" s="139">
        <f t="shared" si="448"/>
        <v>6270.20116038346</v>
      </c>
      <c r="BA352" s="139">
        <f t="shared" si="448"/>
        <v>12233.6011603835</v>
      </c>
      <c r="BB352" s="139">
        <f t="shared" si="448"/>
        <v>3302.9</v>
      </c>
      <c r="BC352" s="139">
        <f t="shared" si="448"/>
        <v>3491.4</v>
      </c>
      <c r="BD352" s="139">
        <f t="shared" si="448"/>
        <v>3548.3</v>
      </c>
      <c r="BE352" s="139">
        <f t="shared" si="448"/>
        <v>3678.7</v>
      </c>
      <c r="BF352" s="139">
        <f t="shared" si="448"/>
        <v>6794.3</v>
      </c>
      <c r="BG352" s="139">
        <f t="shared" si="448"/>
        <v>7227</v>
      </c>
      <c r="BH352" s="139">
        <f t="shared" si="448"/>
        <v>14021.3</v>
      </c>
      <c r="BI352" s="139">
        <f t="shared" si="448"/>
        <v>3821.5</v>
      </c>
      <c r="BJ352" s="139">
        <f t="shared" si="448"/>
        <v>3865.7</v>
      </c>
      <c r="BK352" s="139">
        <f t="shared" si="448"/>
        <v>3771.2</v>
      </c>
      <c r="BL352" s="139">
        <f t="shared" si="448"/>
        <v>3714.3</v>
      </c>
      <c r="BM352" s="139">
        <f t="shared" si="448"/>
        <v>7687.2</v>
      </c>
      <c r="BN352" s="139">
        <f t="shared" si="448"/>
        <v>7485.5</v>
      </c>
      <c r="BO352" s="139">
        <f t="shared" si="448"/>
        <v>15172.7</v>
      </c>
      <c r="BP352" s="139">
        <f t="shared" si="448"/>
        <v>4172.8</v>
      </c>
      <c r="BQ352" s="139">
        <f t="shared" si="448"/>
        <v>4149.2</v>
      </c>
      <c r="BR352" s="139">
        <f t="shared" si="448"/>
        <v>3748</v>
      </c>
      <c r="BS352" s="139">
        <f t="shared" si="448"/>
        <v>3912.2</v>
      </c>
      <c r="BT352" s="139">
        <f>+BT358+BT359+BT360+BT361</f>
        <v>8322.2</v>
      </c>
      <c r="BU352" s="139">
        <f t="shared" si="448"/>
        <v>7660.2</v>
      </c>
      <c r="BV352" s="139">
        <f>+BV358+BV359+BV360+BV361</f>
        <v>15982.4</v>
      </c>
      <c r="BW352" s="139">
        <f t="shared" ref="BW352:CB352" si="449">+BW358+BW359+BW360+BW361</f>
        <v>4278.7</v>
      </c>
      <c r="BX352" s="139">
        <f t="shared" si="449"/>
        <v>4134.3</v>
      </c>
      <c r="BY352" s="139">
        <f t="shared" si="449"/>
        <v>3763.4</v>
      </c>
      <c r="BZ352" s="139">
        <f t="shared" si="449"/>
        <v>3846.15395642602</v>
      </c>
      <c r="CA352" s="139">
        <f t="shared" si="449"/>
        <v>8413</v>
      </c>
      <c r="CB352" s="139">
        <f t="shared" si="449"/>
        <v>7609.55395642602</v>
      </c>
      <c r="CC352" s="139">
        <f t="shared" si="448"/>
        <v>16022.553956426</v>
      </c>
      <c r="CD352" s="139">
        <f>+CD358+CD359+CD360+CD361</f>
        <v>4274.36195482621</v>
      </c>
      <c r="CE352" s="139">
        <f t="shared" si="448"/>
        <v>4255.98841090783</v>
      </c>
      <c r="CF352" s="139">
        <f>+CF358+CF359+CF360+CF361</f>
        <v>3911.64644587893</v>
      </c>
      <c r="CG352" s="139">
        <f t="shared" ref="CG352:CH352" si="450">+CG358+CG359+CG360+CG361</f>
        <v>4025.87005115329</v>
      </c>
      <c r="CH352" s="139">
        <f t="shared" si="450"/>
        <v>8530.35036573404</v>
      </c>
      <c r="CI352" s="139">
        <f t="shared" ref="CI352" si="451">+CI358+CI359+CI360+CI361</f>
        <v>7937.51649703222</v>
      </c>
      <c r="CJ352" s="139">
        <f t="shared" si="448"/>
        <v>16467.8668627663</v>
      </c>
      <c r="CK352" s="139">
        <f t="shared" si="448"/>
        <v>17064.1412597248</v>
      </c>
      <c r="CL352" s="139">
        <f t="shared" si="448"/>
        <v>17682.0057727214</v>
      </c>
      <c r="CM352" s="139">
        <f t="shared" si="448"/>
        <v>18322.2421443783</v>
      </c>
      <c r="CN352" s="139">
        <f t="shared" si="448"/>
        <v>18985.6604229332</v>
      </c>
      <c r="CO352" s="139">
        <f t="shared" ref="CO352:CS352" si="452">+CO358+CO359+CO360+CO361</f>
        <v>19673.0999871392</v>
      </c>
      <c r="CP352" s="139">
        <f t="shared" si="452"/>
        <v>20385.430608275</v>
      </c>
      <c r="CQ352" s="139">
        <f t="shared" si="452"/>
        <v>21123.5535506077</v>
      </c>
      <c r="CR352" s="139">
        <f t="shared" si="452"/>
        <v>21888.4027117026</v>
      </c>
      <c r="CS352" s="139">
        <f t="shared" si="452"/>
        <v>22680.9458040211</v>
      </c>
    </row>
    <row r="353" spans="1:97">
      <c r="A353" s="529" t="s">
        <v>665</v>
      </c>
      <c r="B353" s="33" t="s">
        <v>587</v>
      </c>
      <c r="C353" s="33">
        <f>+C351/C$10</f>
        <v>0.516005174501817</v>
      </c>
      <c r="D353" s="33">
        <f>+D351/D$10</f>
        <v>0.500509226845159</v>
      </c>
      <c r="E353" s="33">
        <f>+E351/E$10</f>
        <v>0.485290369330796</v>
      </c>
      <c r="F353" s="33">
        <f>+F351/F$10</f>
        <v>0.476301507308508</v>
      </c>
      <c r="G353" s="33">
        <f>+G351/G$10</f>
        <v>0.489594079720449</v>
      </c>
      <c r="H353" s="33">
        <f t="shared" ref="H353:CN353" si="453">+H351/H$10</f>
        <v>0.488818104412232</v>
      </c>
      <c r="I353" s="33">
        <f t="shared" si="453"/>
        <v>0.48346613839582</v>
      </c>
      <c r="J353" s="33">
        <f t="shared" si="453"/>
        <v>0.476932870937154</v>
      </c>
      <c r="K353" s="33">
        <f t="shared" si="453"/>
        <v>0.473229285446933</v>
      </c>
      <c r="L353" s="33">
        <f t="shared" si="453"/>
        <v>0.477875909817149</v>
      </c>
      <c r="M353" s="33">
        <f t="shared" si="453"/>
        <v>0.480641864746585</v>
      </c>
      <c r="N353" s="33">
        <f t="shared" si="453"/>
        <v>0.456879848856373</v>
      </c>
      <c r="O353" s="33">
        <f t="shared" si="453"/>
        <v>0.468939795861807</v>
      </c>
      <c r="P353" s="33">
        <f t="shared" si="453"/>
        <v>0.477326062038661</v>
      </c>
      <c r="Q353" s="33">
        <f t="shared" si="453"/>
        <v>0.451108590572499</v>
      </c>
      <c r="R353" s="33">
        <f t="shared" si="453"/>
        <v>0.464192962832516</v>
      </c>
      <c r="S353" s="33">
        <f t="shared" si="453"/>
        <v>0.458367636621717</v>
      </c>
      <c r="T353" s="33">
        <f t="shared" si="453"/>
        <v>0.481414338380915</v>
      </c>
      <c r="U353" s="33">
        <f t="shared" si="453"/>
        <v>0.462241099394874</v>
      </c>
      <c r="V353" s="33">
        <f t="shared" si="453"/>
        <v>0.446844440350635</v>
      </c>
      <c r="W353" s="33">
        <f t="shared" si="453"/>
        <v>0.47639036974627</v>
      </c>
      <c r="X353" s="33">
        <f t="shared" si="453"/>
        <v>0.454288840609588</v>
      </c>
      <c r="Y353" s="33">
        <f t="shared" si="453"/>
        <v>0.46567936150509</v>
      </c>
      <c r="Z353" s="33">
        <f t="shared" si="453"/>
        <v>0.452969639748621</v>
      </c>
      <c r="AA353" s="33">
        <f t="shared" si="453"/>
        <v>0.463740717774988</v>
      </c>
      <c r="AB353" s="33">
        <f t="shared" si="453"/>
        <v>0.440841610924876</v>
      </c>
      <c r="AC353" s="33">
        <f t="shared" si="453"/>
        <v>0.430019509712444</v>
      </c>
      <c r="AD353" s="33">
        <f t="shared" si="453"/>
        <v>0.458288214955155</v>
      </c>
      <c r="AE353" s="33">
        <f t="shared" si="453"/>
        <v>0.435190858290211</v>
      </c>
      <c r="AF353" s="33">
        <f t="shared" si="453"/>
        <v>0.446672655861367</v>
      </c>
      <c r="AG353" s="33">
        <f t="shared" si="453"/>
        <v>0.435004304350705</v>
      </c>
      <c r="AH353" s="33">
        <f t="shared" si="453"/>
        <v>0.447045861451591</v>
      </c>
      <c r="AI353" s="33">
        <f t="shared" si="453"/>
        <v>0.418137773570195</v>
      </c>
      <c r="AJ353" s="33">
        <f t="shared" si="453"/>
        <v>0.407942329902403</v>
      </c>
      <c r="AK353" s="33">
        <f t="shared" si="453"/>
        <v>0.440907403031428</v>
      </c>
      <c r="AL353" s="33">
        <f t="shared" si="453"/>
        <v>0.412804323434315</v>
      </c>
      <c r="AM353" s="33">
        <f t="shared" si="453"/>
        <v>0.426737989395319</v>
      </c>
      <c r="AN353" s="33">
        <f t="shared" si="453"/>
        <v>0.438726643598616</v>
      </c>
      <c r="AO353" s="33">
        <f t="shared" si="453"/>
        <v>0.458171688342762</v>
      </c>
      <c r="AP353" s="33">
        <f t="shared" si="453"/>
        <v>0.406690541155071</v>
      </c>
      <c r="AQ353" s="33">
        <f t="shared" si="453"/>
        <v>0.379683692120227</v>
      </c>
      <c r="AR353" s="33">
        <f t="shared" si="453"/>
        <v>0.447420945971781</v>
      </c>
      <c r="AS353" s="33">
        <f t="shared" si="453"/>
        <v>0.392425177000644</v>
      </c>
      <c r="AT353" s="33">
        <f t="shared" si="453"/>
        <v>0.418110824125378</v>
      </c>
      <c r="AU353" s="33">
        <f t="shared" si="453"/>
        <v>0.390478691969269</v>
      </c>
      <c r="AV353" s="33">
        <f t="shared" si="453"/>
        <v>0.394363039263529</v>
      </c>
      <c r="AW353" s="33">
        <f t="shared" si="453"/>
        <v>0.372595853237626</v>
      </c>
      <c r="AX353" s="33">
        <f t="shared" si="453"/>
        <v>0.361843723930474</v>
      </c>
      <c r="AY353" s="33">
        <f t="shared" si="453"/>
        <v>0.392414142544105</v>
      </c>
      <c r="AZ353" s="33">
        <f t="shared" si="453"/>
        <v>0.36687673973032</v>
      </c>
      <c r="BA353" s="33">
        <f t="shared" si="453"/>
        <v>0.378896502238926</v>
      </c>
      <c r="BB353" s="33">
        <f t="shared" si="453"/>
        <v>0.364534357548065</v>
      </c>
      <c r="BC353" s="33">
        <f t="shared" si="453"/>
        <v>0.375189400045134</v>
      </c>
      <c r="BD353" s="33">
        <f t="shared" si="453"/>
        <v>0.370575764221784</v>
      </c>
      <c r="BE353" s="33">
        <f t="shared" si="453"/>
        <v>0.356487358638667</v>
      </c>
      <c r="BF353" s="33">
        <f t="shared" si="453"/>
        <v>0.369932975068468</v>
      </c>
      <c r="BG353" s="33">
        <f t="shared" si="453"/>
        <v>0.363268055332154</v>
      </c>
      <c r="BH353" s="33">
        <f t="shared" si="453"/>
        <v>0.366467419571519</v>
      </c>
      <c r="BI353" s="33">
        <f t="shared" si="453"/>
        <v>0.368145736195137</v>
      </c>
      <c r="BJ353" s="33">
        <f t="shared" si="453"/>
        <v>0.379204802966538</v>
      </c>
      <c r="BK353" s="33">
        <f t="shared" si="453"/>
        <v>0.377003129030001</v>
      </c>
      <c r="BL353" s="33">
        <f>+BL351/BL$11</f>
        <v>0.350227242725404</v>
      </c>
      <c r="BM353" s="33">
        <f>+BM351/BM$10</f>
        <v>0.373634812701406</v>
      </c>
      <c r="BN353" s="33">
        <f>+BN351/BN$11</f>
        <v>0.363223912463304</v>
      </c>
      <c r="BO353" s="33">
        <f t="shared" ref="BO353:CF353" si="454">+BO351/BO$10</f>
        <v>0.368425014447849</v>
      </c>
      <c r="BP353" s="33">
        <f t="shared" si="454"/>
        <v>0.371080480213428</v>
      </c>
      <c r="BQ353" s="33">
        <f t="shared" si="454"/>
        <v>0.381554022988506</v>
      </c>
      <c r="BR353" s="33">
        <f t="shared" si="454"/>
        <v>0.364414195430238</v>
      </c>
      <c r="BS353" s="33">
        <f t="shared" si="454"/>
        <v>0.353061150819435</v>
      </c>
      <c r="BT353" s="33">
        <f t="shared" si="454"/>
        <v>0.376216050052439</v>
      </c>
      <c r="BU353" s="33">
        <f t="shared" si="454"/>
        <v>0.358521208830811</v>
      </c>
      <c r="BV353" s="33">
        <f t="shared" si="454"/>
        <v>0.367523018479171</v>
      </c>
      <c r="BW353" s="33">
        <f t="shared" si="454"/>
        <v>0.364619461937672</v>
      </c>
      <c r="BX353" s="33">
        <f t="shared" si="454"/>
        <v>0.384990734446441</v>
      </c>
      <c r="BY353" s="33">
        <f t="shared" si="454"/>
        <v>0.364187077232743</v>
      </c>
      <c r="BZ353" s="33">
        <f t="shared" si="454"/>
        <v>0.34265708149321</v>
      </c>
      <c r="CA353" s="33">
        <f t="shared" si="454"/>
        <v>0.374353680350993</v>
      </c>
      <c r="CB353" s="33">
        <f t="shared" si="454"/>
        <v>0.352977262708301</v>
      </c>
      <c r="CC353" s="33">
        <f t="shared" si="454"/>
        <v>0.363887627054183</v>
      </c>
      <c r="CD353" s="33">
        <f t="shared" si="454"/>
        <v>0.366250298677002</v>
      </c>
      <c r="CE353" s="33">
        <f t="shared" si="454"/>
        <v>0.36986411754293</v>
      </c>
      <c r="CF353" s="33">
        <f t="shared" si="454"/>
        <v>0.353242985523626</v>
      </c>
      <c r="CG353" s="33">
        <f t="shared" ref="CG353:CH353" si="455">+CG351/CG$10</f>
        <v>0.341604283309553</v>
      </c>
      <c r="CH353" s="33">
        <f t="shared" si="455"/>
        <v>0.36804444564715</v>
      </c>
      <c r="CI353" s="33">
        <f t="shared" ref="CI353" si="456">+CI351/CI$10</f>
        <v>0.347242461394248</v>
      </c>
      <c r="CJ353" s="33">
        <f t="shared" si="453"/>
        <v>0.357715476938547</v>
      </c>
      <c r="CK353" s="33">
        <f t="shared" si="453"/>
        <v>0.352709209481623</v>
      </c>
      <c r="CL353" s="33">
        <f t="shared" si="453"/>
        <v>0.347141810234527</v>
      </c>
      <c r="CM353" s="33">
        <f t="shared" si="453"/>
        <v>0.34153224090218</v>
      </c>
      <c r="CN353" s="33">
        <f t="shared" si="453"/>
        <v>0.335961953640111</v>
      </c>
      <c r="CO353" s="33">
        <f t="shared" ref="CO353:CS353" si="457">+CO351/CO$10</f>
        <v>0.330432252843493</v>
      </c>
      <c r="CP353" s="33">
        <f t="shared" si="457"/>
        <v>0.324944401919666</v>
      </c>
      <c r="CQ353" s="33">
        <f t="shared" si="457"/>
        <v>0.319499622329719</v>
      </c>
      <c r="CR353" s="33">
        <f t="shared" si="457"/>
        <v>0.31409909271811</v>
      </c>
      <c r="CS353" s="33">
        <f t="shared" si="457"/>
        <v>0.308743948130914</v>
      </c>
    </row>
    <row r="354" spans="1:97">
      <c r="A354" s="529" t="s">
        <v>412</v>
      </c>
      <c r="B354" s="33" t="s">
        <v>587</v>
      </c>
      <c r="C354" s="33">
        <f>+C351/C358-1</f>
        <v>0.0636879432624113</v>
      </c>
      <c r="D354" s="33">
        <f>+D351/D358-1</f>
        <v>0.0539000000000001</v>
      </c>
      <c r="E354" s="33">
        <f>+E351/E358-1</f>
        <v>0.04775</v>
      </c>
      <c r="F354" s="33">
        <f>+F351/F358-1</f>
        <v>0.00897598267875521</v>
      </c>
      <c r="G354" s="33">
        <f>+G351/G358-1</f>
        <v>0.0239739554034162</v>
      </c>
      <c r="H354" s="33">
        <f t="shared" ref="H354:CN354" si="458">+H351/H358-1</f>
        <v>0.113930708808678</v>
      </c>
      <c r="I354" s="33">
        <f t="shared" si="458"/>
        <v>0.0320360129697059</v>
      </c>
      <c r="J354" s="33">
        <f t="shared" si="458"/>
        <v>0.0892711891979827</v>
      </c>
      <c r="K354" s="33">
        <f t="shared" si="458"/>
        <v>0.0149348467311354</v>
      </c>
      <c r="L354" s="33">
        <f t="shared" si="458"/>
        <v>-0.00972114924769163</v>
      </c>
      <c r="M354" s="33">
        <f t="shared" si="458"/>
        <v>0.123914629697191</v>
      </c>
      <c r="N354" s="33">
        <f t="shared" si="458"/>
        <v>0.0751868318985907</v>
      </c>
      <c r="O354" s="33">
        <f t="shared" si="458"/>
        <v>0.0999953563965639</v>
      </c>
      <c r="P354" s="33">
        <f t="shared" si="458"/>
        <v>-0.00103874182396579</v>
      </c>
      <c r="Q354" s="33">
        <f t="shared" si="458"/>
        <v>0.0273803867743581</v>
      </c>
      <c r="R354" s="33">
        <f t="shared" si="458"/>
        <v>0.012596882862498</v>
      </c>
      <c r="S354" s="33">
        <f t="shared" si="458"/>
        <v>0.0396651641983257</v>
      </c>
      <c r="T354" s="33">
        <f t="shared" si="458"/>
        <v>0.0364381764512955</v>
      </c>
      <c r="U354" s="33">
        <f t="shared" si="458"/>
        <v>-0.0144405594405596</v>
      </c>
      <c r="V354" s="33">
        <f t="shared" si="458"/>
        <v>-0.0227303250067147</v>
      </c>
      <c r="W354" s="33">
        <f t="shared" si="458"/>
        <v>0.0380666125101543</v>
      </c>
      <c r="X354" s="33">
        <f t="shared" si="458"/>
        <v>-0.0186694984927376</v>
      </c>
      <c r="Y354" s="33">
        <f t="shared" si="458"/>
        <v>0.0104474127436758</v>
      </c>
      <c r="Z354" s="33">
        <f t="shared" si="458"/>
        <v>-0.0491452991452991</v>
      </c>
      <c r="AA354" s="33">
        <f t="shared" si="458"/>
        <v>-0.0296826049808551</v>
      </c>
      <c r="AB354" s="33">
        <f t="shared" si="458"/>
        <v>0.0124170716997198</v>
      </c>
      <c r="AC354" s="33">
        <f t="shared" si="458"/>
        <v>0.0450063558594151</v>
      </c>
      <c r="AD354" s="33">
        <f t="shared" si="458"/>
        <v>-0.0395191961560735</v>
      </c>
      <c r="AE354" s="33">
        <f t="shared" si="458"/>
        <v>0.028973365448389</v>
      </c>
      <c r="AF354" s="33">
        <f t="shared" si="458"/>
        <v>-0.00713772929439627</v>
      </c>
      <c r="AG354" s="33">
        <f t="shared" si="458"/>
        <v>0.0696954893339847</v>
      </c>
      <c r="AH354" s="33">
        <f t="shared" si="458"/>
        <v>0.0586048331865765</v>
      </c>
      <c r="AI354" s="33">
        <f t="shared" si="458"/>
        <v>0.0524582121456356</v>
      </c>
      <c r="AJ354" s="33">
        <f t="shared" si="458"/>
        <v>0.0567445836210014</v>
      </c>
      <c r="AK354" s="33">
        <f t="shared" si="458"/>
        <v>0.0641539564593925</v>
      </c>
      <c r="AL354" s="33">
        <f t="shared" si="458"/>
        <v>0.0546697425111105</v>
      </c>
      <c r="AM354" s="33">
        <f t="shared" si="458"/>
        <v>0.0595069895779659</v>
      </c>
      <c r="AN354" s="33">
        <f t="shared" si="458"/>
        <v>-0.0349216014614095</v>
      </c>
      <c r="AO354" s="33">
        <f t="shared" si="458"/>
        <v>-0.174091189155884</v>
      </c>
      <c r="AP354" s="33">
        <f t="shared" si="458"/>
        <v>-0.0471465672238129</v>
      </c>
      <c r="AQ354" s="33">
        <f t="shared" si="458"/>
        <v>-0.0693774694334696</v>
      </c>
      <c r="AR354" s="33">
        <f t="shared" si="458"/>
        <v>-0.104096164152821</v>
      </c>
      <c r="AS354" s="33">
        <f t="shared" si="458"/>
        <v>-0.0586390465927917</v>
      </c>
      <c r="AT354" s="33">
        <f t="shared" si="458"/>
        <v>-0.0819108879824286</v>
      </c>
      <c r="AU354" s="33">
        <f t="shared" si="458"/>
        <v>-0.0619912928260458</v>
      </c>
      <c r="AV354" s="33">
        <f t="shared" si="458"/>
        <v>0.115334402625984</v>
      </c>
      <c r="AW354" s="33">
        <f t="shared" si="458"/>
        <v>0.0411279614228806</v>
      </c>
      <c r="AX354" s="33">
        <f t="shared" si="458"/>
        <v>0.100056831477953</v>
      </c>
      <c r="AY354" s="33">
        <f t="shared" si="458"/>
        <v>0.0192626523321995</v>
      </c>
      <c r="AZ354" s="33">
        <f t="shared" si="458"/>
        <v>0.0712442978934242</v>
      </c>
      <c r="BA354" s="33">
        <f t="shared" si="458"/>
        <v>0.0452588048326186</v>
      </c>
      <c r="BB354" s="33">
        <f t="shared" si="458"/>
        <v>0.110853260686779</v>
      </c>
      <c r="BC354" s="33">
        <f t="shared" si="458"/>
        <v>0.167653255743955</v>
      </c>
      <c r="BD354" s="33">
        <f t="shared" si="458"/>
        <v>0.190904514180232</v>
      </c>
      <c r="BE354" s="33">
        <f t="shared" si="458"/>
        <v>0.117942016653497</v>
      </c>
      <c r="BF354" s="33">
        <f t="shared" si="458"/>
        <v>0.139333266257504</v>
      </c>
      <c r="BG354" s="33">
        <f t="shared" si="458"/>
        <v>0.152613195961787</v>
      </c>
      <c r="BH354" s="33">
        <f t="shared" si="458"/>
        <v>0.146139698369232</v>
      </c>
      <c r="BI354" s="33">
        <f t="shared" si="458"/>
        <v>0.157013533561416</v>
      </c>
      <c r="BJ354" s="33">
        <f t="shared" si="458"/>
        <v>0.107148994672624</v>
      </c>
      <c r="BK354" s="33">
        <f t="shared" si="458"/>
        <v>0.0628188146436321</v>
      </c>
      <c r="BL354" s="33">
        <f t="shared" si="458"/>
        <v>0.00967733166607831</v>
      </c>
      <c r="BM354" s="33">
        <f t="shared" si="458"/>
        <v>0.131418983559749</v>
      </c>
      <c r="BN354" s="33">
        <f t="shared" si="458"/>
        <v>0.0357686453576866</v>
      </c>
      <c r="BO354" s="33">
        <f t="shared" si="458"/>
        <v>0.082117920592242</v>
      </c>
      <c r="BP354" s="33">
        <f t="shared" si="458"/>
        <v>0.0919272536961926</v>
      </c>
      <c r="BQ354" s="33">
        <f t="shared" si="458"/>
        <v>0.0734445737938172</v>
      </c>
      <c r="BR354" s="33">
        <f t="shared" si="458"/>
        <v>-0.00615188799321165</v>
      </c>
      <c r="BS354" s="33">
        <f t="shared" si="458"/>
        <v>0.0532805643055212</v>
      </c>
      <c r="BT354" s="33">
        <f>+BT351/BT358-1</f>
        <v>0.0826048496201479</v>
      </c>
      <c r="BU354" s="33">
        <f t="shared" si="458"/>
        <v>0.0233384543450668</v>
      </c>
      <c r="BV354" s="33">
        <f t="shared" si="458"/>
        <v>0.0533655842401155</v>
      </c>
      <c r="BW354" s="33">
        <f t="shared" si="458"/>
        <v>0.0253786426380367</v>
      </c>
      <c r="BX354" s="33">
        <f t="shared" si="458"/>
        <v>-0.00363908034896621</v>
      </c>
      <c r="BY354" s="33">
        <f>+BY351/BY358-1</f>
        <v>0.00410885805763073</v>
      </c>
      <c r="BZ354" s="33">
        <f t="shared" si="458"/>
        <v>-0.016882072382285</v>
      </c>
      <c r="CA354" s="33">
        <f>+CA351/CA358-1</f>
        <v>0.0109105765302444</v>
      </c>
      <c r="CB354" s="33">
        <f t="shared" si="458"/>
        <v>-0.00661158240959447</v>
      </c>
      <c r="CC354" s="33">
        <f t="shared" si="458"/>
        <v>0.0025123859011178</v>
      </c>
      <c r="CD354" s="33">
        <f t="shared" si="458"/>
        <v>-0.00101386990763319</v>
      </c>
      <c r="CE354" s="33">
        <f t="shared" si="458"/>
        <v>0.0294338608489533</v>
      </c>
      <c r="CF354" s="33">
        <f>+CF351/CF358-1</f>
        <v>0.0393916261569143</v>
      </c>
      <c r="CG354" s="33">
        <f t="shared" ref="CG354:CH354" si="459">+CG351/CG358-1</f>
        <v>0.046726183289413</v>
      </c>
      <c r="CH354" s="33">
        <f t="shared" si="459"/>
        <v>0.0139486943699081</v>
      </c>
      <c r="CI354" s="33">
        <f t="shared" ref="CI354" si="460">+CI351/CI358-1</f>
        <v>0.043098786405114</v>
      </c>
      <c r="CJ354" s="33">
        <f t="shared" si="458"/>
        <v>0.0277928791846342</v>
      </c>
      <c r="CK354" s="33">
        <f t="shared" si="458"/>
        <v>0.0362083566698415</v>
      </c>
      <c r="CL354" s="33">
        <f t="shared" si="458"/>
        <v>0.0362083566698415</v>
      </c>
      <c r="CM354" s="33">
        <f t="shared" si="458"/>
        <v>0.0362083566698412</v>
      </c>
      <c r="CN354" s="33">
        <f t="shared" si="458"/>
        <v>0.0362083566698412</v>
      </c>
      <c r="CO354" s="33">
        <f t="shared" ref="CO354:CS354" si="461">+CO351/CO358-1</f>
        <v>0.0362083566698412</v>
      </c>
      <c r="CP354" s="33">
        <f t="shared" si="461"/>
        <v>0.0362083566698412</v>
      </c>
      <c r="CQ354" s="33">
        <f t="shared" si="461"/>
        <v>0.0362083566698412</v>
      </c>
      <c r="CR354" s="33">
        <f t="shared" si="461"/>
        <v>0.0362083566698415</v>
      </c>
      <c r="CS354" s="33">
        <f t="shared" si="461"/>
        <v>0.0362083566698412</v>
      </c>
    </row>
    <row r="355" spans="1:97">
      <c r="A355" s="538" t="s">
        <v>455</v>
      </c>
      <c r="B355" s="52" t="s">
        <v>587</v>
      </c>
      <c r="C355" s="52">
        <v>0.046</v>
      </c>
      <c r="D355" s="52">
        <v>0.058</v>
      </c>
      <c r="E355" s="52">
        <v>0.079</v>
      </c>
      <c r="F355" s="52">
        <v>0.041</v>
      </c>
      <c r="G355" s="52">
        <v>0.032</v>
      </c>
      <c r="H355" s="52">
        <v>0.055</v>
      </c>
      <c r="I355" s="52">
        <v>0.045</v>
      </c>
      <c r="J355" s="52">
        <v>0.05</v>
      </c>
      <c r="K355" s="52">
        <v>0.049</v>
      </c>
      <c r="L355" s="52">
        <v>0.016</v>
      </c>
      <c r="M355" s="52">
        <v>0.019</v>
      </c>
      <c r="N355" s="52">
        <f>+N359/N358</f>
        <v>0.0312230630971526</v>
      </c>
      <c r="O355" s="52">
        <v>0.025</v>
      </c>
      <c r="P355" s="52">
        <v>0.043</v>
      </c>
      <c r="Q355" s="52">
        <f>+Q359/Q358</f>
        <v>0.0450841823716764</v>
      </c>
      <c r="R355" s="52">
        <v>0.044</v>
      </c>
      <c r="S355" s="52">
        <v>0.014</v>
      </c>
      <c r="T355" s="52">
        <f>+T359/T358</f>
        <v>0.0240934732699246</v>
      </c>
      <c r="U355" s="52">
        <v>0.023</v>
      </c>
      <c r="V355" s="52">
        <f>+V359/V358</f>
        <v>0.0272393902766586</v>
      </c>
      <c r="W355" s="52">
        <v>0.019</v>
      </c>
      <c r="X355" s="52">
        <f>+X359/X358</f>
        <v>0.0251626815565908</v>
      </c>
      <c r="Y355" s="52">
        <v>0.022</v>
      </c>
      <c r="Z355" s="52">
        <v>0.026</v>
      </c>
      <c r="AA355" s="52">
        <f>+AA359/AA358</f>
        <v>0.023978133603367</v>
      </c>
      <c r="AB355" s="52">
        <v>0.023</v>
      </c>
      <c r="AC355" s="52">
        <f>+AC359/AC358</f>
        <v>0.0269367849658158</v>
      </c>
      <c r="AD355" s="52">
        <v>0.025</v>
      </c>
      <c r="AE355" s="52">
        <f>+AE359/AE358</f>
        <v>0.025</v>
      </c>
      <c r="AF355" s="52">
        <v>0.025</v>
      </c>
      <c r="AG355" s="52">
        <v>0.033</v>
      </c>
      <c r="AH355" s="52">
        <f>+AH359/AH358</f>
        <v>0.0289972605420213</v>
      </c>
      <c r="AI355" s="52">
        <v>0.027</v>
      </c>
      <c r="AJ355" s="52">
        <f>+AJ359/AJ358</f>
        <v>0.0426642666929677</v>
      </c>
      <c r="AK355" s="52">
        <v>0.031</v>
      </c>
      <c r="AL355" s="52">
        <f>+AL359/AL358</f>
        <v>0.0350818943583133</v>
      </c>
      <c r="AM355" s="52">
        <v>0.033</v>
      </c>
      <c r="AN355" s="52">
        <v>-0.0364</v>
      </c>
      <c r="AO355" s="52">
        <f>+AO359/AO358</f>
        <v>-0.152283179297597</v>
      </c>
      <c r="AP355" s="52">
        <v>0.008</v>
      </c>
      <c r="AQ355" s="52">
        <f>+AQ359/AQ358</f>
        <v>-0.00289836045173132</v>
      </c>
      <c r="AR355" s="52">
        <v>-0.094</v>
      </c>
      <c r="AS355" s="52">
        <f>+AS359/AS358</f>
        <v>0.00236598742300208</v>
      </c>
      <c r="AT355" s="52">
        <v>-0.047</v>
      </c>
      <c r="AU355" s="52">
        <v>-0.007</v>
      </c>
      <c r="AV355" s="52">
        <f>+AV359/AV358</f>
        <v>0.145765489201388</v>
      </c>
      <c r="AW355" s="52">
        <v>0.032</v>
      </c>
      <c r="AX355" s="52">
        <f>+AX359/AX358</f>
        <v>0.0652696486477451</v>
      </c>
      <c r="AY355" s="52">
        <v>0.063</v>
      </c>
      <c r="AZ355" s="52">
        <f>+AZ359/AZ358</f>
        <v>0.049002870273872</v>
      </c>
      <c r="BA355" s="52">
        <v>0.056</v>
      </c>
      <c r="BB355" s="52">
        <v>0.069</v>
      </c>
      <c r="BC355" s="52">
        <f>+BC359/BC358</f>
        <v>0.090938196046955</v>
      </c>
      <c r="BD355" s="52">
        <v>0.1</v>
      </c>
      <c r="BE355" s="52">
        <f>+BE359/BE358</f>
        <v>0.0730439737433903</v>
      </c>
      <c r="BF355" s="52">
        <v>0.08</v>
      </c>
      <c r="BG355" s="52">
        <f>+BG359/BG358</f>
        <v>0.0858532559289326</v>
      </c>
      <c r="BH355" s="52">
        <v>0.083</v>
      </c>
      <c r="BI355" s="52">
        <v>0.147</v>
      </c>
      <c r="BJ355" s="52">
        <f>+BJ359/BJ358</f>
        <v>0.152838030589448</v>
      </c>
      <c r="BK355" s="52">
        <v>0.1342</v>
      </c>
      <c r="BL355" s="52">
        <f>+BL359/BL358</f>
        <v>0.073764356973931</v>
      </c>
      <c r="BM355" s="52">
        <v>0.15</v>
      </c>
      <c r="BN355" s="52">
        <f>+BN359/BN358</f>
        <v>0.103436944790369</v>
      </c>
      <c r="BO355" s="52">
        <v>0.126</v>
      </c>
      <c r="BP355" s="52">
        <v>0.111</v>
      </c>
      <c r="BQ355" s="52">
        <f>+BQ359/BQ358</f>
        <v>0.0668572914241366</v>
      </c>
      <c r="BR355" s="52">
        <v>0.0135</v>
      </c>
      <c r="BS355" s="52">
        <f>+BS359/BS358</f>
        <v>0.0250991742724066</v>
      </c>
      <c r="BT355" s="52">
        <v>0.0888</v>
      </c>
      <c r="BU355" s="52">
        <f>+BU359/BU358</f>
        <v>0.0192555023712511</v>
      </c>
      <c r="BV355" s="52">
        <v>0.05449</v>
      </c>
      <c r="BW355" s="52">
        <v>0.023</v>
      </c>
      <c r="BX355" s="52">
        <f>BX359/BX358</f>
        <v>0.033028196847737</v>
      </c>
      <c r="BY355" s="52">
        <v>0.0382</v>
      </c>
      <c r="BZ355" s="52">
        <f>BZ359/BZ358</f>
        <v>0.0386544655181228</v>
      </c>
      <c r="CA355" s="52">
        <v>0.028</v>
      </c>
      <c r="CB355" s="52">
        <f>CB359/CB358</f>
        <v>0.0384321036004282</v>
      </c>
      <c r="CC355" s="140">
        <v>0.033</v>
      </c>
      <c r="CD355" s="140">
        <v>0.045</v>
      </c>
      <c r="CE355" s="52">
        <f>CE359/CE358</f>
        <v>0.0348253634230704</v>
      </c>
      <c r="CF355" s="140">
        <v>0.03</v>
      </c>
      <c r="CG355" s="52">
        <f>CG359/CG358</f>
        <v>0.0372872479917644</v>
      </c>
      <c r="CH355" s="140">
        <v>0.04</v>
      </c>
      <c r="CI355" s="52">
        <f>CI359/CI358</f>
        <v>0.033683248434202</v>
      </c>
      <c r="CJ355" s="140">
        <v>0.037</v>
      </c>
      <c r="CK355" s="140">
        <v>0.04</v>
      </c>
      <c r="CL355" s="140">
        <f>CK355</f>
        <v>0.04</v>
      </c>
      <c r="CM355" s="52">
        <f>CL355</f>
        <v>0.04</v>
      </c>
      <c r="CN355" s="52">
        <f>CM355</f>
        <v>0.04</v>
      </c>
      <c r="CO355" s="52">
        <f t="shared" ref="CO355:CS355" si="462">CN355</f>
        <v>0.04</v>
      </c>
      <c r="CP355" s="52">
        <f t="shared" si="462"/>
        <v>0.04</v>
      </c>
      <c r="CQ355" s="52">
        <f t="shared" si="462"/>
        <v>0.04</v>
      </c>
      <c r="CR355" s="52">
        <f t="shared" si="462"/>
        <v>0.04</v>
      </c>
      <c r="CS355" s="52">
        <f t="shared" si="462"/>
        <v>0.04</v>
      </c>
    </row>
    <row r="356" spans="1:97">
      <c r="A356" s="529" t="s">
        <v>598</v>
      </c>
      <c r="B356" s="33" t="s">
        <v>587</v>
      </c>
      <c r="C356" s="33">
        <f>+C354-C355-C357</f>
        <v>0.0176879432624113</v>
      </c>
      <c r="D356" s="33">
        <f>+D354-D355-D357</f>
        <v>-0.00409999999999994</v>
      </c>
      <c r="E356" s="33">
        <f>+E354-E355-E357</f>
        <v>-0.03125</v>
      </c>
      <c r="F356" s="33">
        <f>+F354-F355-F357</f>
        <v>-0.0410240173212448</v>
      </c>
      <c r="G356" s="33">
        <f>+G354-G355-G357</f>
        <v>-0.00802604459658382</v>
      </c>
      <c r="H356" s="33">
        <f t="shared" ref="H356:S356" si="463">+H354-H355-H357</f>
        <v>0.0589307088086776</v>
      </c>
      <c r="I356" s="33">
        <f t="shared" si="463"/>
        <v>-0.0139639870302941</v>
      </c>
      <c r="J356" s="33">
        <f t="shared" si="463"/>
        <v>0.0392711891979827</v>
      </c>
      <c r="K356" s="33">
        <f t="shared" si="463"/>
        <v>-0.0470651532688646</v>
      </c>
      <c r="L356" s="33">
        <f t="shared" si="463"/>
        <v>-0.0297211492476916</v>
      </c>
      <c r="M356" s="33">
        <f t="shared" si="463"/>
        <v>0.0879146296971909</v>
      </c>
      <c r="N356" s="33">
        <f>+N360/N358</f>
        <v>0.0312418408854415</v>
      </c>
      <c r="O356" s="33">
        <f t="shared" si="463"/>
        <v>0.0600953563965639</v>
      </c>
      <c r="P356" s="33">
        <f t="shared" si="463"/>
        <v>-0.0480387418239658</v>
      </c>
      <c r="Q356" s="33">
        <f>+Q360/Q358</f>
        <v>0.00163904696545775</v>
      </c>
      <c r="R356" s="33">
        <f t="shared" si="463"/>
        <v>-0.024203117137502</v>
      </c>
      <c r="S356" s="33">
        <f t="shared" si="463"/>
        <v>0.0256651641983257</v>
      </c>
      <c r="T356" s="33">
        <f>+T360/T358</f>
        <v>0.012344703181371</v>
      </c>
      <c r="U356" s="33">
        <f>+U354-U355-U357</f>
        <v>-0.0374405594405596</v>
      </c>
      <c r="V356" s="33">
        <f>+V360/V358</f>
        <v>-0.0499697152833731</v>
      </c>
      <c r="W356" s="33">
        <f>+W354-W355-W357</f>
        <v>0.0190666125101543</v>
      </c>
      <c r="X356" s="33">
        <f>+X360/X358</f>
        <v>-0.0438321800493284</v>
      </c>
      <c r="Y356" s="33">
        <f>+Y354-Y355-Y357</f>
        <v>-0.0115525872563242</v>
      </c>
      <c r="Z356" s="33">
        <f>+Z354-Z355-Z357</f>
        <v>-0.0751452991452991</v>
      </c>
      <c r="AA356" s="33">
        <f>+AA360/AA358</f>
        <v>-0.0536607385842221</v>
      </c>
      <c r="AB356" s="33">
        <f>+AB354-AB355-AB357</f>
        <v>-0.0105829283002802</v>
      </c>
      <c r="AC356" s="33">
        <f>+AC360/AC358</f>
        <v>-0.0114912804480023</v>
      </c>
      <c r="AD356" s="33">
        <f>+AD354-AD355-AD357</f>
        <v>-0.0645191961560735</v>
      </c>
      <c r="AE356" s="33">
        <f>+AE360/AE358</f>
        <v>-0.011044397319091</v>
      </c>
      <c r="AF356" s="33">
        <f>+AF354-AF355-AF357</f>
        <v>-0.0392377292943963</v>
      </c>
      <c r="AG356" s="33">
        <f>+AG354-AG355-AG357</f>
        <v>0.0366954893339847</v>
      </c>
      <c r="AH356" s="33">
        <f>+AH360/AH358</f>
        <v>0.0296075726445552</v>
      </c>
      <c r="AI356" s="33">
        <f>+AI354-AI355-AI357</f>
        <v>0.0254582121456356</v>
      </c>
      <c r="AJ356" s="33">
        <f>+AJ360/AJ358</f>
        <v>-0.0246860176874772</v>
      </c>
      <c r="AK356" s="33">
        <f>+AK354-AK355-AK357</f>
        <v>0.0331539564593925</v>
      </c>
      <c r="AL356" s="33">
        <f>+AL360/AL358</f>
        <v>-0.000413434202937727</v>
      </c>
      <c r="AM356" s="33">
        <f>+AM354-AM355-AM357</f>
        <v>0.0167069895779659</v>
      </c>
      <c r="AN356" s="33">
        <f>+AN354-AN355-AN357</f>
        <v>0.00147839853859046</v>
      </c>
      <c r="AO356" s="33">
        <f>+AO360/AO358</f>
        <v>-0.0218080098582873</v>
      </c>
      <c r="AP356" s="33">
        <f>+AP354-AP355-AP357</f>
        <v>-0.0551465672238129</v>
      </c>
      <c r="AQ356" s="33">
        <f>+AQ360/AQ358</f>
        <v>-0.0664168870360577</v>
      </c>
      <c r="AR356" s="33">
        <f>+AR354-AR355-AR357</f>
        <v>-0.0100961641528214</v>
      </c>
      <c r="AS356" s="33">
        <f>+AS360/AS358</f>
        <v>-0.0609728677806906</v>
      </c>
      <c r="AT356" s="33">
        <f>+AT354-AT355-AT357</f>
        <v>-0.0349108879824286</v>
      </c>
      <c r="AU356" s="33">
        <f>+AU354-AU355-AU357</f>
        <v>-0.0549912928260458</v>
      </c>
      <c r="AV356" s="33">
        <f>+AV360/AV358</f>
        <v>-0.0434864038196131</v>
      </c>
      <c r="AW356" s="33">
        <f>+AW354-AW355-AW357</f>
        <v>0.00912796142288055</v>
      </c>
      <c r="AX356" s="33">
        <f>+AX360/AX358</f>
        <v>0.0515361416051423</v>
      </c>
      <c r="AY356" s="33">
        <f>+AY354-AY355-AY357</f>
        <v>-0.0497195378330799</v>
      </c>
      <c r="AZ356" s="33">
        <f>+AZ360/AZ358</f>
        <v>0.0308011925959682</v>
      </c>
      <c r="BA356" s="33">
        <f>[56]Currencies!AF517</f>
        <v>-0.0094509167634904</v>
      </c>
      <c r="BB356" s="33">
        <f>+BB354-BB355-BB357</f>
        <v>0.0418532606867789</v>
      </c>
      <c r="BC356" s="33">
        <f>+BC360/BC358</f>
        <v>0.0767150596970004</v>
      </c>
      <c r="BD356" s="33">
        <f>+BD354-BD355-BD357</f>
        <v>0.0909045141802317</v>
      </c>
      <c r="BE356" s="33">
        <f>+BE360/BE358</f>
        <v>0.0354012945967298</v>
      </c>
      <c r="BF356" s="33">
        <f>+BF354-BF355-BF357</f>
        <v>0.0593332662575042</v>
      </c>
      <c r="BG356" s="33">
        <f>+BG360/BG358</f>
        <v>0.061775968485351</v>
      </c>
      <c r="BH356" s="33">
        <f>+BH354-BH355-BH357</f>
        <v>0.060585237258348</v>
      </c>
      <c r="BI356" s="33">
        <f>+BI354-BI355-BI357</f>
        <v>0.0100135335614158</v>
      </c>
      <c r="BJ356" s="33">
        <f>+BJ360/BJ358</f>
        <v>-0.0456317523056655</v>
      </c>
      <c r="BK356" s="130">
        <f>+BK354-BK355-BK357</f>
        <v>-0.0713811853563679</v>
      </c>
      <c r="BL356" s="33">
        <f>+BL360/BL358</f>
        <v>-0.0640870253078525</v>
      </c>
      <c r="BM356" s="33">
        <f>+BM354-BM355-BM357</f>
        <v>-0.0185810164402514</v>
      </c>
      <c r="BN356" s="33">
        <f>+BN360/BN358</f>
        <v>-0.0676682994326826</v>
      </c>
      <c r="BO356" s="33">
        <f>+BO354-BO355-BO357</f>
        <v>-0.043882079407758</v>
      </c>
      <c r="BP356" s="33">
        <f>BP360/BP358</f>
        <v>-0.0190727463038074</v>
      </c>
      <c r="BQ356" s="33">
        <f>+BQ360/BQ358</f>
        <v>0.00653554262061851</v>
      </c>
      <c r="BR356" s="33">
        <f>BR360/BR358</f>
        <v>-0.0196518879932117</v>
      </c>
      <c r="BS356" s="33">
        <f>+BS360/BS358</f>
        <v>0.0281813900331151</v>
      </c>
      <c r="BT356" s="33">
        <f>+BT354-BT355-BT357</f>
        <v>-0.00619515037985209</v>
      </c>
      <c r="BU356" s="33">
        <f>+BU360/BU358</f>
        <v>0.00408295197381598</v>
      </c>
      <c r="BV356" s="33">
        <f>+BV354-BV355-BV357</f>
        <v>-0.00112441575988449</v>
      </c>
      <c r="BW356" s="33">
        <f>BW360/BW358</f>
        <v>0.00237864263803672</v>
      </c>
      <c r="BX356" s="33">
        <f>BX360/BX358</f>
        <v>-0.036667277196703</v>
      </c>
      <c r="BY356" s="33">
        <f>BY360/BY358</f>
        <v>-0.0340911419423692</v>
      </c>
      <c r="BZ356" s="33">
        <f>BZ360/BZ358</f>
        <v>-0.0555365379004077</v>
      </c>
      <c r="CA356" s="33">
        <f>+CA354-CA355-CA357</f>
        <v>-0.0170894234697556</v>
      </c>
      <c r="CB356" s="33">
        <f>CB360/CB358</f>
        <v>-0.0450436860100226</v>
      </c>
      <c r="CC356" s="141">
        <f>[56]Currencies!BH517*1</f>
        <v>-0.0304876140988822</v>
      </c>
      <c r="CD356" s="33">
        <f>[56]Currencies!BI517</f>
        <v>-0.0460138699076333</v>
      </c>
      <c r="CE356" s="33">
        <f>CE360/CE358</f>
        <v>-0.00539150257411733</v>
      </c>
      <c r="CF356" s="33">
        <f>[56]Currencies!BK517</f>
        <v>0.00939162615691427</v>
      </c>
      <c r="CG356" s="33">
        <f>CG360/CG358</f>
        <v>0.0094389352976487</v>
      </c>
      <c r="CH356" s="33">
        <f>[56]Currencies!BM517</f>
        <v>-0.026051305630092</v>
      </c>
      <c r="CI356" s="33">
        <f>CI360/CI358</f>
        <v>0.00941553797091188</v>
      </c>
      <c r="CJ356" s="141">
        <f>[56]Currencies!BO517</f>
        <v>-0.00920712081536582</v>
      </c>
      <c r="CK356" s="141">
        <f>[56]Currencies!BP517</f>
        <v>-0.0037916433301587</v>
      </c>
      <c r="CL356" s="141">
        <f>[56]Currencies!BQ517</f>
        <v>-0.0037916433301587</v>
      </c>
      <c r="CM356" s="33">
        <f>[56]Currencies!BR517</f>
        <v>-0.0037916433301587</v>
      </c>
      <c r="CN356" s="33">
        <f>[56]Currencies!BS517</f>
        <v>-0.0037916433301587</v>
      </c>
      <c r="CO356" s="33">
        <f>[56]Currencies!BT517</f>
        <v>-0.0037916433301587</v>
      </c>
      <c r="CP356" s="33">
        <f>[56]Currencies!BU517</f>
        <v>-0.0037916433301587</v>
      </c>
      <c r="CQ356" s="33">
        <f>[56]Currencies!BV517</f>
        <v>-0.0037916433301587</v>
      </c>
      <c r="CR356" s="33">
        <f>[56]Currencies!BW517</f>
        <v>-0.0037916433301587</v>
      </c>
      <c r="CS356" s="33">
        <f>[56]Currencies!BX517</f>
        <v>-0.0037916433301587</v>
      </c>
    </row>
    <row r="357" spans="1:97">
      <c r="A357" s="529" t="s">
        <v>599</v>
      </c>
      <c r="B357" s="33" t="s">
        <v>587</v>
      </c>
      <c r="C357" s="87">
        <v>0</v>
      </c>
      <c r="D357" s="87">
        <v>0</v>
      </c>
      <c r="E357" s="87">
        <v>0</v>
      </c>
      <c r="F357" s="87">
        <v>0.009</v>
      </c>
      <c r="G357" s="87">
        <v>0</v>
      </c>
      <c r="H357" s="87">
        <v>0</v>
      </c>
      <c r="I357" s="87">
        <v>0.001</v>
      </c>
      <c r="J357" s="87">
        <v>0</v>
      </c>
      <c r="K357" s="87">
        <v>0.013</v>
      </c>
      <c r="L357" s="87">
        <v>0.004</v>
      </c>
      <c r="M357" s="33">
        <v>0.017</v>
      </c>
      <c r="N357" s="33">
        <f>+N361/N358</f>
        <v>0.0127219279159966</v>
      </c>
      <c r="O357" s="87">
        <v>0.0149</v>
      </c>
      <c r="P357" s="33">
        <v>0.004</v>
      </c>
      <c r="Q357" s="33">
        <f>+Q361/Q358</f>
        <v>-0.019342842562776</v>
      </c>
      <c r="R357" s="87">
        <v>-0.0072</v>
      </c>
      <c r="S357" s="33">
        <v>0</v>
      </c>
      <c r="T357" s="33">
        <f>+T361/T358</f>
        <v>0</v>
      </c>
      <c r="U357" s="33">
        <v>0</v>
      </c>
      <c r="V357" s="33">
        <f>+V361/V358</f>
        <v>0</v>
      </c>
      <c r="W357" s="33">
        <v>0</v>
      </c>
      <c r="X357" s="33">
        <f>+X361/X358</f>
        <v>0</v>
      </c>
      <c r="Y357" s="87">
        <v>0</v>
      </c>
      <c r="Z357" s="33">
        <v>0</v>
      </c>
      <c r="AA357" s="33">
        <f>+AA361/AA358</f>
        <v>0</v>
      </c>
      <c r="AB357" s="33">
        <v>0</v>
      </c>
      <c r="AC357" s="33">
        <f>+AC361/AC358</f>
        <v>0.0295608513416017</v>
      </c>
      <c r="AD357" s="87">
        <v>0</v>
      </c>
      <c r="AE357" s="87">
        <f>+AE361/AE358</f>
        <v>0.01501776276748</v>
      </c>
      <c r="AF357" s="87">
        <v>0.0071</v>
      </c>
      <c r="AG357" s="87">
        <v>0</v>
      </c>
      <c r="AH357" s="87">
        <f>+AH361/AH358</f>
        <v>0</v>
      </c>
      <c r="AI357" s="87">
        <v>0</v>
      </c>
      <c r="AJ357" s="87">
        <f>+AJ361/AJ358</f>
        <v>0.0387663346155111</v>
      </c>
      <c r="AK357" s="33">
        <v>0</v>
      </c>
      <c r="AL357" s="33">
        <f>+AL361/AL358</f>
        <v>0.020001282355735</v>
      </c>
      <c r="AM357" s="87">
        <v>0.0098</v>
      </c>
      <c r="AN357" s="87">
        <v>0</v>
      </c>
      <c r="AO357" s="87">
        <f t="shared" ref="AO357:CS357" si="464">+AO361/AO358</f>
        <v>0</v>
      </c>
      <c r="AP357" s="87">
        <v>0</v>
      </c>
      <c r="AQ357" s="87">
        <f t="shared" si="464"/>
        <v>0</v>
      </c>
      <c r="AR357" s="87">
        <f t="shared" si="464"/>
        <v>0</v>
      </c>
      <c r="AS357" s="87">
        <f t="shared" si="464"/>
        <v>0</v>
      </c>
      <c r="AT357" s="87">
        <v>0</v>
      </c>
      <c r="AU357" s="33">
        <v>0</v>
      </c>
      <c r="AV357" s="33">
        <f>+AV361/AV358</f>
        <v>0.013055317244209</v>
      </c>
      <c r="AW357" s="33">
        <v>0</v>
      </c>
      <c r="AX357" s="33">
        <f>+AX361/AX358</f>
        <v>-0.0167151405743322</v>
      </c>
      <c r="AY357" s="33">
        <f>+AY361/AY358</f>
        <v>0.00598219016527937</v>
      </c>
      <c r="AZ357" s="33">
        <f>+AZ361/AZ358</f>
        <v>-0.00854248176180144</v>
      </c>
      <c r="BA357" s="33">
        <f t="shared" si="464"/>
        <v>-0.00128163502452195</v>
      </c>
      <c r="BB357" s="33">
        <f t="shared" si="464"/>
        <v>0</v>
      </c>
      <c r="BC357" s="33">
        <f t="shared" si="464"/>
        <v>0</v>
      </c>
      <c r="BD357" s="33">
        <f t="shared" si="464"/>
        <v>0</v>
      </c>
      <c r="BE357" s="33">
        <f t="shared" si="464"/>
        <v>0.0094967483133775</v>
      </c>
      <c r="BF357" s="33">
        <f t="shared" si="464"/>
        <v>0</v>
      </c>
      <c r="BG357" s="33">
        <f t="shared" si="464"/>
        <v>0.00498397154750323</v>
      </c>
      <c r="BH357" s="33">
        <f t="shared" si="464"/>
        <v>0.00255446111088405</v>
      </c>
      <c r="BI357" s="33">
        <f t="shared" si="464"/>
        <v>0</v>
      </c>
      <c r="BJ357" s="33">
        <f t="shared" si="464"/>
        <v>0</v>
      </c>
      <c r="BK357" s="33">
        <f t="shared" si="464"/>
        <v>0</v>
      </c>
      <c r="BL357" s="33">
        <f t="shared" si="464"/>
        <v>0</v>
      </c>
      <c r="BM357" s="33">
        <f t="shared" si="464"/>
        <v>0</v>
      </c>
      <c r="BN357" s="33">
        <f t="shared" si="464"/>
        <v>0</v>
      </c>
      <c r="BO357" s="33">
        <f t="shared" si="464"/>
        <v>0</v>
      </c>
      <c r="BP357" s="33">
        <f t="shared" si="464"/>
        <v>0</v>
      </c>
      <c r="BQ357" s="33">
        <f t="shared" si="464"/>
        <v>0</v>
      </c>
      <c r="BR357" s="33">
        <f t="shared" si="464"/>
        <v>0</v>
      </c>
      <c r="BS357" s="33">
        <f t="shared" si="464"/>
        <v>0</v>
      </c>
      <c r="BT357" s="33">
        <f t="shared" si="464"/>
        <v>0</v>
      </c>
      <c r="BU357" s="33">
        <f t="shared" si="464"/>
        <v>0</v>
      </c>
      <c r="BV357" s="33">
        <f t="shared" si="464"/>
        <v>0</v>
      </c>
      <c r="BW357" s="33">
        <f t="shared" si="464"/>
        <v>0</v>
      </c>
      <c r="BX357" s="33">
        <f t="shared" si="464"/>
        <v>0</v>
      </c>
      <c r="BY357" s="33">
        <f t="shared" si="464"/>
        <v>0</v>
      </c>
      <c r="BZ357" s="33">
        <f t="shared" si="464"/>
        <v>0</v>
      </c>
      <c r="CA357" s="33">
        <f t="shared" si="464"/>
        <v>0</v>
      </c>
      <c r="CB357" s="33">
        <f t="shared" si="464"/>
        <v>0</v>
      </c>
      <c r="CC357" s="33">
        <f t="shared" si="464"/>
        <v>0</v>
      </c>
      <c r="CD357" s="33">
        <f t="shared" si="464"/>
        <v>0</v>
      </c>
      <c r="CE357" s="33">
        <f t="shared" si="464"/>
        <v>0</v>
      </c>
      <c r="CF357" s="33">
        <f t="shared" si="464"/>
        <v>0</v>
      </c>
      <c r="CG357" s="33">
        <f t="shared" si="464"/>
        <v>0</v>
      </c>
      <c r="CH357" s="33">
        <f t="shared" si="464"/>
        <v>0</v>
      </c>
      <c r="CI357" s="33">
        <f t="shared" si="464"/>
        <v>0</v>
      </c>
      <c r="CJ357" s="33">
        <f t="shared" si="464"/>
        <v>0</v>
      </c>
      <c r="CK357" s="33">
        <f t="shared" si="464"/>
        <v>0</v>
      </c>
      <c r="CL357" s="33">
        <f t="shared" si="464"/>
        <v>0</v>
      </c>
      <c r="CM357" s="33">
        <f t="shared" si="464"/>
        <v>0</v>
      </c>
      <c r="CN357" s="33">
        <f t="shared" si="464"/>
        <v>0</v>
      </c>
      <c r="CO357" s="33">
        <f t="shared" si="464"/>
        <v>0</v>
      </c>
      <c r="CP357" s="33">
        <f t="shared" si="464"/>
        <v>0</v>
      </c>
      <c r="CQ357" s="33">
        <f t="shared" si="464"/>
        <v>0</v>
      </c>
      <c r="CR357" s="33">
        <f t="shared" si="464"/>
        <v>0</v>
      </c>
      <c r="CS357" s="33">
        <f t="shared" si="464"/>
        <v>0</v>
      </c>
    </row>
    <row r="358" spans="1:97">
      <c r="A358" s="57" t="s">
        <v>456</v>
      </c>
      <c r="B358" s="39" t="s">
        <v>594</v>
      </c>
      <c r="C358" s="39">
        <v>7050</v>
      </c>
      <c r="D358" s="39">
        <v>7499</v>
      </c>
      <c r="E358" s="39">
        <v>7903.1961</v>
      </c>
      <c r="F358" s="39">
        <v>8280.573713775</v>
      </c>
      <c r="G358" s="39">
        <v>8354.9</v>
      </c>
      <c r="H358" s="39">
        <v>8555.2</v>
      </c>
      <c r="I358" s="39">
        <v>9529.9</v>
      </c>
      <c r="J358" s="39">
        <v>9835.2</v>
      </c>
      <c r="K358" s="39">
        <v>10713.2</v>
      </c>
      <c r="L358" s="39">
        <v>10873.2</v>
      </c>
      <c r="M358" s="39">
        <v>5482</v>
      </c>
      <c r="N358" s="39">
        <f>+O358-M358</f>
        <v>5285.5</v>
      </c>
      <c r="O358" s="39">
        <v>10767.5</v>
      </c>
      <c r="P358" s="39">
        <v>6161.3</v>
      </c>
      <c r="Q358" s="39">
        <f>+R358-P358</f>
        <v>5682.9</v>
      </c>
      <c r="R358" s="39">
        <v>11844.2</v>
      </c>
      <c r="S358" s="39">
        <v>3106</v>
      </c>
      <c r="T358" s="39">
        <f>+W358-S358</f>
        <v>3049</v>
      </c>
      <c r="U358" s="39">
        <v>2860</v>
      </c>
      <c r="V358" s="39">
        <f>+X358-U358</f>
        <v>2978.4</v>
      </c>
      <c r="W358" s="39">
        <v>6155</v>
      </c>
      <c r="X358" s="39">
        <f>+Y358-W358</f>
        <v>5838.4</v>
      </c>
      <c r="Y358" s="39">
        <v>11993.4</v>
      </c>
      <c r="Z358" s="39">
        <f t="shared" ref="Z358:AE358" si="465">+S351</f>
        <v>3229.2</v>
      </c>
      <c r="AA358" s="39">
        <f t="shared" si="465"/>
        <v>3160.1</v>
      </c>
      <c r="AB358" s="39">
        <f t="shared" si="465"/>
        <v>2818.7</v>
      </c>
      <c r="AC358" s="39">
        <f t="shared" si="465"/>
        <v>2910.7</v>
      </c>
      <c r="AD358" s="39">
        <f t="shared" si="465"/>
        <v>6389.3</v>
      </c>
      <c r="AE358" s="39">
        <f t="shared" si="465"/>
        <v>5729.4</v>
      </c>
      <c r="AF358" s="39">
        <v>12118.7</v>
      </c>
      <c r="AG358" s="39">
        <f t="shared" ref="AG358:AL358" si="466">+Z351</f>
        <v>3070.5</v>
      </c>
      <c r="AH358" s="39">
        <f t="shared" si="466"/>
        <v>3066.3</v>
      </c>
      <c r="AI358" s="39">
        <f t="shared" si="466"/>
        <v>2853.7</v>
      </c>
      <c r="AJ358" s="39">
        <f t="shared" si="466"/>
        <v>3041.7</v>
      </c>
      <c r="AK358" s="39">
        <f t="shared" si="466"/>
        <v>6136.8</v>
      </c>
      <c r="AL358" s="39">
        <f t="shared" si="466"/>
        <v>5895.4</v>
      </c>
      <c r="AM358" s="39">
        <v>12032.2</v>
      </c>
      <c r="AN358" s="39">
        <f t="shared" ref="AN358:BY358" si="467">+AG351</f>
        <v>3284.5</v>
      </c>
      <c r="AO358" s="39">
        <f t="shared" si="467"/>
        <v>3246</v>
      </c>
      <c r="AP358" s="39">
        <f t="shared" si="467"/>
        <v>3003.4</v>
      </c>
      <c r="AQ358" s="39">
        <f t="shared" si="467"/>
        <v>3214.3</v>
      </c>
      <c r="AR358" s="39">
        <f t="shared" si="467"/>
        <v>6530.5</v>
      </c>
      <c r="AS358" s="39">
        <f t="shared" si="467"/>
        <v>6217.7</v>
      </c>
      <c r="AT358" s="39">
        <v>12748</v>
      </c>
      <c r="AU358" s="39">
        <f t="shared" si="467"/>
        <v>3169.8</v>
      </c>
      <c r="AV358" s="39">
        <f t="shared" si="467"/>
        <v>2680.9</v>
      </c>
      <c r="AW358" s="39">
        <f t="shared" si="467"/>
        <v>2861.8</v>
      </c>
      <c r="AX358" s="39">
        <f t="shared" si="467"/>
        <v>2991.3</v>
      </c>
      <c r="AY358" s="39">
        <f t="shared" si="467"/>
        <v>5850.7</v>
      </c>
      <c r="AZ358" s="39">
        <f t="shared" si="467"/>
        <v>5853.1</v>
      </c>
      <c r="BA358" s="39">
        <f t="shared" si="467"/>
        <v>11703.8</v>
      </c>
      <c r="BB358" s="39">
        <f t="shared" si="467"/>
        <v>2973.3</v>
      </c>
      <c r="BC358" s="39">
        <f t="shared" si="467"/>
        <v>2990.1</v>
      </c>
      <c r="BD358" s="39">
        <f t="shared" si="467"/>
        <v>2979.5</v>
      </c>
      <c r="BE358" s="39">
        <f t="shared" si="467"/>
        <v>3290.6</v>
      </c>
      <c r="BF358" s="39">
        <f t="shared" si="467"/>
        <v>5963.4</v>
      </c>
      <c r="BG358" s="39">
        <f t="shared" si="467"/>
        <v>6270.1</v>
      </c>
      <c r="BH358" s="39">
        <f t="shared" si="467"/>
        <v>12233.5</v>
      </c>
      <c r="BI358" s="39">
        <f t="shared" si="467"/>
        <v>3302.9</v>
      </c>
      <c r="BJ358" s="39">
        <f t="shared" si="467"/>
        <v>3491.4</v>
      </c>
      <c r="BK358" s="39">
        <f t="shared" si="467"/>
        <v>3548.3</v>
      </c>
      <c r="BL358" s="39">
        <f t="shared" si="467"/>
        <v>3678.7</v>
      </c>
      <c r="BM358" s="39">
        <f t="shared" si="467"/>
        <v>6794.3</v>
      </c>
      <c r="BN358" s="39">
        <f t="shared" si="467"/>
        <v>7227</v>
      </c>
      <c r="BO358" s="39">
        <f t="shared" si="467"/>
        <v>14021.3</v>
      </c>
      <c r="BP358" s="39">
        <f t="shared" si="467"/>
        <v>3821.5</v>
      </c>
      <c r="BQ358" s="39">
        <f t="shared" si="467"/>
        <v>3865.5</v>
      </c>
      <c r="BR358" s="39">
        <f t="shared" si="467"/>
        <v>3771.2</v>
      </c>
      <c r="BS358" s="39">
        <f t="shared" si="467"/>
        <v>3714.3</v>
      </c>
      <c r="BT358" s="39">
        <f t="shared" si="467"/>
        <v>7687.2</v>
      </c>
      <c r="BU358" s="39">
        <f t="shared" si="467"/>
        <v>7485.5</v>
      </c>
      <c r="BV358" s="39">
        <f t="shared" si="467"/>
        <v>15172.7</v>
      </c>
      <c r="BW358" s="39">
        <f t="shared" si="467"/>
        <v>4172.8</v>
      </c>
      <c r="BX358" s="39">
        <f>CA358-BW358</f>
        <v>4149.4</v>
      </c>
      <c r="BY358" s="39">
        <f t="shared" si="467"/>
        <v>3748</v>
      </c>
      <c r="BZ358" s="39">
        <f>CB358-BY358</f>
        <v>3912.2</v>
      </c>
      <c r="CA358" s="39">
        <f>+BT351</f>
        <v>8322.2</v>
      </c>
      <c r="CB358" s="39">
        <f>CC358-CA358</f>
        <v>7660.2</v>
      </c>
      <c r="CC358" s="39">
        <f>+BV351</f>
        <v>15982.4</v>
      </c>
      <c r="CD358" s="39">
        <f t="shared" ref="CD358" si="468">+BW351</f>
        <v>4278.7</v>
      </c>
      <c r="CE358" s="39">
        <f>CH358-CD358</f>
        <v>4134.3</v>
      </c>
      <c r="CF358" s="39">
        <f t="shared" ref="CF358" si="469">+BY351</f>
        <v>3763.4</v>
      </c>
      <c r="CG358" s="39">
        <f>CI358-CF358</f>
        <v>3846.15395642602</v>
      </c>
      <c r="CH358" s="39">
        <f>+CA351</f>
        <v>8413</v>
      </c>
      <c r="CI358" s="39">
        <f>CJ358-CH358</f>
        <v>7609.55395642602</v>
      </c>
      <c r="CJ358" s="39">
        <f>+CC351</f>
        <v>16022.553956426</v>
      </c>
      <c r="CK358" s="39">
        <f t="shared" ref="CK358:CS358" si="470">+CJ351</f>
        <v>16467.8668627663</v>
      </c>
      <c r="CL358" s="39">
        <f t="shared" si="470"/>
        <v>17064.1412597248</v>
      </c>
      <c r="CM358" s="39">
        <f t="shared" si="470"/>
        <v>17682.0057727214</v>
      </c>
      <c r="CN358" s="39">
        <f t="shared" si="470"/>
        <v>18322.2421443783</v>
      </c>
      <c r="CO358" s="39">
        <f t="shared" si="470"/>
        <v>18985.6604229332</v>
      </c>
      <c r="CP358" s="39">
        <f t="shared" si="470"/>
        <v>19673.0999871392</v>
      </c>
      <c r="CQ358" s="39">
        <f t="shared" si="470"/>
        <v>20385.430608275</v>
      </c>
      <c r="CR358" s="39">
        <f t="shared" si="470"/>
        <v>21123.5535506077</v>
      </c>
      <c r="CS358" s="39">
        <f t="shared" si="470"/>
        <v>21888.4027117026</v>
      </c>
    </row>
    <row r="359" spans="1:97">
      <c r="A359" s="57" t="s">
        <v>457</v>
      </c>
      <c r="B359" s="39" t="s">
        <v>594</v>
      </c>
      <c r="C359" s="39">
        <f>+C355*C358</f>
        <v>324.3</v>
      </c>
      <c r="D359" s="39">
        <f>+D355*D358</f>
        <v>434.942</v>
      </c>
      <c r="E359" s="39">
        <f>+E355*E358</f>
        <v>624.3524919</v>
      </c>
      <c r="F359" s="39">
        <f>+F355*F358</f>
        <v>339.503522264775</v>
      </c>
      <c r="G359" s="39">
        <f>+G355*G358</f>
        <v>267.3568</v>
      </c>
      <c r="H359" s="39">
        <f t="shared" ref="H359:S359" si="471">+H355*H358</f>
        <v>470.536</v>
      </c>
      <c r="I359" s="39">
        <f t="shared" si="471"/>
        <v>428.8455</v>
      </c>
      <c r="J359" s="39">
        <f t="shared" si="471"/>
        <v>491.76</v>
      </c>
      <c r="K359" s="39">
        <f t="shared" si="471"/>
        <v>524.9468</v>
      </c>
      <c r="L359" s="39">
        <f t="shared" si="471"/>
        <v>173.9712</v>
      </c>
      <c r="M359" s="39">
        <f t="shared" si="471"/>
        <v>104.158</v>
      </c>
      <c r="N359" s="39">
        <f>+O359-M359</f>
        <v>165.0295</v>
      </c>
      <c r="O359" s="39">
        <f t="shared" si="471"/>
        <v>269.1875</v>
      </c>
      <c r="P359" s="39">
        <f t="shared" si="471"/>
        <v>264.9359</v>
      </c>
      <c r="Q359" s="39">
        <f>+R359-P359</f>
        <v>256.2089</v>
      </c>
      <c r="R359" s="39">
        <f t="shared" si="471"/>
        <v>521.1448</v>
      </c>
      <c r="S359" s="39">
        <f t="shared" si="471"/>
        <v>43.484</v>
      </c>
      <c r="T359" s="39">
        <f>+W359-S359</f>
        <v>73.461</v>
      </c>
      <c r="U359" s="39">
        <f>+U355*U358</f>
        <v>65.78</v>
      </c>
      <c r="V359" s="39">
        <f>+X359-U359</f>
        <v>81.1298</v>
      </c>
      <c r="W359" s="39">
        <f>+W355*W358</f>
        <v>116.945</v>
      </c>
      <c r="X359" s="39">
        <f>+Y359-W359</f>
        <v>146.9098</v>
      </c>
      <c r="Y359" s="39">
        <f>+Y355*Y358</f>
        <v>263.8548</v>
      </c>
      <c r="Z359" s="39">
        <f>+Z355*Z358</f>
        <v>83.9592</v>
      </c>
      <c r="AA359" s="39">
        <f>+AD359-Z359</f>
        <v>75.7733</v>
      </c>
      <c r="AB359" s="39">
        <f>+AB355*AB358</f>
        <v>64.8301</v>
      </c>
      <c r="AC359" s="39">
        <f>+AE359-AB359</f>
        <v>78.4049</v>
      </c>
      <c r="AD359" s="39">
        <f>+AD355*AD358</f>
        <v>159.7325</v>
      </c>
      <c r="AE359" s="39">
        <f>+AF359-AD359</f>
        <v>143.235</v>
      </c>
      <c r="AF359" s="39">
        <f>+AF355*AF358</f>
        <v>302.9675</v>
      </c>
      <c r="AG359" s="39">
        <f>+AG355*AG358</f>
        <v>101.3265</v>
      </c>
      <c r="AH359" s="39">
        <f>+AK359-AG359</f>
        <v>88.9143</v>
      </c>
      <c r="AI359" s="39">
        <f>+AI355*AI358</f>
        <v>77.0499</v>
      </c>
      <c r="AJ359" s="39">
        <f>+AL359-AI359</f>
        <v>129.7719</v>
      </c>
      <c r="AK359" s="39">
        <f>+AK355*AK358</f>
        <v>190.2408</v>
      </c>
      <c r="AL359" s="39">
        <f>+AM359-AK359</f>
        <v>206.8218</v>
      </c>
      <c r="AM359" s="39">
        <f>+AM355*AM358</f>
        <v>397.0626</v>
      </c>
      <c r="AN359" s="39">
        <f>+AN355*AN358</f>
        <v>-119.5558</v>
      </c>
      <c r="AO359" s="39">
        <f>+AR359-AN359</f>
        <v>-494.3112</v>
      </c>
      <c r="AP359" s="39">
        <f>+AP355*AP358</f>
        <v>24.0272</v>
      </c>
      <c r="AQ359" s="39">
        <f>+AS359-AP359</f>
        <v>-9.31619999999999</v>
      </c>
      <c r="AR359" s="39">
        <f>+AR355*AR358</f>
        <v>-613.867</v>
      </c>
      <c r="AS359" s="39">
        <f>+AT359-AR359</f>
        <v>14.711</v>
      </c>
      <c r="AT359" s="39">
        <f>+AT355*AT358</f>
        <v>-599.156</v>
      </c>
      <c r="AU359" s="39">
        <f>+AU355*AU358</f>
        <v>-22.1886</v>
      </c>
      <c r="AV359" s="39">
        <f>+AY359-AU359</f>
        <v>390.7827</v>
      </c>
      <c r="AW359" s="39">
        <f>+AW355*AW358</f>
        <v>91.5776</v>
      </c>
      <c r="AX359" s="39">
        <f>+AZ359-AW359</f>
        <v>195.2411</v>
      </c>
      <c r="AY359" s="39">
        <f>+AY355*AY358</f>
        <v>368.5941</v>
      </c>
      <c r="AZ359" s="39">
        <f>+BA359-AY359</f>
        <v>286.8187</v>
      </c>
      <c r="BA359" s="39">
        <f>+BA355*BA358</f>
        <v>655.4128</v>
      </c>
      <c r="BB359" s="39">
        <f>+BB355*BB358</f>
        <v>205.1577</v>
      </c>
      <c r="BC359" s="39">
        <f>+BF359-BB359</f>
        <v>271.9143</v>
      </c>
      <c r="BD359" s="39">
        <f>+BD355*BD358</f>
        <v>297.95</v>
      </c>
      <c r="BE359" s="39">
        <f>+BG359-BD359</f>
        <v>240.3585</v>
      </c>
      <c r="BF359" s="39">
        <f>+BF355*BF358</f>
        <v>477.072</v>
      </c>
      <c r="BG359" s="39">
        <f>+BH359-BF359</f>
        <v>538.3085</v>
      </c>
      <c r="BH359" s="39">
        <f>+BH355*BH358</f>
        <v>1015.3805</v>
      </c>
      <c r="BI359" s="39">
        <f>+BI355*BI358</f>
        <v>485.5263</v>
      </c>
      <c r="BJ359" s="39">
        <f>+BM359-BI359</f>
        <v>533.6187</v>
      </c>
      <c r="BK359" s="39">
        <f>+BK355*BK358</f>
        <v>476.18186</v>
      </c>
      <c r="BL359" s="39">
        <f>+BN359-BK359</f>
        <v>271.35694</v>
      </c>
      <c r="BM359" s="39">
        <f>+BM355*BM358</f>
        <v>1019.145</v>
      </c>
      <c r="BN359" s="39">
        <f>+BO359-BM359</f>
        <v>747.5388</v>
      </c>
      <c r="BO359" s="39">
        <f>+BO355*BO358</f>
        <v>1766.6838</v>
      </c>
      <c r="BP359" s="39">
        <f>+BP355*BP358</f>
        <v>424.1865</v>
      </c>
      <c r="BQ359" s="39">
        <f>+BT359-BP359</f>
        <v>258.43686</v>
      </c>
      <c r="BR359" s="39">
        <f>+BR355*BR358</f>
        <v>50.9112</v>
      </c>
      <c r="BS359" s="39">
        <f>+BU359-BR359</f>
        <v>93.2258629999999</v>
      </c>
      <c r="BT359" s="39">
        <f>+BT355*BT358</f>
        <v>682.62336</v>
      </c>
      <c r="BU359" s="39">
        <f>+BV359-BT359</f>
        <v>144.137063</v>
      </c>
      <c r="BV359" s="39">
        <f>+BV355*BV358</f>
        <v>826.760423</v>
      </c>
      <c r="BW359" s="39">
        <f>+BW355*BW358</f>
        <v>95.9744</v>
      </c>
      <c r="BX359" s="39">
        <f t="shared" ref="BX359:BX361" si="472">CA359-BW359</f>
        <v>137.0472</v>
      </c>
      <c r="BY359" s="39">
        <f>+BY355*BY358</f>
        <v>143.1736</v>
      </c>
      <c r="BZ359" s="39">
        <f t="shared" ref="BZ359:BZ361" si="473">CB359-BY359</f>
        <v>151.224</v>
      </c>
      <c r="CA359" s="39">
        <f>+CA355*CA358</f>
        <v>233.0216</v>
      </c>
      <c r="CB359" s="39">
        <f t="shared" ref="CB359:CB361" si="474">CC359-CA359</f>
        <v>294.3976</v>
      </c>
      <c r="CC359" s="39">
        <f t="shared" ref="CC359:CS359" si="475">+CC355*CC358</f>
        <v>527.4192</v>
      </c>
      <c r="CD359" s="39">
        <f t="shared" si="475"/>
        <v>192.5415</v>
      </c>
      <c r="CE359" s="39">
        <f t="shared" ref="CE359:CE361" si="476">CH359-CD359</f>
        <v>143.9785</v>
      </c>
      <c r="CF359" s="39">
        <f>+CF355*CF358</f>
        <v>112.902</v>
      </c>
      <c r="CG359" s="39">
        <f t="shared" ref="CG359:CG361" si="477">CI359-CF359</f>
        <v>143.412496387763</v>
      </c>
      <c r="CH359" s="39">
        <f>+CH355*CH358</f>
        <v>336.52</v>
      </c>
      <c r="CI359" s="39">
        <f t="shared" ref="CI359:CI361" si="478">CJ359-CH359</f>
        <v>256.314496387763</v>
      </c>
      <c r="CJ359" s="39">
        <f t="shared" si="475"/>
        <v>592.834496387763</v>
      </c>
      <c r="CK359" s="39">
        <f t="shared" si="475"/>
        <v>658.71467451065</v>
      </c>
      <c r="CL359" s="39">
        <f t="shared" si="475"/>
        <v>682.56565038899</v>
      </c>
      <c r="CM359" s="39">
        <f t="shared" si="475"/>
        <v>707.280230908857</v>
      </c>
      <c r="CN359" s="39">
        <f t="shared" si="475"/>
        <v>732.889685775133</v>
      </c>
      <c r="CO359" s="39">
        <f t="shared" si="475"/>
        <v>759.426416917327</v>
      </c>
      <c r="CP359" s="39">
        <f t="shared" si="475"/>
        <v>786.923999485569</v>
      </c>
      <c r="CQ359" s="39">
        <f t="shared" si="475"/>
        <v>815.417224331</v>
      </c>
      <c r="CR359" s="39">
        <f t="shared" si="475"/>
        <v>844.942142024309</v>
      </c>
      <c r="CS359" s="39">
        <f t="shared" si="475"/>
        <v>875.536108468105</v>
      </c>
    </row>
    <row r="360" spans="1:97">
      <c r="A360" s="57" t="s">
        <v>600</v>
      </c>
      <c r="B360" s="39" t="s">
        <v>594</v>
      </c>
      <c r="C360" s="39">
        <f>+C356*C358</f>
        <v>124.7</v>
      </c>
      <c r="D360" s="39">
        <f>+D356*D358</f>
        <v>-30.7458999999996</v>
      </c>
      <c r="E360" s="39">
        <f>+E356*E358</f>
        <v>-246.974878125</v>
      </c>
      <c r="F360" s="39">
        <f>+F356*F358</f>
        <v>-339.70239946375</v>
      </c>
      <c r="G360" s="39">
        <f>+G356*G358</f>
        <v>-67.0567999999982</v>
      </c>
      <c r="H360" s="39">
        <f t="shared" ref="H360:S360" si="479">+H356*H358</f>
        <v>504.163999999999</v>
      </c>
      <c r="I360" s="39">
        <f t="shared" si="479"/>
        <v>-133.075399999999</v>
      </c>
      <c r="J360" s="39">
        <f t="shared" si="479"/>
        <v>386.24</v>
      </c>
      <c r="K360" s="39">
        <f t="shared" si="479"/>
        <v>-504.2184</v>
      </c>
      <c r="L360" s="39">
        <f t="shared" si="479"/>
        <v>-323.164000000001</v>
      </c>
      <c r="M360" s="39">
        <f t="shared" si="479"/>
        <v>481.948000000001</v>
      </c>
      <c r="N360" s="39">
        <f>+O360-M360</f>
        <v>165.128750000001</v>
      </c>
      <c r="O360" s="39">
        <f t="shared" si="479"/>
        <v>647.076750000002</v>
      </c>
      <c r="P360" s="39">
        <f t="shared" si="479"/>
        <v>-295.9811</v>
      </c>
      <c r="Q360" s="39">
        <f>+R360-P360</f>
        <v>9.31453999999985</v>
      </c>
      <c r="R360" s="39">
        <f t="shared" si="479"/>
        <v>-286.666560000001</v>
      </c>
      <c r="S360" s="39">
        <f t="shared" si="479"/>
        <v>79.7159999999995</v>
      </c>
      <c r="T360" s="39">
        <f>+W360-S360</f>
        <v>37.6390000000003</v>
      </c>
      <c r="U360" s="39">
        <f>+U356*U358</f>
        <v>-107.08</v>
      </c>
      <c r="V360" s="39">
        <f>+X360-U360</f>
        <v>-148.829799999998</v>
      </c>
      <c r="W360" s="39">
        <f>+W356*W358</f>
        <v>117.355</v>
      </c>
      <c r="X360" s="39">
        <f>+Y360-W360</f>
        <v>-255.909799999999</v>
      </c>
      <c r="Y360" s="39">
        <f>+Y356*Y358</f>
        <v>-138.554799999999</v>
      </c>
      <c r="Z360" s="39">
        <f>+Z356*Z358</f>
        <v>-242.6592</v>
      </c>
      <c r="AA360" s="39">
        <f>+AD360-Z360</f>
        <v>-169.5733</v>
      </c>
      <c r="AB360" s="39">
        <f>+AB356*AB358</f>
        <v>-29.8300999999997</v>
      </c>
      <c r="AC360" s="39">
        <f>+AE360-AB360</f>
        <v>-33.4476700000002</v>
      </c>
      <c r="AD360" s="39">
        <f>+AD356*AD358</f>
        <v>-412.2325</v>
      </c>
      <c r="AE360" s="39">
        <f>+AF360-AD360</f>
        <v>-63.2777699999999</v>
      </c>
      <c r="AF360" s="39">
        <f>+AF356*AF358</f>
        <v>-475.51027</v>
      </c>
      <c r="AG360" s="39">
        <f>+AG356*AG358</f>
        <v>112.6735</v>
      </c>
      <c r="AH360" s="39">
        <f>+AK360-AG360</f>
        <v>90.7856999999997</v>
      </c>
      <c r="AI360" s="39">
        <f>+AI356*AI358</f>
        <v>72.6501000000004</v>
      </c>
      <c r="AJ360" s="39">
        <f>+AL360-AI360</f>
        <v>-75.0874599999994</v>
      </c>
      <c r="AK360" s="39">
        <f>+AK356*AK358</f>
        <v>203.4592</v>
      </c>
      <c r="AL360" s="39">
        <f>+AM360-AK360</f>
        <v>-2.43735999999907</v>
      </c>
      <c r="AM360" s="39">
        <f>+AM356*AM358</f>
        <v>201.021840000001</v>
      </c>
      <c r="AN360" s="39">
        <f>+AN356*AN358</f>
        <v>4.85580000000035</v>
      </c>
      <c r="AO360" s="39">
        <f>+AR360-AN360</f>
        <v>-70.7888000000006</v>
      </c>
      <c r="AP360" s="39">
        <f>+AP356*AP358</f>
        <v>-165.6272</v>
      </c>
      <c r="AQ360" s="39">
        <f>+AS360-AP360</f>
        <v>-213.4838</v>
      </c>
      <c r="AR360" s="39">
        <f>+AR356*AR358</f>
        <v>-65.9330000000002</v>
      </c>
      <c r="AS360" s="39">
        <f>+AT360-AR360</f>
        <v>-379.111</v>
      </c>
      <c r="AT360" s="39">
        <f>+AT356*AT358</f>
        <v>-445.044</v>
      </c>
      <c r="AU360" s="39">
        <f>+AU356*AU358</f>
        <v>-174.3114</v>
      </c>
      <c r="AV360" s="39">
        <f>+AY360-AU360</f>
        <v>-116.582700000001</v>
      </c>
      <c r="AW360" s="39">
        <f>+AW356*AW358</f>
        <v>26.1223999999996</v>
      </c>
      <c r="AX360" s="39">
        <f>+AZ360-AW360</f>
        <v>154.160060383462</v>
      </c>
      <c r="AY360" s="39">
        <f>+AY356*AY358</f>
        <v>-290.8941</v>
      </c>
      <c r="AZ360" s="39">
        <f>+BA360-AY360</f>
        <v>180.282460383462</v>
      </c>
      <c r="BA360" s="39">
        <f>+BA356*BA358</f>
        <v>-110.611639616539</v>
      </c>
      <c r="BB360" s="39">
        <f>+BB356*BB358</f>
        <v>124.4423</v>
      </c>
      <c r="BC360" s="39">
        <f>+BF360-BB360</f>
        <v>229.385700000001</v>
      </c>
      <c r="BD360" s="39">
        <f>+BD356*BD358</f>
        <v>270.85</v>
      </c>
      <c r="BE360" s="39">
        <f>+BG360-BD360</f>
        <v>116.491499999999</v>
      </c>
      <c r="BF360" s="39">
        <f>+BF356*BF358</f>
        <v>353.828</v>
      </c>
      <c r="BG360" s="39">
        <f>+BH360-BF360</f>
        <v>387.341499999999</v>
      </c>
      <c r="BH360" s="39">
        <f>+BH356*BH358</f>
        <v>741.1695</v>
      </c>
      <c r="BI360" s="39">
        <f>+BI356*BI358</f>
        <v>33.0737000000002</v>
      </c>
      <c r="BJ360" s="39">
        <f>+BM360-BI360</f>
        <v>-159.3187</v>
      </c>
      <c r="BK360" s="39">
        <f>+BK356*BK358</f>
        <v>-253.28186</v>
      </c>
      <c r="BL360" s="39">
        <f>+BN360-BK360</f>
        <v>-235.756939999997</v>
      </c>
      <c r="BM360" s="39">
        <f>+BM356*BM358</f>
        <v>-126.245</v>
      </c>
      <c r="BN360" s="39">
        <f>+BO360-BM360</f>
        <v>-489.038799999997</v>
      </c>
      <c r="BO360" s="39">
        <f>+BO356*BO358</f>
        <v>-615.283799999997</v>
      </c>
      <c r="BP360" s="39">
        <f>BP351-BP358-BP359-BP361</f>
        <v>-72.8864999999998</v>
      </c>
      <c r="BQ360" s="39">
        <f>+BT360-BP360</f>
        <v>25.2631400000009</v>
      </c>
      <c r="BR360" s="39">
        <f>BR351-BR358-BR359-BR361</f>
        <v>-74.1111999999998</v>
      </c>
      <c r="BS360" s="39">
        <f>+BU360-BR360</f>
        <v>104.674136999999</v>
      </c>
      <c r="BT360" s="39">
        <f>+BT356*BT358</f>
        <v>-47.623359999999</v>
      </c>
      <c r="BU360" s="39">
        <f>+BV360-BT360</f>
        <v>30.5629369999996</v>
      </c>
      <c r="BV360" s="39">
        <f>+BV356*BV358</f>
        <v>-17.0604229999994</v>
      </c>
      <c r="BW360" s="39">
        <f>BW351-BW358-BW359-BW361</f>
        <v>9.92559999999963</v>
      </c>
      <c r="BX360" s="39">
        <f t="shared" si="472"/>
        <v>-152.1472</v>
      </c>
      <c r="BY360" s="39">
        <f>BY351-BY358-BY359-BY361</f>
        <v>-127.7736</v>
      </c>
      <c r="BZ360" s="39">
        <f t="shared" si="473"/>
        <v>-217.270043573975</v>
      </c>
      <c r="CA360" s="39">
        <f>+CA356*CA358</f>
        <v>-142.2216</v>
      </c>
      <c r="CB360" s="39">
        <f t="shared" si="474"/>
        <v>-345.043643573975</v>
      </c>
      <c r="CC360" s="39">
        <f t="shared" ref="CC360:CS360" si="480">+CC356*CC358</f>
        <v>-487.265243573975</v>
      </c>
      <c r="CD360" s="39">
        <f t="shared" si="480"/>
        <v>-196.879545173791</v>
      </c>
      <c r="CE360" s="39">
        <f t="shared" si="476"/>
        <v>-22.2900890921733</v>
      </c>
      <c r="CF360" s="39">
        <f>+CF356*CF358</f>
        <v>35.3444458789312</v>
      </c>
      <c r="CG360" s="39">
        <f t="shared" si="477"/>
        <v>36.3035983395008</v>
      </c>
      <c r="CH360" s="39">
        <f>+CH356*CH358</f>
        <v>-219.169634265964</v>
      </c>
      <c r="CI360" s="39">
        <f t="shared" si="478"/>
        <v>71.6480442184319</v>
      </c>
      <c r="CJ360" s="39">
        <f>+CJ356*CJ358</f>
        <v>-147.521590047532</v>
      </c>
      <c r="CK360" s="39">
        <f t="shared" si="480"/>
        <v>-62.4402775521492</v>
      </c>
      <c r="CL360" s="39">
        <f t="shared" si="480"/>
        <v>-64.7011373923213</v>
      </c>
      <c r="CM360" s="39">
        <f t="shared" si="480"/>
        <v>-67.0438592519669</v>
      </c>
      <c r="CN360" s="39">
        <f t="shared" si="480"/>
        <v>-69.4714072202847</v>
      </c>
      <c r="CO360" s="39">
        <f t="shared" si="480"/>
        <v>-71.9868527112726</v>
      </c>
      <c r="CP360" s="39">
        <f t="shared" si="480"/>
        <v>-74.5933783497817</v>
      </c>
      <c r="CQ360" s="39">
        <f t="shared" si="480"/>
        <v>-77.294281998279</v>
      </c>
      <c r="CR360" s="39">
        <f t="shared" si="480"/>
        <v>-80.092980929412</v>
      </c>
      <c r="CS360" s="39">
        <f t="shared" si="480"/>
        <v>-82.9930161496549</v>
      </c>
    </row>
    <row r="361" spans="1:97">
      <c r="A361" s="57" t="s">
        <v>601</v>
      </c>
      <c r="B361" s="39" t="s">
        <v>594</v>
      </c>
      <c r="C361" s="39">
        <f>+C357*C358</f>
        <v>0</v>
      </c>
      <c r="D361" s="39">
        <f>+D357*D358</f>
        <v>0</v>
      </c>
      <c r="E361" s="39">
        <f>+E357*E358</f>
        <v>0</v>
      </c>
      <c r="F361" s="39">
        <f>+F357*F358</f>
        <v>74.525163423975</v>
      </c>
      <c r="G361" s="39">
        <f>+G357*G358</f>
        <v>0</v>
      </c>
      <c r="H361" s="39">
        <f t="shared" ref="H361:S361" si="481">+H357*H358</f>
        <v>0</v>
      </c>
      <c r="I361" s="39">
        <f t="shared" si="481"/>
        <v>9.5299</v>
      </c>
      <c r="J361" s="39">
        <f t="shared" si="481"/>
        <v>0</v>
      </c>
      <c r="K361" s="39">
        <f t="shared" si="481"/>
        <v>139.2716</v>
      </c>
      <c r="L361" s="39">
        <f t="shared" si="481"/>
        <v>43.4928</v>
      </c>
      <c r="M361" s="39">
        <f t="shared" si="481"/>
        <v>93.194</v>
      </c>
      <c r="N361" s="39">
        <f>+O361-M361</f>
        <v>67.24175</v>
      </c>
      <c r="O361" s="39">
        <f t="shared" si="481"/>
        <v>160.43575</v>
      </c>
      <c r="P361" s="39">
        <f t="shared" si="481"/>
        <v>24.6452</v>
      </c>
      <c r="Q361" s="39">
        <f>+R361-P361</f>
        <v>-109.92344</v>
      </c>
      <c r="R361" s="39">
        <f t="shared" si="481"/>
        <v>-85.27824</v>
      </c>
      <c r="S361" s="39">
        <f t="shared" si="481"/>
        <v>0</v>
      </c>
      <c r="T361" s="39">
        <f>+W361-S361</f>
        <v>0</v>
      </c>
      <c r="U361" s="39">
        <f>+U357*U358</f>
        <v>0</v>
      </c>
      <c r="V361" s="39">
        <f>+X361-U361</f>
        <v>0</v>
      </c>
      <c r="W361" s="39">
        <f>+W357*W358</f>
        <v>0</v>
      </c>
      <c r="X361" s="39">
        <f>+Y361-W361</f>
        <v>0</v>
      </c>
      <c r="Y361" s="39">
        <f>+Y357*Y358</f>
        <v>0</v>
      </c>
      <c r="Z361" s="39">
        <f>+Z357*Z358</f>
        <v>0</v>
      </c>
      <c r="AA361" s="39">
        <f>+AD361-Z361</f>
        <v>0</v>
      </c>
      <c r="AB361" s="39">
        <f>+AB357*AB358</f>
        <v>0</v>
      </c>
      <c r="AC361" s="39">
        <f>+AE361-AB361</f>
        <v>86.04277</v>
      </c>
      <c r="AD361" s="39">
        <f>+AD357*AD358</f>
        <v>0</v>
      </c>
      <c r="AE361" s="39">
        <f>+AF361-AD361</f>
        <v>86.04277</v>
      </c>
      <c r="AF361" s="39">
        <f>+AF357*AF358</f>
        <v>86.04277</v>
      </c>
      <c r="AG361" s="39">
        <f>+AG357*AG358</f>
        <v>0</v>
      </c>
      <c r="AH361" s="39">
        <f>+AK361-AG361</f>
        <v>0</v>
      </c>
      <c r="AI361" s="39">
        <f>+AI357*AI358</f>
        <v>0</v>
      </c>
      <c r="AJ361" s="39">
        <f>+AL361-AI361</f>
        <v>117.91556</v>
      </c>
      <c r="AK361" s="39">
        <f>+AK357*AK358</f>
        <v>0</v>
      </c>
      <c r="AL361" s="39">
        <f>+AM361-AK361</f>
        <v>117.91556</v>
      </c>
      <c r="AM361" s="39">
        <f>+AM357*AM358</f>
        <v>117.91556</v>
      </c>
      <c r="AN361" s="39">
        <f>+AN357*AN358</f>
        <v>0</v>
      </c>
      <c r="AO361" s="39">
        <f>+AR361-AN361</f>
        <v>0</v>
      </c>
      <c r="AP361" s="39">
        <f>+AP357*AP358</f>
        <v>0</v>
      </c>
      <c r="AQ361" s="39">
        <f>+AS361-AP361</f>
        <v>0</v>
      </c>
      <c r="AR361" s="39">
        <v>0</v>
      </c>
      <c r="AS361" s="39">
        <f>+AT361-AR361</f>
        <v>0</v>
      </c>
      <c r="AT361" s="39">
        <f>+AT357*AT358</f>
        <v>0</v>
      </c>
      <c r="AU361" s="39">
        <f>+AU357*AU358</f>
        <v>0</v>
      </c>
      <c r="AV361" s="39">
        <f>+AY361-AU361</f>
        <v>35</v>
      </c>
      <c r="AW361" s="39">
        <v>0</v>
      </c>
      <c r="AX361" s="39">
        <f>+AZ361-AW361</f>
        <v>-50</v>
      </c>
      <c r="AY361" s="39">
        <v>35</v>
      </c>
      <c r="AZ361" s="39">
        <f>+BA361-AY361</f>
        <v>-50</v>
      </c>
      <c r="BA361" s="39">
        <v>-15</v>
      </c>
      <c r="BB361" s="39">
        <v>0</v>
      </c>
      <c r="BC361" s="39">
        <f>+BF361-BB361</f>
        <v>0</v>
      </c>
      <c r="BD361" s="39">
        <v>0</v>
      </c>
      <c r="BE361" s="39">
        <f>+BG361-BD361</f>
        <v>31.25</v>
      </c>
      <c r="BF361" s="82">
        <v>0</v>
      </c>
      <c r="BG361" s="39">
        <f>+BH361-BF361</f>
        <v>31.25</v>
      </c>
      <c r="BH361" s="39">
        <f>125/4</f>
        <v>31.25</v>
      </c>
      <c r="BI361" s="39">
        <v>0</v>
      </c>
      <c r="BJ361" s="39">
        <f>+BM361-BI361</f>
        <v>0</v>
      </c>
      <c r="BK361" s="39">
        <v>0</v>
      </c>
      <c r="BL361" s="39">
        <f>+BN361-BK361</f>
        <v>0</v>
      </c>
      <c r="BM361" s="39">
        <v>0</v>
      </c>
      <c r="BN361" s="39">
        <f>+BO361-BM361</f>
        <v>0</v>
      </c>
      <c r="BO361" s="39">
        <v>0</v>
      </c>
      <c r="BP361" s="39">
        <v>0</v>
      </c>
      <c r="BQ361" s="39">
        <f>+BT361-BP361</f>
        <v>0</v>
      </c>
      <c r="BR361" s="39">
        <v>0</v>
      </c>
      <c r="BS361" s="39">
        <f>+BU361-BR361</f>
        <v>0</v>
      </c>
      <c r="BT361" s="39">
        <v>0</v>
      </c>
      <c r="BU361" s="39">
        <f>+BV361-BT361</f>
        <v>0</v>
      </c>
      <c r="BV361" s="39">
        <v>0</v>
      </c>
      <c r="BW361" s="39">
        <v>0</v>
      </c>
      <c r="BX361" s="39">
        <f t="shared" si="472"/>
        <v>0</v>
      </c>
      <c r="BY361" s="39">
        <v>0</v>
      </c>
      <c r="BZ361" s="39">
        <f t="shared" si="473"/>
        <v>0</v>
      </c>
      <c r="CA361" s="39">
        <v>0</v>
      </c>
      <c r="CB361" s="39">
        <f t="shared" si="474"/>
        <v>0</v>
      </c>
      <c r="CC361" s="82">
        <v>0</v>
      </c>
      <c r="CD361" s="82">
        <v>0</v>
      </c>
      <c r="CE361" s="39">
        <f t="shared" si="476"/>
        <v>0</v>
      </c>
      <c r="CF361" s="82">
        <v>0</v>
      </c>
      <c r="CG361" s="39">
        <f t="shared" si="477"/>
        <v>0</v>
      </c>
      <c r="CH361" s="82">
        <v>0</v>
      </c>
      <c r="CI361" s="39">
        <f t="shared" si="478"/>
        <v>0</v>
      </c>
      <c r="CJ361" s="82">
        <v>0</v>
      </c>
      <c r="CK361" s="82">
        <v>0</v>
      </c>
      <c r="CL361" s="82">
        <v>0</v>
      </c>
      <c r="CM361" s="39">
        <f t="shared" ref="CM361:CS361" si="482">CL361</f>
        <v>0</v>
      </c>
      <c r="CN361" s="39">
        <f t="shared" si="482"/>
        <v>0</v>
      </c>
      <c r="CO361" s="39">
        <f t="shared" si="482"/>
        <v>0</v>
      </c>
      <c r="CP361" s="39">
        <f t="shared" si="482"/>
        <v>0</v>
      </c>
      <c r="CQ361" s="39">
        <f t="shared" si="482"/>
        <v>0</v>
      </c>
      <c r="CR361" s="39">
        <f t="shared" si="482"/>
        <v>0</v>
      </c>
      <c r="CS361" s="39">
        <f t="shared" si="482"/>
        <v>0</v>
      </c>
    </row>
    <row r="362" spans="1:97">
      <c r="A362" s="32"/>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c r="AW362" s="143"/>
      <c r="AX362" s="143"/>
      <c r="AY362" s="168"/>
      <c r="AZ362" s="143"/>
      <c r="BA362" s="143"/>
      <c r="BB362" s="143"/>
      <c r="BC362" s="143"/>
      <c r="BD362" s="143"/>
      <c r="BE362" s="143"/>
      <c r="BF362" s="143"/>
      <c r="BG362" s="143"/>
      <c r="BH362" s="143"/>
      <c r="BI362" s="143"/>
      <c r="BJ362" s="143"/>
      <c r="BK362" s="143"/>
      <c r="BL362" s="143"/>
      <c r="BM362" s="143"/>
      <c r="BN362" s="143"/>
      <c r="BO362" s="143"/>
      <c r="BP362" s="143"/>
      <c r="BQ362" s="143"/>
      <c r="BR362" s="143"/>
      <c r="BS362" s="143"/>
      <c r="BT362" s="143"/>
      <c r="BU362" s="143"/>
      <c r="BV362" s="143"/>
      <c r="BW362" s="143"/>
      <c r="BX362" s="143"/>
      <c r="BY362" s="143"/>
      <c r="BZ362" s="143"/>
      <c r="CA362" s="143"/>
      <c r="CB362" s="143"/>
      <c r="CC362" s="143"/>
      <c r="CD362" s="143"/>
      <c r="CE362" s="143"/>
      <c r="CF362" s="143"/>
      <c r="CG362" s="143"/>
      <c r="CH362" s="143"/>
      <c r="CI362" s="143"/>
      <c r="CJ362" s="143"/>
      <c r="CK362" s="143"/>
      <c r="CL362" s="143"/>
      <c r="CM362" s="143"/>
      <c r="CN362" s="143"/>
      <c r="CO362" s="143"/>
      <c r="CP362" s="143"/>
      <c r="CQ362" s="143"/>
      <c r="CR362" s="143"/>
      <c r="CS362" s="143"/>
    </row>
    <row r="363" spans="1:97">
      <c r="A363" s="18" t="s">
        <v>666</v>
      </c>
      <c r="B363" s="73" t="s">
        <v>594</v>
      </c>
      <c r="C363" s="73">
        <v>1291</v>
      </c>
      <c r="D363" s="73">
        <v>1421</v>
      </c>
      <c r="E363" s="73">
        <v>1582.4</v>
      </c>
      <c r="F363" s="73">
        <v>1566</v>
      </c>
      <c r="G363" s="73">
        <v>1577</v>
      </c>
      <c r="H363" s="73">
        <v>1765</v>
      </c>
      <c r="I363" s="73">
        <v>1859</v>
      </c>
      <c r="J363" s="73">
        <v>2050.8</v>
      </c>
      <c r="K363" s="73">
        <v>2166.7</v>
      </c>
      <c r="L363" s="73">
        <v>2186.2</v>
      </c>
      <c r="M363" s="73">
        <v>1313.1</v>
      </c>
      <c r="N363" s="73">
        <f>+O363-M363</f>
        <v>1072.7</v>
      </c>
      <c r="O363" s="73">
        <v>2385.8</v>
      </c>
      <c r="P363" s="73">
        <v>1306.8</v>
      </c>
      <c r="Q363" s="73">
        <f>+R363-P363</f>
        <v>1110.3</v>
      </c>
      <c r="R363" s="73">
        <v>2417.1</v>
      </c>
      <c r="S363" s="73"/>
      <c r="T363" s="73"/>
      <c r="U363" s="73"/>
      <c r="V363" s="73"/>
      <c r="W363" s="73">
        <v>1267.5</v>
      </c>
      <c r="X363" s="73">
        <f>+Y363-W363</f>
        <v>1151.5</v>
      </c>
      <c r="Y363" s="73">
        <v>2419</v>
      </c>
      <c r="Z363" s="73"/>
      <c r="AA363" s="73"/>
      <c r="AB363" s="73"/>
      <c r="AC363" s="73"/>
      <c r="AD363" s="73">
        <v>1275.4</v>
      </c>
      <c r="AE363" s="73">
        <f>+AF363-AD363</f>
        <v>1152.7</v>
      </c>
      <c r="AF363" s="73">
        <v>2428.1</v>
      </c>
      <c r="AG363" s="73"/>
      <c r="AH363" s="73"/>
      <c r="AI363" s="73"/>
      <c r="AJ363" s="73"/>
      <c r="AK363" s="73">
        <v>1351.1</v>
      </c>
      <c r="AL363" s="73">
        <f>+AM363-AK363</f>
        <v>1223.5</v>
      </c>
      <c r="AM363" s="73">
        <v>2574.6</v>
      </c>
      <c r="AN363" s="73"/>
      <c r="AO363" s="73"/>
      <c r="AP363" s="73"/>
      <c r="AQ363" s="73"/>
      <c r="AR363" s="73">
        <v>1243.7</v>
      </c>
      <c r="AS363" s="73">
        <f>+AT363-AR363</f>
        <v>1144.4</v>
      </c>
      <c r="AT363" s="73">
        <v>2388.1</v>
      </c>
      <c r="AU363" s="73"/>
      <c r="AV363" s="73"/>
      <c r="AW363" s="73"/>
      <c r="AX363" s="73"/>
      <c r="AY363" s="73">
        <v>1193.4</v>
      </c>
      <c r="AZ363" s="73">
        <f>+BA363-AY363</f>
        <v>1272.6</v>
      </c>
      <c r="BA363" s="73">
        <v>2466</v>
      </c>
      <c r="BB363" s="73"/>
      <c r="BC363" s="73"/>
      <c r="BD363" s="73"/>
      <c r="BE363" s="73"/>
      <c r="BF363" s="73">
        <v>1359.8</v>
      </c>
      <c r="BG363" s="73">
        <f>+BH363-BF363</f>
        <v>1415.1</v>
      </c>
      <c r="BH363" s="73">
        <v>2774.9</v>
      </c>
      <c r="BI363" s="73"/>
      <c r="BJ363" s="73"/>
      <c r="BK363" s="73"/>
      <c r="BL363" s="73"/>
      <c r="BM363" s="73">
        <v>1617.4</v>
      </c>
      <c r="BN363" s="73">
        <f>+BO363-BM363</f>
        <v>1497.3</v>
      </c>
      <c r="BO363" s="73">
        <v>3114.7</v>
      </c>
      <c r="BP363" s="73"/>
      <c r="BQ363" s="73"/>
      <c r="BR363" s="73"/>
      <c r="BS363" s="73"/>
      <c r="BT363" s="73">
        <v>1833.2</v>
      </c>
      <c r="BU363" s="73">
        <f>+BV363-BT363</f>
        <v>1543.2</v>
      </c>
      <c r="BV363" s="73">
        <v>3376.4</v>
      </c>
      <c r="BW363" s="73"/>
      <c r="BX363" s="73"/>
      <c r="BY363" s="73"/>
      <c r="BZ363" s="73"/>
      <c r="CA363" s="73">
        <v>1893.5</v>
      </c>
      <c r="CB363" s="73">
        <f>CC363-CA363</f>
        <v>1539.45048162581</v>
      </c>
      <c r="CC363" s="73">
        <f t="shared" ref="CC363:CS363" si="483">+CC365*CC351</f>
        <v>3432.95048162581</v>
      </c>
      <c r="CD363" s="73"/>
      <c r="CE363" s="73"/>
      <c r="CF363" s="73"/>
      <c r="CG363" s="73"/>
      <c r="CH363" s="73">
        <f t="shared" si="483"/>
        <v>1945.50290388662</v>
      </c>
      <c r="CI363" s="73">
        <f>CJ363-CH363</f>
        <v>1632.26275631015</v>
      </c>
      <c r="CJ363" s="73">
        <f t="shared" si="483"/>
        <v>3577.76566019677</v>
      </c>
      <c r="CK363" s="73">
        <f t="shared" si="483"/>
        <v>3758.50309908146</v>
      </c>
      <c r="CL363" s="73">
        <f t="shared" si="483"/>
        <v>3929.95633138315</v>
      </c>
      <c r="CM363" s="73">
        <f t="shared" si="483"/>
        <v>4108.89807621553</v>
      </c>
      <c r="CN363" s="73">
        <f t="shared" si="483"/>
        <v>4295.64584412503</v>
      </c>
      <c r="CO363" s="73">
        <f t="shared" si="483"/>
        <v>4490.53032095071</v>
      </c>
      <c r="CP363" s="73">
        <f t="shared" si="483"/>
        <v>4693.89590566498</v>
      </c>
      <c r="CQ363" s="73">
        <f t="shared" si="483"/>
        <v>4906.10126988962</v>
      </c>
      <c r="CR363" s="73">
        <f t="shared" si="483"/>
        <v>5127.51993995155</v>
      </c>
      <c r="CS363" s="73">
        <f t="shared" si="483"/>
        <v>5358.54090237708</v>
      </c>
    </row>
    <row r="364" s="17" customFormat="1" ht="10.2" spans="1:97">
      <c r="A364" s="540" t="s">
        <v>595</v>
      </c>
      <c r="B364" s="139" t="s">
        <v>594</v>
      </c>
      <c r="C364" s="139">
        <f>+C371+C372+C373+C374</f>
        <v>1291</v>
      </c>
      <c r="D364" s="139">
        <f>+D371+D372+D373+D374</f>
        <v>1421</v>
      </c>
      <c r="E364" s="139">
        <f>+E371+E372+E373+E374</f>
        <v>1582.4</v>
      </c>
      <c r="F364" s="139">
        <f>+F371+F372+F373+F374</f>
        <v>1566</v>
      </c>
      <c r="G364" s="139">
        <f>+G371+G372+G373+G374</f>
        <v>1577</v>
      </c>
      <c r="H364" s="139">
        <f t="shared" ref="H364:R364" si="484">+H371+H372+H373+H374</f>
        <v>1765</v>
      </c>
      <c r="I364" s="139">
        <f t="shared" si="484"/>
        <v>1859</v>
      </c>
      <c r="J364" s="139">
        <f t="shared" si="484"/>
        <v>2050.8</v>
      </c>
      <c r="K364" s="139">
        <f t="shared" si="484"/>
        <v>2166.7</v>
      </c>
      <c r="L364" s="139">
        <f t="shared" si="484"/>
        <v>2186.2</v>
      </c>
      <c r="M364" s="139">
        <f t="shared" si="484"/>
        <v>1313.1</v>
      </c>
      <c r="N364" s="139">
        <f t="shared" si="484"/>
        <v>1072.7</v>
      </c>
      <c r="O364" s="139">
        <f t="shared" si="484"/>
        <v>2385.8</v>
      </c>
      <c r="P364" s="139">
        <f t="shared" si="484"/>
        <v>1306.8</v>
      </c>
      <c r="Q364" s="139">
        <f t="shared" si="484"/>
        <v>1110.3</v>
      </c>
      <c r="R364" s="139">
        <f t="shared" si="484"/>
        <v>2417.1</v>
      </c>
      <c r="S364" s="139"/>
      <c r="T364" s="139"/>
      <c r="U364" s="139"/>
      <c r="V364" s="139"/>
      <c r="W364" s="139">
        <f>+W371+W372+W373+W374</f>
        <v>1267.5</v>
      </c>
      <c r="X364" s="139">
        <f>+X371+X372+X373+X374</f>
        <v>1151.5</v>
      </c>
      <c r="Y364" s="139">
        <f>+Y371+Y372+Y373+Y374</f>
        <v>2419</v>
      </c>
      <c r="Z364" s="139"/>
      <c r="AA364" s="139"/>
      <c r="AB364" s="139"/>
      <c r="AC364" s="139"/>
      <c r="AD364" s="139">
        <f>+AD371+AD372+AD373+AD374</f>
        <v>1275.4</v>
      </c>
      <c r="AE364" s="139">
        <f>+AE371+AE372+AE373+AE374</f>
        <v>1152.7</v>
      </c>
      <c r="AF364" s="139">
        <f>+AF371+AF372+AF373+AF374</f>
        <v>2428.1</v>
      </c>
      <c r="AG364" s="139"/>
      <c r="AH364" s="139"/>
      <c r="AI364" s="139"/>
      <c r="AJ364" s="139"/>
      <c r="AK364" s="139">
        <f>+AK371+AK372+AK373+AK374</f>
        <v>1351.1</v>
      </c>
      <c r="AL364" s="139">
        <f>+AL371+AL372+AL373+AL374</f>
        <v>1223.5</v>
      </c>
      <c r="AM364" s="139">
        <f>+AM371+AM372+AM373+AM374</f>
        <v>2574.6</v>
      </c>
      <c r="AN364" s="139"/>
      <c r="AO364" s="139"/>
      <c r="AP364" s="139"/>
      <c r="AQ364" s="139"/>
      <c r="AR364" s="139">
        <f>+AR371+AR372+AR373+AR374</f>
        <v>1243.7</v>
      </c>
      <c r="AS364" s="139">
        <f>+AS371+AS372+AS373+AS374</f>
        <v>1144.4</v>
      </c>
      <c r="AT364" s="139">
        <f>+AT371+AT372+AT373+AT374</f>
        <v>2388.1</v>
      </c>
      <c r="AU364" s="139"/>
      <c r="AV364" s="139"/>
      <c r="AW364" s="139"/>
      <c r="AX364" s="139"/>
      <c r="AY364" s="139">
        <f>+AY371+AY372+AY373+AY374</f>
        <v>1193.4</v>
      </c>
      <c r="AZ364" s="139">
        <f>+AZ371+AZ372+AZ373+AZ374</f>
        <v>1272.6</v>
      </c>
      <c r="BA364" s="139">
        <f>+BA371+BA372+BA373+BA374</f>
        <v>2466</v>
      </c>
      <c r="BB364" s="139"/>
      <c r="BC364" s="139"/>
      <c r="BD364" s="139"/>
      <c r="BE364" s="139"/>
      <c r="BF364" s="139">
        <f>+BF371+BF372+BF373+BF374</f>
        <v>1359.8</v>
      </c>
      <c r="BG364" s="139">
        <f>+BG371+BG372+BG373+BG374</f>
        <v>1415.1</v>
      </c>
      <c r="BH364" s="139">
        <f>+BH371+BH372+BH373+BH374</f>
        <v>2774.9</v>
      </c>
      <c r="BI364" s="139"/>
      <c r="BJ364" s="139"/>
      <c r="BK364" s="139"/>
      <c r="BL364" s="139"/>
      <c r="BM364" s="139">
        <f>+BM371+BM372+BM373+BM374</f>
        <v>1617.4</v>
      </c>
      <c r="BN364" s="139">
        <f>+BN371+BN372+BN373+BN374</f>
        <v>1497.3</v>
      </c>
      <c r="BO364" s="139">
        <f>+BO371+BO372+BO373+BO374</f>
        <v>3114.7</v>
      </c>
      <c r="BP364" s="139"/>
      <c r="BQ364" s="139"/>
      <c r="BR364" s="139"/>
      <c r="BS364" s="139"/>
      <c r="BT364" s="139">
        <f>+BT371+BT372+BT373+BT374</f>
        <v>1833.2</v>
      </c>
      <c r="BU364" s="139">
        <f t="shared" ref="BU364:CS364" si="485">+BU371+BU372+BU373+BU374</f>
        <v>1543.2</v>
      </c>
      <c r="BV364" s="139">
        <f t="shared" si="485"/>
        <v>3376.4</v>
      </c>
      <c r="BW364" s="139"/>
      <c r="BX364" s="139"/>
      <c r="BY364" s="139"/>
      <c r="BZ364" s="139"/>
      <c r="CA364" s="139">
        <f>+CA371+CA372+CA373+CA374</f>
        <v>1893.5</v>
      </c>
      <c r="CB364" s="139">
        <f>+CB371+CB372+CB373+CB374</f>
        <v>1539.45048162581</v>
      </c>
      <c r="CC364" s="139">
        <f t="shared" si="485"/>
        <v>3432.95048162581</v>
      </c>
      <c r="CD364" s="139"/>
      <c r="CE364" s="139"/>
      <c r="CF364" s="139"/>
      <c r="CG364" s="139"/>
      <c r="CH364" s="139">
        <f>+CH371+CH372+CH373+CH374</f>
        <v>1945.50290388662</v>
      </c>
      <c r="CI364" s="139">
        <f>+CI371+CI372+CI373+CI374</f>
        <v>1632.26275631015</v>
      </c>
      <c r="CJ364" s="139">
        <f t="shared" si="485"/>
        <v>3577.76566019677</v>
      </c>
      <c r="CK364" s="139">
        <f t="shared" si="485"/>
        <v>3758.50309908146</v>
      </c>
      <c r="CL364" s="139">
        <f t="shared" si="485"/>
        <v>3929.95633138315</v>
      </c>
      <c r="CM364" s="139">
        <f t="shared" si="485"/>
        <v>4108.89807621553</v>
      </c>
      <c r="CN364" s="139">
        <f t="shared" si="485"/>
        <v>4295.64584412503</v>
      </c>
      <c r="CO364" s="139">
        <f t="shared" si="485"/>
        <v>4490.53032095071</v>
      </c>
      <c r="CP364" s="139">
        <f t="shared" si="485"/>
        <v>4693.89590566498</v>
      </c>
      <c r="CQ364" s="139">
        <f t="shared" si="485"/>
        <v>4906.10126988962</v>
      </c>
      <c r="CR364" s="139">
        <f t="shared" si="485"/>
        <v>5127.51993995155</v>
      </c>
      <c r="CS364" s="139">
        <f t="shared" si="485"/>
        <v>5358.54090237708</v>
      </c>
    </row>
    <row r="365" spans="1:97">
      <c r="A365" s="529" t="s">
        <v>667</v>
      </c>
      <c r="B365" s="33" t="s">
        <v>587</v>
      </c>
      <c r="C365" s="33">
        <f>+C363/C351</f>
        <v>0.172156287505001</v>
      </c>
      <c r="D365" s="33">
        <f>+D363/D351</f>
        <v>0.179800675830377</v>
      </c>
      <c r="E365" s="33">
        <f>+E363/E351</f>
        <v>0.191097870111056</v>
      </c>
      <c r="F365" s="33">
        <f>+F363/F351</f>
        <v>0.1874349184311</v>
      </c>
      <c r="G365" s="33">
        <f>+G363/G351</f>
        <v>0.184332335889284</v>
      </c>
      <c r="H365" s="33">
        <f t="shared" ref="H365:R365" si="486">+H363/H351</f>
        <v>0.185206560404621</v>
      </c>
      <c r="I365" s="33">
        <f t="shared" si="486"/>
        <v>0.189014966650399</v>
      </c>
      <c r="J365" s="33">
        <f t="shared" si="486"/>
        <v>0.191427397976328</v>
      </c>
      <c r="K365" s="33">
        <f t="shared" si="486"/>
        <v>0.199269764190855</v>
      </c>
      <c r="L365" s="33">
        <f t="shared" si="486"/>
        <v>0.203036916647318</v>
      </c>
      <c r="M365" s="33">
        <f t="shared" si="486"/>
        <v>0.213120607663967</v>
      </c>
      <c r="N365" s="33">
        <f t="shared" si="486"/>
        <v>0.188759260236851</v>
      </c>
      <c r="O365" s="33">
        <f t="shared" si="486"/>
        <v>0.201431924486246</v>
      </c>
      <c r="P365" s="33">
        <f t="shared" si="486"/>
        <v>0.212318640432826</v>
      </c>
      <c r="Q365" s="33">
        <f t="shared" si="486"/>
        <v>0.190168707716023</v>
      </c>
      <c r="R365" s="33">
        <f t="shared" si="486"/>
        <v>0.201535844714593</v>
      </c>
      <c r="S365" s="33"/>
      <c r="T365" s="33"/>
      <c r="U365" s="33"/>
      <c r="V365" s="33"/>
      <c r="W365" s="33">
        <f>+W363/W351</f>
        <v>0.198378539120091</v>
      </c>
      <c r="X365" s="33">
        <f>+X363/X351</f>
        <v>0.200980905504939</v>
      </c>
      <c r="Y365" s="33">
        <f>+Y363/Y351</f>
        <v>0.199608868938087</v>
      </c>
      <c r="Z365" s="33"/>
      <c r="AA365" s="33"/>
      <c r="AB365" s="33"/>
      <c r="AC365" s="33"/>
      <c r="AD365" s="33">
        <f>+AD363/AD351</f>
        <v>0.207828184069874</v>
      </c>
      <c r="AE365" s="33">
        <f>+AE363/AE351</f>
        <v>0.195525324829528</v>
      </c>
      <c r="AF365" s="33">
        <f>+AF363/AF351</f>
        <v>0.201800169545054</v>
      </c>
      <c r="AG365" s="33"/>
      <c r="AH365" s="33"/>
      <c r="AI365" s="33"/>
      <c r="AJ365" s="33"/>
      <c r="AK365" s="33">
        <f>+AK363/AK351</f>
        <v>0.206890743434653</v>
      </c>
      <c r="AL365" s="33">
        <f>+AL363/AL351</f>
        <v>0.196776943242678</v>
      </c>
      <c r="AM365" s="33">
        <f>+AM363/AM351</f>
        <v>0.201957923471549</v>
      </c>
      <c r="AN365" s="33"/>
      <c r="AO365" s="33"/>
      <c r="AP365" s="33"/>
      <c r="AQ365" s="33"/>
      <c r="AR365" s="33">
        <f>+AR363/AR351</f>
        <v>0.212572854530227</v>
      </c>
      <c r="AS365" s="33">
        <f>+AS363/AS351</f>
        <v>0.195520322564111</v>
      </c>
      <c r="AT365" s="33">
        <f>+AT363/AT351</f>
        <v>0.204044840137391</v>
      </c>
      <c r="AU365" s="33"/>
      <c r="AV365" s="33"/>
      <c r="AW365" s="33"/>
      <c r="AX365" s="33"/>
      <c r="AY365" s="33">
        <f>+AY363/AY351</f>
        <v>0.200120736492605</v>
      </c>
      <c r="AZ365" s="33">
        <f>+AZ363/AZ351</f>
        <v>0.202963270123283</v>
      </c>
      <c r="BA365" s="33">
        <f>+AT365+BA366/10000</f>
        <v>0.201577635182082</v>
      </c>
      <c r="BB365" s="33"/>
      <c r="BC365" s="33"/>
      <c r="BD365" s="33"/>
      <c r="BE365" s="33"/>
      <c r="BF365" s="33">
        <f>+BF363/BF351</f>
        <v>0.200138351265031</v>
      </c>
      <c r="BG365" s="33">
        <f>+BG363/BG351</f>
        <v>0.195807388958074</v>
      </c>
      <c r="BH365" s="33">
        <f>+BA365+BH366/10000</f>
        <v>0.197906042948942</v>
      </c>
      <c r="BI365" s="33"/>
      <c r="BJ365" s="33"/>
      <c r="BK365" s="33"/>
      <c r="BL365" s="33"/>
      <c r="BM365" s="33">
        <f>+BM363/BM351</f>
        <v>0.210401706733271</v>
      </c>
      <c r="BN365" s="33">
        <f>+BN363/BN351</f>
        <v>0.200026718322089</v>
      </c>
      <c r="BO365" s="33">
        <f>+BH365+BO366/10000</f>
        <v>0.205283173067417</v>
      </c>
      <c r="BP365" s="33"/>
      <c r="BQ365" s="33"/>
      <c r="BR365" s="33"/>
      <c r="BS365" s="33"/>
      <c r="BT365" s="33">
        <f>+BT363/BT351</f>
        <v>0.220278291797842</v>
      </c>
      <c r="BU365" s="33">
        <f>+BU363/BU351</f>
        <v>0.201456881021383</v>
      </c>
      <c r="BV365" s="33">
        <f>+BO365+BV366/10000</f>
        <v>0.211257383121434</v>
      </c>
      <c r="BW365" s="33"/>
      <c r="BX365" s="33"/>
      <c r="BY365" s="33"/>
      <c r="BZ365" s="33"/>
      <c r="CA365" s="33">
        <f>+CA363/CA351</f>
        <v>0.225068346606442</v>
      </c>
      <c r="CB365" s="33">
        <f>CB363/CB351</f>
        <v>0.202304956432538</v>
      </c>
      <c r="CC365" s="33">
        <f>+BV365+CC366/10000</f>
        <v>0.214257383121434</v>
      </c>
      <c r="CD365" s="33"/>
      <c r="CE365" s="33"/>
      <c r="CF365" s="33"/>
      <c r="CG365" s="33"/>
      <c r="CH365" s="33">
        <f>+CA365+CH366/10000</f>
        <v>0.228068346606442</v>
      </c>
      <c r="CI365" s="33">
        <f>CI363/CI351</f>
        <v>0.205638974976674</v>
      </c>
      <c r="CJ365" s="33">
        <f>+CC365+CJ366/10000</f>
        <v>0.217257383121434</v>
      </c>
      <c r="CK365" s="33">
        <f t="shared" ref="CK365:CS365" si="487">+CJ365+CK366/10000</f>
        <v>0.220257383121434</v>
      </c>
      <c r="CL365" s="33">
        <f t="shared" si="487"/>
        <v>0.222257383121434</v>
      </c>
      <c r="CM365" s="33">
        <f t="shared" si="487"/>
        <v>0.224257383121434</v>
      </c>
      <c r="CN365" s="33">
        <f t="shared" si="487"/>
        <v>0.226257383121434</v>
      </c>
      <c r="CO365" s="33">
        <f t="shared" si="487"/>
        <v>0.228257383121434</v>
      </c>
      <c r="CP365" s="33">
        <f t="shared" si="487"/>
        <v>0.230257383121434</v>
      </c>
      <c r="CQ365" s="33">
        <f t="shared" si="487"/>
        <v>0.232257383121434</v>
      </c>
      <c r="CR365" s="33">
        <f t="shared" si="487"/>
        <v>0.234257383121434</v>
      </c>
      <c r="CS365" s="33">
        <f t="shared" si="487"/>
        <v>0.236257383121434</v>
      </c>
    </row>
    <row r="366" spans="1:97">
      <c r="A366" s="529" t="s">
        <v>668</v>
      </c>
      <c r="B366" s="35" t="s">
        <v>590</v>
      </c>
      <c r="C366" s="35">
        <f>((C363/C351)-(C371/C358))*10000</f>
        <v>37.8749317875954</v>
      </c>
      <c r="D366" s="35">
        <f>((D363/D351)-(D371/D358))*10000</f>
        <v>76.4438832537637</v>
      </c>
      <c r="E366" s="35">
        <f>((E363/E351)-(E371/E358))*10000</f>
        <v>112.97194280679</v>
      </c>
      <c r="F366" s="35">
        <f>((F363/F351)-(F371/F358))*10000</f>
        <v>-36.6295167995573</v>
      </c>
      <c r="G366" s="35">
        <f>((G363/G351)-(G371/G358))*10000</f>
        <v>-31.0258254181664</v>
      </c>
      <c r="H366" s="35">
        <f t="shared" ref="H366:R366" si="488">((H363/H351)-(H371/H358))*10000</f>
        <v>8.74224515337557</v>
      </c>
      <c r="I366" s="35">
        <f t="shared" si="488"/>
        <v>38.084062457773</v>
      </c>
      <c r="J366" s="35">
        <f t="shared" si="488"/>
        <v>24.1243132592972</v>
      </c>
      <c r="K366" s="35">
        <f t="shared" si="488"/>
        <v>78.4236621452628</v>
      </c>
      <c r="L366" s="35">
        <f t="shared" si="488"/>
        <v>37.6715245646375</v>
      </c>
      <c r="M366" s="35">
        <f t="shared" si="488"/>
        <v>20.6624794123808</v>
      </c>
      <c r="N366" s="35">
        <f t="shared" si="488"/>
        <v>-59.6214738778245</v>
      </c>
      <c r="O366" s="35">
        <f t="shared" si="488"/>
        <v>-16.0499216107185</v>
      </c>
      <c r="P366" s="35">
        <f t="shared" si="488"/>
        <v>-8.01967231141121</v>
      </c>
      <c r="Q366" s="35">
        <f t="shared" si="488"/>
        <v>14.0944747917202</v>
      </c>
      <c r="R366" s="35">
        <f t="shared" si="488"/>
        <v>1.03920228346571</v>
      </c>
      <c r="S366" s="35"/>
      <c r="T366" s="35"/>
      <c r="U366" s="35"/>
      <c r="V366" s="35"/>
      <c r="W366" s="35">
        <f>((W363/W351)-(W371/W358))*10000</f>
        <v>-139.366517816145</v>
      </c>
      <c r="X366" s="35">
        <f>((X363/X351)-(X371/X358))*10000</f>
        <v>108.08940583043</v>
      </c>
      <c r="Y366" s="35">
        <f>((Y363/Y351)-(Y371/Y358))*10000</f>
        <v>-19.2697577650561</v>
      </c>
      <c r="Z366" s="35"/>
      <c r="AA366" s="35"/>
      <c r="AB366" s="35"/>
      <c r="AC366" s="35"/>
      <c r="AD366" s="35">
        <f>((AD363/AD351)-(AD371/AD358))*10000</f>
        <v>94.4964494978215</v>
      </c>
      <c r="AE366" s="35">
        <f>((AE363/AE351)-(AE371/AE358))*10000</f>
        <v>-54.5558067541135</v>
      </c>
      <c r="AF366" s="35">
        <f>((AF363/AF351)-(AF371/AF358))*10000</f>
        <v>21.9130060696668</v>
      </c>
      <c r="AG366" s="35"/>
      <c r="AH366" s="35"/>
      <c r="AI366" s="35"/>
      <c r="AJ366" s="35"/>
      <c r="AK366" s="35">
        <f>((AK363/AK351)-(AK371/AK358))*10000</f>
        <v>-9.37440635220776</v>
      </c>
      <c r="AL366" s="35">
        <f>((AL363/AL351)-(AL371/AL358))*10000</f>
        <v>12.5161841315008</v>
      </c>
      <c r="AM366" s="35">
        <f>((AM363/AM351)-(AM371/AM358))*10000</f>
        <v>1.57753926494808</v>
      </c>
      <c r="AN366" s="35"/>
      <c r="AO366" s="35"/>
      <c r="AP366" s="35"/>
      <c r="AQ366" s="35"/>
      <c r="AR366" s="35">
        <f>((AR363/AR351)-(AR371/AR358))*10000</f>
        <v>56.821110955744</v>
      </c>
      <c r="AS366" s="35">
        <f>((AS363/AS351)-(AS371/AS358))*10000</f>
        <v>-12.5662067856683</v>
      </c>
      <c r="AT366" s="35">
        <f>((AT363/AT351)-(AT371/AT358))*10000</f>
        <v>20.8374820140131</v>
      </c>
      <c r="AU366" s="35"/>
      <c r="AV366" s="35"/>
      <c r="AW366" s="35"/>
      <c r="AX366" s="35"/>
      <c r="AY366" s="35">
        <f>((AY363/AY351)-(AY371/AY358))*10000</f>
        <v>-124.521180376223</v>
      </c>
      <c r="AZ366" s="35">
        <f>((AZ363/AZ351)-(AZ371/AZ358))*10000</f>
        <v>74.4294755917219</v>
      </c>
      <c r="BA366" s="35">
        <f>((BA363/BA351)-(BA371/BA358))*10000</f>
        <v>-24.6720495530928</v>
      </c>
      <c r="BB366" s="35"/>
      <c r="BC366" s="35"/>
      <c r="BD366" s="35"/>
      <c r="BE366" s="35"/>
      <c r="BF366" s="35">
        <f>((BF363/BF351)-(BF371/BF358))*10000</f>
        <v>0.176147724260389</v>
      </c>
      <c r="BG366" s="35">
        <f>((BG363/BG351)-(BG371/BG358))*10000</f>
        <v>-71.5588116520957</v>
      </c>
      <c r="BH366" s="35">
        <f>((BH363/BH351)-(BH371/BH358))*10000</f>
        <v>-36.7159223314001</v>
      </c>
      <c r="BI366" s="35"/>
      <c r="BJ366" s="35"/>
      <c r="BK366" s="35"/>
      <c r="BL366" s="35"/>
      <c r="BM366" s="35">
        <f>((BM363/BM351)-(BM371/BM358))*10000</f>
        <v>102.633554682399</v>
      </c>
      <c r="BN366" s="35">
        <f>((BN363/BN351)-(BN371/BN358))*10000</f>
        <v>42.193293640154</v>
      </c>
      <c r="BO366" s="35">
        <f>((BO363/BO351)-(BO371/BO358))*10000</f>
        <v>73.7713011847513</v>
      </c>
      <c r="BP366" s="35"/>
      <c r="BQ366" s="35"/>
      <c r="BR366" s="35"/>
      <c r="BS366" s="35"/>
      <c r="BT366" s="35">
        <f>((BT363/BT351)-(BT371/BT358))*10000</f>
        <v>98.7658506457098</v>
      </c>
      <c r="BU366" s="35">
        <f>((BU363/BU351)-(BU371/BU358))*10000</f>
        <v>14.3016269929397</v>
      </c>
      <c r="BV366" s="35">
        <f>((BV363/BV351)-(BV371/BV358))*10000</f>
        <v>59.7421005401647</v>
      </c>
      <c r="BW366" s="35"/>
      <c r="BX366" s="35"/>
      <c r="BY366" s="35"/>
      <c r="BZ366" s="35"/>
      <c r="CA366" s="35">
        <f>((CA363/CA351)-(CA371/CA358))*10000</f>
        <v>47.9005480860051</v>
      </c>
      <c r="CB366" s="35">
        <f>((CB363/CB351)-(CB371/CB358))*10000</f>
        <v>8.48075411154447</v>
      </c>
      <c r="CC366" s="145">
        <v>30</v>
      </c>
      <c r="CD366" s="35"/>
      <c r="CE366" s="35"/>
      <c r="CF366" s="35"/>
      <c r="CG366" s="145"/>
      <c r="CH366" s="145">
        <v>30</v>
      </c>
      <c r="CI366" s="35">
        <f>((CI363/CI351)-(CI371/CI358))*10000</f>
        <v>33.3401854413631</v>
      </c>
      <c r="CJ366" s="145">
        <v>30</v>
      </c>
      <c r="CK366" s="145">
        <v>30</v>
      </c>
      <c r="CL366" s="145">
        <v>20</v>
      </c>
      <c r="CM366" s="35">
        <f>+CL366</f>
        <v>20</v>
      </c>
      <c r="CN366" s="35">
        <f>+CM366</f>
        <v>20</v>
      </c>
      <c r="CO366" s="35">
        <f t="shared" ref="CO366:CS366" si="489">+CN366</f>
        <v>20</v>
      </c>
      <c r="CP366" s="35">
        <f t="shared" si="489"/>
        <v>20</v>
      </c>
      <c r="CQ366" s="35">
        <f t="shared" si="489"/>
        <v>20</v>
      </c>
      <c r="CR366" s="35">
        <f t="shared" si="489"/>
        <v>20</v>
      </c>
      <c r="CS366" s="35">
        <f t="shared" si="489"/>
        <v>20</v>
      </c>
    </row>
    <row r="367" spans="1:97">
      <c r="A367" s="529" t="s">
        <v>412</v>
      </c>
      <c r="B367" s="33" t="s">
        <v>587</v>
      </c>
      <c r="C367" s="33">
        <f>+C363/C371-1</f>
        <v>0.0876158382476833</v>
      </c>
      <c r="D367" s="33">
        <f>+D363/D371-1</f>
        <v>0.100697134004648</v>
      </c>
      <c r="E367" s="33">
        <f>+E363/E371-1</f>
        <v>0.113581984517945</v>
      </c>
      <c r="F367" s="33">
        <f>+F363/F371-1</f>
        <v>-0.0103640040444894</v>
      </c>
      <c r="G367" s="33">
        <f>+G363/G371-1</f>
        <v>0.00702426564495529</v>
      </c>
      <c r="H367" s="33">
        <f t="shared" ref="H367:R367" si="490">+H363/H371-1</f>
        <v>0.119213696892835</v>
      </c>
      <c r="I367" s="33">
        <f t="shared" si="490"/>
        <v>0.0532577903682721</v>
      </c>
      <c r="J367" s="33">
        <f t="shared" si="490"/>
        <v>0.103173749327595</v>
      </c>
      <c r="K367" s="33">
        <f t="shared" si="490"/>
        <v>0.0565145309147648</v>
      </c>
      <c r="L367" s="33">
        <f t="shared" si="490"/>
        <v>0.00899986154059174</v>
      </c>
      <c r="M367" s="33">
        <f t="shared" si="490"/>
        <v>0.134917891097666</v>
      </c>
      <c r="N367" s="33">
        <f t="shared" si="490"/>
        <v>0.0422658375437237</v>
      </c>
      <c r="O367" s="33">
        <f t="shared" si="490"/>
        <v>0.0912999725551187</v>
      </c>
      <c r="P367" s="33">
        <f t="shared" si="490"/>
        <v>-0.00479780671692942</v>
      </c>
      <c r="Q367" s="33">
        <f t="shared" si="490"/>
        <v>0.0350517386035236</v>
      </c>
      <c r="R367" s="33">
        <f t="shared" si="490"/>
        <v>0.0131192891273366</v>
      </c>
      <c r="S367" s="33"/>
      <c r="T367" s="33"/>
      <c r="U367" s="33"/>
      <c r="V367" s="33"/>
      <c r="W367" s="33">
        <f>+W363/W371-1</f>
        <v>-0.0300734618916437</v>
      </c>
      <c r="X367" s="33">
        <f>+X363/X371-1</f>
        <v>0.0371070881743674</v>
      </c>
      <c r="Y367" s="33">
        <f>+Y363/Y371-1</f>
        <v>0.000786065946795755</v>
      </c>
      <c r="Z367" s="33"/>
      <c r="AA367" s="33"/>
      <c r="AB367" s="33"/>
      <c r="AC367" s="33"/>
      <c r="AD367" s="33">
        <f>+AD363/AD371-1</f>
        <v>0.0062327416173571</v>
      </c>
      <c r="AE367" s="33">
        <f>+AE363/AE371-1</f>
        <v>0.00104211897524942</v>
      </c>
      <c r="AF367" s="33">
        <f>+AF363/AF371-1</f>
        <v>0.00376188507647779</v>
      </c>
      <c r="AG367" s="33"/>
      <c r="AH367" s="33"/>
      <c r="AI367" s="33"/>
      <c r="AJ367" s="33"/>
      <c r="AK367" s="33">
        <f>+AK363/AK371-1</f>
        <v>0.0593539281793944</v>
      </c>
      <c r="AL367" s="33">
        <f>+AL363/AL371-1</f>
        <v>0.061421011538128</v>
      </c>
      <c r="AM367" s="33">
        <f>+AM363/AM371-1</f>
        <v>0.0603352415468885</v>
      </c>
      <c r="AN367" s="33"/>
      <c r="AO367" s="33"/>
      <c r="AP367" s="33"/>
      <c r="AQ367" s="33"/>
      <c r="AR367" s="33">
        <f>+AR363/AR371-1</f>
        <v>-0.0794907852860631</v>
      </c>
      <c r="AS367" s="33">
        <f>+AS363/AS371-1</f>
        <v>-0.0646505925623213</v>
      </c>
      <c r="AT367" s="33">
        <f>+AT363/AT371-1</f>
        <v>-0.0724384370387633</v>
      </c>
      <c r="AU367" s="137"/>
      <c r="AV367" s="137"/>
      <c r="AW367" s="137"/>
      <c r="AX367" s="137"/>
      <c r="AY367" s="33">
        <f>+AY363/AY371-1</f>
        <v>-0.0404438369381683</v>
      </c>
      <c r="AZ367" s="33">
        <f>+AZ363/AZ371-1</f>
        <v>0.112023767913317</v>
      </c>
      <c r="BA367" s="33">
        <f>+BA363/BA371-1</f>
        <v>0.0326200745362422</v>
      </c>
      <c r="BB367" s="33"/>
      <c r="BC367" s="33"/>
      <c r="BD367" s="33"/>
      <c r="BE367" s="33"/>
      <c r="BF367" s="33">
        <f>+BF363/BF371-1</f>
        <v>0.139433551198257</v>
      </c>
      <c r="BG367" s="33">
        <f>+BG363/BG371-1</f>
        <v>0.111975483262612</v>
      </c>
      <c r="BH367" s="33">
        <f>+BH363/BH371-1</f>
        <v>0.125263584752636</v>
      </c>
      <c r="BI367" s="33"/>
      <c r="BJ367" s="33"/>
      <c r="BK367" s="33"/>
      <c r="BL367" s="33"/>
      <c r="BM367" s="33">
        <f>+BM363/BM371-1</f>
        <v>0.18943962347404</v>
      </c>
      <c r="BN367" s="33">
        <f>+BN363/BN371-1</f>
        <v>0.0580877676489291</v>
      </c>
      <c r="BO367" s="33">
        <f>+BO363/BO371-1</f>
        <v>0.122454863238315</v>
      </c>
      <c r="BP367" s="33"/>
      <c r="BQ367" s="33"/>
      <c r="BR367" s="33"/>
      <c r="BS367" s="33"/>
      <c r="BT367" s="33">
        <f>+BT363/BT371-1</f>
        <v>0.133424013849388</v>
      </c>
      <c r="BU367" s="33">
        <f t="shared" ref="BU367:CS367" si="491">+BU363/BU371-1</f>
        <v>0.0306551793227812</v>
      </c>
      <c r="BV367" s="33">
        <f t="shared" si="491"/>
        <v>0.084020932995152</v>
      </c>
      <c r="BW367" s="33"/>
      <c r="BX367" s="33"/>
      <c r="BY367" s="33"/>
      <c r="BZ367" s="33"/>
      <c r="CA367" s="33">
        <f>+CA363/CA371-1</f>
        <v>0.0328933013310058</v>
      </c>
      <c r="CB367" s="33">
        <f>+CB363/CB371-1</f>
        <v>-0.00242970345657612</v>
      </c>
      <c r="CC367" s="33">
        <f t="shared" si="491"/>
        <v>0.0167487506296089</v>
      </c>
      <c r="CD367" s="33"/>
      <c r="CE367" s="33"/>
      <c r="CF367" s="33"/>
      <c r="CG367" s="33"/>
      <c r="CH367" s="33">
        <f>+CH363/CH371-1</f>
        <v>0.0274639048780687</v>
      </c>
      <c r="CI367" s="33">
        <f>+CI363/CI371-1</f>
        <v>0.0602892238445467</v>
      </c>
      <c r="CJ367" s="33">
        <f t="shared" si="491"/>
        <v>0.042183882157943</v>
      </c>
      <c r="CK367" s="33">
        <f t="shared" si="491"/>
        <v>0.0505168465602495</v>
      </c>
      <c r="CL367" s="33">
        <f t="shared" si="491"/>
        <v>0.0456174247517822</v>
      </c>
      <c r="CM367" s="33">
        <f t="shared" si="491"/>
        <v>0.0455327565355925</v>
      </c>
      <c r="CN367" s="33">
        <f t="shared" si="491"/>
        <v>0.0454495985165702</v>
      </c>
      <c r="CO367" s="33">
        <f t="shared" si="491"/>
        <v>0.0453679106465943</v>
      </c>
      <c r="CP367" s="33">
        <f t="shared" si="491"/>
        <v>0.0452876542811571</v>
      </c>
      <c r="CQ367" s="33">
        <f t="shared" si="491"/>
        <v>0.0452087921184052</v>
      </c>
      <c r="CR367" s="33">
        <f t="shared" si="491"/>
        <v>0.0451312881413293</v>
      </c>
      <c r="CS367" s="33">
        <f t="shared" si="491"/>
        <v>0.0450551075629195</v>
      </c>
    </row>
    <row r="368" spans="1:97">
      <c r="A368" s="541" t="s">
        <v>608</v>
      </c>
      <c r="B368" s="54" t="s">
        <v>587</v>
      </c>
      <c r="C368" s="54">
        <f>+C367-C369-C370</f>
        <v>0.0699278949852719</v>
      </c>
      <c r="D368" s="54">
        <f>+D367-D369-D370</f>
        <v>0.104797134004648</v>
      </c>
      <c r="E368" s="54">
        <f>+E367-E369-E370</f>
        <v>0.144831984517945</v>
      </c>
      <c r="F368" s="54">
        <f>+F367-F369-F370</f>
        <v>0.0216600132767553</v>
      </c>
      <c r="G368" s="54">
        <f>+G367-G369-G370</f>
        <v>0.0150503102415391</v>
      </c>
      <c r="H368" s="54">
        <f t="shared" ref="H368:R368" si="492">+H367-H369-H370</f>
        <v>0.0602829880841569</v>
      </c>
      <c r="I368" s="54">
        <f t="shared" si="492"/>
        <v>0.0662217773985661</v>
      </c>
      <c r="J368" s="54">
        <f t="shared" si="492"/>
        <v>0.0639025601296128</v>
      </c>
      <c r="K368" s="54">
        <f t="shared" si="492"/>
        <v>0.0905796841836293</v>
      </c>
      <c r="L368" s="54">
        <f t="shared" si="492"/>
        <v>0.0347210107882834</v>
      </c>
      <c r="M368" s="54">
        <f t="shared" si="492"/>
        <v>0.0300032614004754</v>
      </c>
      <c r="N368" s="54">
        <f t="shared" si="492"/>
        <v>-0.00169793125771438</v>
      </c>
      <c r="O368" s="54">
        <f t="shared" si="492"/>
        <v>0.0163046161585548</v>
      </c>
      <c r="P368" s="54">
        <f t="shared" si="492"/>
        <v>0.0392409351070364</v>
      </c>
      <c r="Q368" s="54">
        <f t="shared" si="492"/>
        <v>0.0527555342008419</v>
      </c>
      <c r="R368" s="54">
        <f t="shared" si="492"/>
        <v>0.0445224062648386</v>
      </c>
      <c r="S368" s="54"/>
      <c r="T368" s="54"/>
      <c r="U368" s="54"/>
      <c r="V368" s="54"/>
      <c r="W368" s="54">
        <f>+W367-W369-W370</f>
        <v>-0.049140074401798</v>
      </c>
      <c r="X368" s="54">
        <f>+X367-X369-X370</f>
        <v>0.0809392682236957</v>
      </c>
      <c r="Y368" s="54">
        <f>+Y367-Y369-Y370</f>
        <v>0.01233865320312</v>
      </c>
      <c r="Z368" s="54"/>
      <c r="AA368" s="54"/>
      <c r="AB368" s="54"/>
      <c r="AC368" s="54"/>
      <c r="AD368" s="54">
        <f>+AD367-AD369-AD370</f>
        <v>0.0707519377734306</v>
      </c>
      <c r="AE368" s="54">
        <f>+AE367-AE369-AE370</f>
        <v>-0.00293124647313961</v>
      </c>
      <c r="AF368" s="54">
        <f>+AF367-AF369-AF370</f>
        <v>0.0358996143708741</v>
      </c>
      <c r="AG368" s="54"/>
      <c r="AH368" s="54"/>
      <c r="AI368" s="54"/>
      <c r="AJ368" s="54"/>
      <c r="AK368" s="54">
        <f>+AK367-AK369-AK370</f>
        <v>0.026199971720002</v>
      </c>
      <c r="AL368" s="54">
        <f>+AL367-AL369-AL370</f>
        <v>0.0418331633853307</v>
      </c>
      <c r="AM368" s="54">
        <f>+AM367-AM369-AM370</f>
        <v>0.0338282519689227</v>
      </c>
      <c r="AN368" s="54"/>
      <c r="AO368" s="54"/>
      <c r="AP368" s="54"/>
      <c r="AQ368" s="54"/>
      <c r="AR368" s="54">
        <f>+AR367-AR369-AR370</f>
        <v>-0.0693946211332417</v>
      </c>
      <c r="AS368" s="54">
        <f>+AS367-AS369-AS370</f>
        <v>-0.00367772478163072</v>
      </c>
      <c r="AT368" s="54">
        <f>+AT367-AT369-AT370</f>
        <v>-0.0375275490563347</v>
      </c>
      <c r="AU368" s="137"/>
      <c r="AV368" s="137"/>
      <c r="AW368" s="137"/>
      <c r="AX368" s="137"/>
      <c r="AY368" s="54">
        <f>+AY367-AY369-AY370</f>
        <v>0.00329351072963219</v>
      </c>
      <c r="AZ368" s="54">
        <f>+AZ367-AZ369-AZ370</f>
        <v>0.0897650570791504</v>
      </c>
      <c r="BA368" s="54">
        <f>+BA372/BA371</f>
        <v>0.0433526263242546</v>
      </c>
      <c r="BB368" s="137"/>
      <c r="BC368" s="137"/>
      <c r="BD368" s="137"/>
      <c r="BE368" s="137"/>
      <c r="BF368" s="54">
        <f>+BF372/BF371</f>
        <v>0.0801002849407528</v>
      </c>
      <c r="BG368" s="54">
        <f>+BG367-BG369-BG370</f>
        <v>0.0452155432297578</v>
      </c>
      <c r="BH368" s="54">
        <f>+BH372/BH371</f>
        <v>0.0621238863834039</v>
      </c>
      <c r="BI368" s="137"/>
      <c r="BJ368" s="137"/>
      <c r="BK368" s="137"/>
      <c r="BL368" s="137"/>
      <c r="BM368" s="54">
        <f>+BM372/BM371</f>
        <v>0.208020639914292</v>
      </c>
      <c r="BN368" s="54">
        <f>+BN367-BN369-BN370</f>
        <v>0.125756067081612</v>
      </c>
      <c r="BO368" s="54">
        <f>+BO372/BO371</f>
        <v>0.166336942646073</v>
      </c>
      <c r="BP368" s="137"/>
      <c r="BQ368" s="137"/>
      <c r="BR368" s="137"/>
      <c r="BS368" s="137"/>
      <c r="BT368" s="54">
        <f>+BT372/BT371</f>
        <v>0.13961916422924</v>
      </c>
      <c r="BU368" s="54">
        <f>+BU367-BU369-BU370</f>
        <v>0.0265722273489652</v>
      </c>
      <c r="BV368" s="54">
        <f>+BV372/BV371</f>
        <v>0.0851453487550366</v>
      </c>
      <c r="BW368" s="54"/>
      <c r="BX368" s="54"/>
      <c r="BY368" s="137"/>
      <c r="BZ368" s="54"/>
      <c r="CA368" s="54">
        <f>+CA372/CA371</f>
        <v>0.0499827248007615</v>
      </c>
      <c r="CB368" s="54">
        <f>+CB372/CB371</f>
        <v>0.0439739053684044</v>
      </c>
      <c r="CC368" s="54">
        <f t="shared" ref="CC368:CS368" si="493">+CC372/CC371</f>
        <v>0.0472363647284912</v>
      </c>
      <c r="CD368" s="54"/>
      <c r="CE368" s="54"/>
      <c r="CF368" s="137"/>
      <c r="CG368" s="54"/>
      <c r="CH368" s="54">
        <f>+CH372/CH371</f>
        <v>0.0535152105081607</v>
      </c>
      <c r="CI368" s="54">
        <f>+CI372/CI371</f>
        <v>0.0487782609492886</v>
      </c>
      <c r="CJ368" s="54">
        <f t="shared" si="493"/>
        <v>0.0513910029733088</v>
      </c>
      <c r="CK368" s="54">
        <f t="shared" si="493"/>
        <v>0.0543084898904081</v>
      </c>
      <c r="CL368" s="54">
        <f t="shared" si="493"/>
        <v>0.0494090680819409</v>
      </c>
      <c r="CM368" s="54">
        <f t="shared" si="493"/>
        <v>0.0493243998657511</v>
      </c>
      <c r="CN368" s="54">
        <f t="shared" si="493"/>
        <v>0.0492412418467288</v>
      </c>
      <c r="CO368" s="54">
        <f t="shared" si="493"/>
        <v>0.049159553976753</v>
      </c>
      <c r="CP368" s="54">
        <f t="shared" si="493"/>
        <v>0.0490792976113158</v>
      </c>
      <c r="CQ368" s="54">
        <f t="shared" si="493"/>
        <v>0.0490004354485639</v>
      </c>
      <c r="CR368" s="54">
        <f t="shared" si="493"/>
        <v>0.0489229314714881</v>
      </c>
      <c r="CS368" s="54">
        <f t="shared" si="493"/>
        <v>0.0488467508930782</v>
      </c>
    </row>
    <row r="369" spans="1:97">
      <c r="A369" s="529" t="s">
        <v>598</v>
      </c>
      <c r="B369" s="33" t="s">
        <v>587</v>
      </c>
      <c r="C369" s="33">
        <f t="shared" ref="C369:R370" si="494">+C356</f>
        <v>0.0176879432624113</v>
      </c>
      <c r="D369" s="33">
        <f t="shared" si="494"/>
        <v>-0.00409999999999994</v>
      </c>
      <c r="E369" s="33">
        <f t="shared" si="494"/>
        <v>-0.03125</v>
      </c>
      <c r="F369" s="33">
        <f t="shared" si="494"/>
        <v>-0.0410240173212448</v>
      </c>
      <c r="G369" s="33">
        <f t="shared" si="494"/>
        <v>-0.00802604459658382</v>
      </c>
      <c r="H369" s="33">
        <f t="shared" si="494"/>
        <v>0.0589307088086776</v>
      </c>
      <c r="I369" s="33">
        <f t="shared" si="494"/>
        <v>-0.0139639870302941</v>
      </c>
      <c r="J369" s="33">
        <f t="shared" si="494"/>
        <v>0.0392711891979827</v>
      </c>
      <c r="K369" s="33">
        <f t="shared" si="494"/>
        <v>-0.0470651532688646</v>
      </c>
      <c r="L369" s="33">
        <f t="shared" si="494"/>
        <v>-0.0297211492476916</v>
      </c>
      <c r="M369" s="33">
        <f t="shared" si="494"/>
        <v>0.0879146296971909</v>
      </c>
      <c r="N369" s="33">
        <f t="shared" si="494"/>
        <v>0.0312418408854415</v>
      </c>
      <c r="O369" s="33">
        <f t="shared" si="494"/>
        <v>0.0600953563965639</v>
      </c>
      <c r="P369" s="33">
        <f>+P356</f>
        <v>-0.0480387418239658</v>
      </c>
      <c r="Q369" s="33">
        <f>+Q356</f>
        <v>0.00163904696545775</v>
      </c>
      <c r="R369" s="33">
        <f t="shared" si="494"/>
        <v>-0.024203117137502</v>
      </c>
      <c r="S369" s="33"/>
      <c r="T369" s="33"/>
      <c r="U369" s="33"/>
      <c r="V369" s="33"/>
      <c r="W369" s="33">
        <f t="shared" ref="W369:Y370" si="495">+W356</f>
        <v>0.0190666125101543</v>
      </c>
      <c r="X369" s="33">
        <f t="shared" si="495"/>
        <v>-0.0438321800493284</v>
      </c>
      <c r="Y369" s="33">
        <f t="shared" si="495"/>
        <v>-0.0115525872563242</v>
      </c>
      <c r="Z369" s="33"/>
      <c r="AA369" s="33"/>
      <c r="AB369" s="33"/>
      <c r="AC369" s="33"/>
      <c r="AD369" s="33">
        <f t="shared" ref="AD369:AF370" si="496">+AD356</f>
        <v>-0.0645191961560735</v>
      </c>
      <c r="AE369" s="33">
        <f t="shared" si="496"/>
        <v>-0.011044397319091</v>
      </c>
      <c r="AF369" s="33">
        <f t="shared" si="496"/>
        <v>-0.0392377292943963</v>
      </c>
      <c r="AG369" s="33"/>
      <c r="AH369" s="33"/>
      <c r="AI369" s="33"/>
      <c r="AJ369" s="33"/>
      <c r="AK369" s="33">
        <f t="shared" ref="AK369:AM370" si="497">+AK356</f>
        <v>0.0331539564593925</v>
      </c>
      <c r="AL369" s="33">
        <f t="shared" si="497"/>
        <v>-0.000413434202937727</v>
      </c>
      <c r="AM369" s="33">
        <f t="shared" si="497"/>
        <v>0.0167069895779659</v>
      </c>
      <c r="AN369" s="33"/>
      <c r="AO369" s="33"/>
      <c r="AP369" s="33"/>
      <c r="AQ369" s="33"/>
      <c r="AR369" s="33">
        <f t="shared" ref="AR369:AT370" si="498">+AR356</f>
        <v>-0.0100961641528214</v>
      </c>
      <c r="AS369" s="33">
        <f t="shared" si="498"/>
        <v>-0.0609728677806906</v>
      </c>
      <c r="AT369" s="33">
        <f t="shared" si="498"/>
        <v>-0.0349108879824286</v>
      </c>
      <c r="AU369" s="137"/>
      <c r="AV369" s="137"/>
      <c r="AW369" s="137"/>
      <c r="AX369" s="137"/>
      <c r="AY369" s="33">
        <f t="shared" ref="AY369:BA370" si="499">+AY356</f>
        <v>-0.0497195378330799</v>
      </c>
      <c r="AZ369" s="33">
        <f t="shared" si="499"/>
        <v>0.0308011925959682</v>
      </c>
      <c r="BA369" s="33">
        <f t="shared" si="499"/>
        <v>-0.0094509167634904</v>
      </c>
      <c r="BB369" s="137"/>
      <c r="BC369" s="137"/>
      <c r="BD369" s="137"/>
      <c r="BE369" s="137"/>
      <c r="BF369" s="33">
        <f t="shared" ref="BF369:BH370" si="500">+BF356</f>
        <v>0.0593332662575042</v>
      </c>
      <c r="BG369" s="33">
        <f t="shared" si="500"/>
        <v>0.061775968485351</v>
      </c>
      <c r="BH369" s="33">
        <f t="shared" si="500"/>
        <v>0.060585237258348</v>
      </c>
      <c r="BI369" s="137"/>
      <c r="BJ369" s="137"/>
      <c r="BK369" s="137"/>
      <c r="BL369" s="137"/>
      <c r="BM369" s="33">
        <f t="shared" ref="BM369:BO370" si="501">+BM356</f>
        <v>-0.0185810164402514</v>
      </c>
      <c r="BN369" s="33">
        <f t="shared" si="501"/>
        <v>-0.0676682994326826</v>
      </c>
      <c r="BO369" s="33">
        <f t="shared" si="501"/>
        <v>-0.043882079407758</v>
      </c>
      <c r="BP369" s="137"/>
      <c r="BQ369" s="137"/>
      <c r="BR369" s="137"/>
      <c r="BS369" s="137"/>
      <c r="BT369" s="33">
        <f t="shared" ref="BT369:CS370" si="502">+BT356</f>
        <v>-0.00619515037985209</v>
      </c>
      <c r="BU369" s="33">
        <f t="shared" si="502"/>
        <v>0.00408295197381598</v>
      </c>
      <c r="BV369" s="33">
        <f>+BV356</f>
        <v>-0.00112441575988449</v>
      </c>
      <c r="BW369" s="33"/>
      <c r="BX369" s="33"/>
      <c r="BY369" s="137"/>
      <c r="BZ369" s="33"/>
      <c r="CA369" s="33">
        <f t="shared" ref="CA369:CA370" si="503">+CA356</f>
        <v>-0.0170894234697556</v>
      </c>
      <c r="CB369" s="33">
        <f>+CB356</f>
        <v>-0.0450436860100226</v>
      </c>
      <c r="CC369" s="33">
        <f t="shared" si="502"/>
        <v>-0.0304876140988822</v>
      </c>
      <c r="CD369" s="33"/>
      <c r="CE369" s="33"/>
      <c r="CF369" s="137"/>
      <c r="CG369" s="33"/>
      <c r="CH369" s="33">
        <f t="shared" ref="CH369:CH370" si="504">+CH356</f>
        <v>-0.026051305630092</v>
      </c>
      <c r="CI369" s="33">
        <f>+CI356</f>
        <v>0.00941553797091188</v>
      </c>
      <c r="CJ369" s="33">
        <f t="shared" si="502"/>
        <v>-0.00920712081536582</v>
      </c>
      <c r="CK369" s="33">
        <f t="shared" si="502"/>
        <v>-0.0037916433301587</v>
      </c>
      <c r="CL369" s="33">
        <f t="shared" si="502"/>
        <v>-0.0037916433301587</v>
      </c>
      <c r="CM369" s="33">
        <f t="shared" si="502"/>
        <v>-0.0037916433301587</v>
      </c>
      <c r="CN369" s="33">
        <f t="shared" si="502"/>
        <v>-0.0037916433301587</v>
      </c>
      <c r="CO369" s="33">
        <f t="shared" si="502"/>
        <v>-0.0037916433301587</v>
      </c>
      <c r="CP369" s="33">
        <f t="shared" si="502"/>
        <v>-0.0037916433301587</v>
      </c>
      <c r="CQ369" s="33">
        <f t="shared" si="502"/>
        <v>-0.0037916433301587</v>
      </c>
      <c r="CR369" s="33">
        <f t="shared" si="502"/>
        <v>-0.0037916433301587</v>
      </c>
      <c r="CS369" s="33">
        <f t="shared" si="502"/>
        <v>-0.0037916433301587</v>
      </c>
    </row>
    <row r="370" spans="1:97">
      <c r="A370" s="529" t="s">
        <v>599</v>
      </c>
      <c r="B370" s="33" t="s">
        <v>587</v>
      </c>
      <c r="C370" s="87">
        <f t="shared" si="494"/>
        <v>0</v>
      </c>
      <c r="D370" s="87">
        <f t="shared" si="494"/>
        <v>0</v>
      </c>
      <c r="E370" s="87">
        <f t="shared" si="494"/>
        <v>0</v>
      </c>
      <c r="F370" s="87">
        <f t="shared" si="494"/>
        <v>0.009</v>
      </c>
      <c r="G370" s="87">
        <f t="shared" si="494"/>
        <v>0</v>
      </c>
      <c r="H370" s="87">
        <f t="shared" si="494"/>
        <v>0</v>
      </c>
      <c r="I370" s="87">
        <f t="shared" si="494"/>
        <v>0.001</v>
      </c>
      <c r="J370" s="87">
        <f t="shared" si="494"/>
        <v>0</v>
      </c>
      <c r="K370" s="87">
        <f t="shared" si="494"/>
        <v>0.013</v>
      </c>
      <c r="L370" s="87">
        <f t="shared" si="494"/>
        <v>0.004</v>
      </c>
      <c r="M370" s="33">
        <f t="shared" si="494"/>
        <v>0.017</v>
      </c>
      <c r="N370" s="33">
        <f t="shared" si="494"/>
        <v>0.0127219279159966</v>
      </c>
      <c r="O370" s="87">
        <f t="shared" si="494"/>
        <v>0.0149</v>
      </c>
      <c r="P370" s="33">
        <f>+P357</f>
        <v>0.004</v>
      </c>
      <c r="Q370" s="33">
        <f>+Q357</f>
        <v>-0.019342842562776</v>
      </c>
      <c r="R370" s="87">
        <f t="shared" si="494"/>
        <v>-0.0072</v>
      </c>
      <c r="S370" s="33"/>
      <c r="T370" s="33"/>
      <c r="U370" s="33"/>
      <c r="V370" s="33"/>
      <c r="W370" s="33">
        <f t="shared" si="495"/>
        <v>0</v>
      </c>
      <c r="X370" s="33">
        <f t="shared" si="495"/>
        <v>0</v>
      </c>
      <c r="Y370" s="87">
        <f t="shared" si="495"/>
        <v>0</v>
      </c>
      <c r="Z370" s="33"/>
      <c r="AA370" s="33"/>
      <c r="AB370" s="33"/>
      <c r="AC370" s="33"/>
      <c r="AD370" s="87">
        <f t="shared" si="496"/>
        <v>0</v>
      </c>
      <c r="AE370" s="87">
        <f t="shared" si="496"/>
        <v>0.01501776276748</v>
      </c>
      <c r="AF370" s="87">
        <f t="shared" si="496"/>
        <v>0.0071</v>
      </c>
      <c r="AG370" s="87"/>
      <c r="AH370" s="87"/>
      <c r="AI370" s="87"/>
      <c r="AJ370" s="87"/>
      <c r="AK370" s="33">
        <f t="shared" si="497"/>
        <v>0</v>
      </c>
      <c r="AL370" s="33">
        <f t="shared" si="497"/>
        <v>0.020001282355735</v>
      </c>
      <c r="AM370" s="87">
        <f t="shared" si="497"/>
        <v>0.0098</v>
      </c>
      <c r="AN370" s="33"/>
      <c r="AO370" s="33"/>
      <c r="AP370" s="33"/>
      <c r="AQ370" s="33"/>
      <c r="AR370" s="87">
        <f t="shared" si="498"/>
        <v>0</v>
      </c>
      <c r="AS370" s="87">
        <f t="shared" si="498"/>
        <v>0</v>
      </c>
      <c r="AT370" s="87">
        <f t="shared" si="498"/>
        <v>0</v>
      </c>
      <c r="AU370" s="137"/>
      <c r="AV370" s="137"/>
      <c r="AW370" s="137"/>
      <c r="AX370" s="137"/>
      <c r="AY370" s="33">
        <f t="shared" si="499"/>
        <v>0.00598219016527937</v>
      </c>
      <c r="AZ370" s="33">
        <f t="shared" si="499"/>
        <v>-0.00854248176180144</v>
      </c>
      <c r="BA370" s="33">
        <f t="shared" si="499"/>
        <v>-0.00128163502452195</v>
      </c>
      <c r="BB370" s="33"/>
      <c r="BC370" s="33"/>
      <c r="BD370" s="33"/>
      <c r="BE370" s="33"/>
      <c r="BF370" s="33">
        <f t="shared" si="500"/>
        <v>0</v>
      </c>
      <c r="BG370" s="33">
        <f t="shared" si="500"/>
        <v>0.00498397154750323</v>
      </c>
      <c r="BH370" s="33">
        <f t="shared" si="500"/>
        <v>0.00255446111088405</v>
      </c>
      <c r="BI370" s="33"/>
      <c r="BJ370" s="33"/>
      <c r="BK370" s="33"/>
      <c r="BL370" s="33"/>
      <c r="BM370" s="33">
        <f t="shared" si="501"/>
        <v>0</v>
      </c>
      <c r="BN370" s="33">
        <f t="shared" si="501"/>
        <v>0</v>
      </c>
      <c r="BO370" s="33">
        <f t="shared" si="501"/>
        <v>0</v>
      </c>
      <c r="BP370" s="33"/>
      <c r="BQ370" s="33"/>
      <c r="BR370" s="33"/>
      <c r="BS370" s="33"/>
      <c r="BT370" s="33">
        <f t="shared" si="502"/>
        <v>0</v>
      </c>
      <c r="BU370" s="33">
        <f t="shared" si="502"/>
        <v>0</v>
      </c>
      <c r="BV370" s="33">
        <f t="shared" si="502"/>
        <v>0</v>
      </c>
      <c r="BW370" s="33"/>
      <c r="BX370" s="33"/>
      <c r="BY370" s="33"/>
      <c r="BZ370" s="33"/>
      <c r="CA370" s="33">
        <f t="shared" si="503"/>
        <v>0</v>
      </c>
      <c r="CB370" s="33">
        <f>+CB357</f>
        <v>0</v>
      </c>
      <c r="CC370" s="33">
        <f t="shared" si="502"/>
        <v>0</v>
      </c>
      <c r="CD370" s="33"/>
      <c r="CE370" s="33"/>
      <c r="CF370" s="33"/>
      <c r="CG370" s="33"/>
      <c r="CH370" s="33">
        <f t="shared" si="504"/>
        <v>0</v>
      </c>
      <c r="CI370" s="33">
        <f>+CI357</f>
        <v>0</v>
      </c>
      <c r="CJ370" s="33">
        <f t="shared" si="502"/>
        <v>0</v>
      </c>
      <c r="CK370" s="33">
        <f t="shared" si="502"/>
        <v>0</v>
      </c>
      <c r="CL370" s="33">
        <f t="shared" si="502"/>
        <v>0</v>
      </c>
      <c r="CM370" s="33">
        <f t="shared" si="502"/>
        <v>0</v>
      </c>
      <c r="CN370" s="33">
        <f t="shared" si="502"/>
        <v>0</v>
      </c>
      <c r="CO370" s="33">
        <f t="shared" si="502"/>
        <v>0</v>
      </c>
      <c r="CP370" s="33">
        <f t="shared" si="502"/>
        <v>0</v>
      </c>
      <c r="CQ370" s="33">
        <f t="shared" si="502"/>
        <v>0</v>
      </c>
      <c r="CR370" s="33">
        <f t="shared" si="502"/>
        <v>0</v>
      </c>
      <c r="CS370" s="33">
        <f t="shared" si="502"/>
        <v>0</v>
      </c>
    </row>
    <row r="371" spans="1:97">
      <c r="A371" s="57" t="s">
        <v>456</v>
      </c>
      <c r="B371" s="39" t="s">
        <v>594</v>
      </c>
      <c r="C371" s="39">
        <v>1187</v>
      </c>
      <c r="D371" s="39">
        <v>1291</v>
      </c>
      <c r="E371" s="39">
        <v>1421</v>
      </c>
      <c r="F371" s="39">
        <v>1582.4</v>
      </c>
      <c r="G371" s="39">
        <v>1566</v>
      </c>
      <c r="H371" s="39">
        <v>1577</v>
      </c>
      <c r="I371" s="39">
        <v>1765</v>
      </c>
      <c r="J371" s="39">
        <v>1859</v>
      </c>
      <c r="K371" s="39">
        <v>2050.8</v>
      </c>
      <c r="L371" s="39">
        <v>2166.7</v>
      </c>
      <c r="M371" s="39">
        <v>1157</v>
      </c>
      <c r="N371" s="39">
        <f>+O371-M371</f>
        <v>1029.2</v>
      </c>
      <c r="O371" s="39">
        <v>2186.2</v>
      </c>
      <c r="P371" s="39">
        <v>1313.1</v>
      </c>
      <c r="Q371" s="39">
        <f>+R371-P371</f>
        <v>1072.7</v>
      </c>
      <c r="R371" s="39">
        <v>2385.8</v>
      </c>
      <c r="S371" s="39"/>
      <c r="T371" s="39"/>
      <c r="U371" s="39"/>
      <c r="V371" s="39"/>
      <c r="W371" s="39">
        <v>1306.8</v>
      </c>
      <c r="X371" s="39">
        <f>+Y371-W371</f>
        <v>1110.3</v>
      </c>
      <c r="Y371" s="39">
        <v>2417.1</v>
      </c>
      <c r="Z371" s="39"/>
      <c r="AA371" s="39"/>
      <c r="AB371" s="39"/>
      <c r="AC371" s="39"/>
      <c r="AD371" s="39">
        <f>+W363</f>
        <v>1267.5</v>
      </c>
      <c r="AE371" s="39">
        <f>+X363</f>
        <v>1151.5</v>
      </c>
      <c r="AF371" s="39">
        <v>2419</v>
      </c>
      <c r="AG371" s="39"/>
      <c r="AH371" s="39"/>
      <c r="AI371" s="39"/>
      <c r="AJ371" s="39"/>
      <c r="AK371" s="39">
        <f>+AD363</f>
        <v>1275.4</v>
      </c>
      <c r="AL371" s="39">
        <f>+AE363</f>
        <v>1152.7</v>
      </c>
      <c r="AM371" s="39">
        <v>2428.1</v>
      </c>
      <c r="AN371" s="39"/>
      <c r="AO371" s="39"/>
      <c r="AP371" s="39"/>
      <c r="AQ371" s="39"/>
      <c r="AR371" s="39">
        <f>+AK363</f>
        <v>1351.1</v>
      </c>
      <c r="AS371" s="39">
        <f>+AL363</f>
        <v>1223.5</v>
      </c>
      <c r="AT371" s="39">
        <v>2574.6</v>
      </c>
      <c r="AU371" s="39"/>
      <c r="AV371" s="39"/>
      <c r="AW371" s="39"/>
      <c r="AX371" s="39"/>
      <c r="AY371" s="39">
        <f>+AR363</f>
        <v>1243.7</v>
      </c>
      <c r="AZ371" s="39">
        <f>+AS363</f>
        <v>1144.4</v>
      </c>
      <c r="BA371" s="39">
        <f>+AT363</f>
        <v>2388.1</v>
      </c>
      <c r="BB371" s="39"/>
      <c r="BC371" s="39"/>
      <c r="BD371" s="39"/>
      <c r="BE371" s="39"/>
      <c r="BF371" s="39">
        <f>+AY363</f>
        <v>1193.4</v>
      </c>
      <c r="BG371" s="39">
        <f>+AZ363</f>
        <v>1272.6</v>
      </c>
      <c r="BH371" s="39">
        <f>+BA363</f>
        <v>2466</v>
      </c>
      <c r="BI371" s="39"/>
      <c r="BJ371" s="39"/>
      <c r="BK371" s="39"/>
      <c r="BL371" s="39"/>
      <c r="BM371" s="39">
        <f>+BF363</f>
        <v>1359.8</v>
      </c>
      <c r="BN371" s="39">
        <f>+BG363</f>
        <v>1415.1</v>
      </c>
      <c r="BO371" s="39">
        <f>+BH363</f>
        <v>2774.9</v>
      </c>
      <c r="BP371" s="39"/>
      <c r="BQ371" s="39"/>
      <c r="BR371" s="39"/>
      <c r="BS371" s="39"/>
      <c r="BT371" s="39">
        <f>+BM363</f>
        <v>1617.4</v>
      </c>
      <c r="BU371" s="39">
        <f>+BN363</f>
        <v>1497.3</v>
      </c>
      <c r="BV371" s="39">
        <f>+BO363</f>
        <v>3114.7</v>
      </c>
      <c r="BW371" s="39"/>
      <c r="BX371" s="39"/>
      <c r="BY371" s="39"/>
      <c r="BZ371" s="39"/>
      <c r="CA371" s="39">
        <f>+BT363</f>
        <v>1833.2</v>
      </c>
      <c r="CB371" s="39">
        <f>CC371-CA371</f>
        <v>1543.2</v>
      </c>
      <c r="CC371" s="39">
        <f>+BV363</f>
        <v>3376.4</v>
      </c>
      <c r="CD371" s="39"/>
      <c r="CE371" s="39"/>
      <c r="CF371" s="39"/>
      <c r="CG371" s="39"/>
      <c r="CH371" s="39">
        <f>+CA363</f>
        <v>1893.5</v>
      </c>
      <c r="CI371" s="39">
        <f>CJ371-CH371</f>
        <v>1539.45048162581</v>
      </c>
      <c r="CJ371" s="39">
        <f>+CC363</f>
        <v>3432.95048162581</v>
      </c>
      <c r="CK371" s="39">
        <f t="shared" ref="CK371:CS371" si="505">+CJ363</f>
        <v>3577.76566019677</v>
      </c>
      <c r="CL371" s="39">
        <f t="shared" si="505"/>
        <v>3758.50309908146</v>
      </c>
      <c r="CM371" s="39">
        <f t="shared" si="505"/>
        <v>3929.95633138315</v>
      </c>
      <c r="CN371" s="39">
        <f t="shared" si="505"/>
        <v>4108.89807621553</v>
      </c>
      <c r="CO371" s="39">
        <f t="shared" si="505"/>
        <v>4295.64584412503</v>
      </c>
      <c r="CP371" s="39">
        <f t="shared" si="505"/>
        <v>4490.53032095071</v>
      </c>
      <c r="CQ371" s="39">
        <f t="shared" si="505"/>
        <v>4693.89590566498</v>
      </c>
      <c r="CR371" s="39">
        <f t="shared" si="505"/>
        <v>4906.10126988962</v>
      </c>
      <c r="CS371" s="39">
        <f t="shared" si="505"/>
        <v>5127.51993995155</v>
      </c>
    </row>
    <row r="372" spans="1:97">
      <c r="A372" s="57" t="s">
        <v>457</v>
      </c>
      <c r="B372" s="39" t="s">
        <v>594</v>
      </c>
      <c r="C372" s="67">
        <f>+C371*C368</f>
        <v>83.0044113475178</v>
      </c>
      <c r="D372" s="67">
        <f>+D371*D368</f>
        <v>135.2931</v>
      </c>
      <c r="E372" s="67">
        <f>+E371*E368</f>
        <v>205.80625</v>
      </c>
      <c r="F372" s="67">
        <f>+F371*F368</f>
        <v>34.2748050091377</v>
      </c>
      <c r="G372" s="67">
        <f>+G371*G368</f>
        <v>23.5687858382502</v>
      </c>
      <c r="H372" s="67">
        <f t="shared" ref="H372:R372" si="506">+H371*H368</f>
        <v>95.0662722087155</v>
      </c>
      <c r="I372" s="67">
        <f t="shared" si="506"/>
        <v>116.881437108469</v>
      </c>
      <c r="J372" s="67">
        <f t="shared" si="506"/>
        <v>118.79485928095</v>
      </c>
      <c r="K372" s="67">
        <f t="shared" si="506"/>
        <v>185.760816323787</v>
      </c>
      <c r="L372" s="67">
        <f t="shared" si="506"/>
        <v>75.2300140749736</v>
      </c>
      <c r="M372" s="67">
        <f t="shared" si="506"/>
        <v>34.71377344035</v>
      </c>
      <c r="N372" s="39">
        <f>+O372-M372</f>
        <v>0.931378405482505</v>
      </c>
      <c r="O372" s="67">
        <f t="shared" si="506"/>
        <v>35.6451518458325</v>
      </c>
      <c r="P372" s="67">
        <f t="shared" si="506"/>
        <v>51.5272718890495</v>
      </c>
      <c r="Q372" s="39">
        <f>+R372-P372</f>
        <v>54.6942849776024</v>
      </c>
      <c r="R372" s="67">
        <f t="shared" si="506"/>
        <v>106.221556866652</v>
      </c>
      <c r="S372" s="67"/>
      <c r="T372" s="67"/>
      <c r="U372" s="67"/>
      <c r="V372" s="67"/>
      <c r="W372" s="67">
        <f>+W371*W368</f>
        <v>-64.2162492282697</v>
      </c>
      <c r="X372" s="39">
        <f>+Y372-W372</f>
        <v>94.040007885531</v>
      </c>
      <c r="Y372" s="67">
        <f>+Y371*Y368</f>
        <v>29.8237586572613</v>
      </c>
      <c r="Z372" s="67"/>
      <c r="AA372" s="67"/>
      <c r="AB372" s="67"/>
      <c r="AC372" s="67"/>
      <c r="AD372" s="67">
        <f>+AD371*AD368</f>
        <v>89.6780811278232</v>
      </c>
      <c r="AE372" s="67">
        <f>+AF372-AD372</f>
        <v>-2.83691396467889</v>
      </c>
      <c r="AF372" s="67">
        <f>+AF371*AF368</f>
        <v>86.8411671631443</v>
      </c>
      <c r="AG372" s="67"/>
      <c r="AH372" s="67"/>
      <c r="AI372" s="67"/>
      <c r="AJ372" s="67"/>
      <c r="AK372" s="67">
        <f>+AK371*AK368</f>
        <v>33.4154439316905</v>
      </c>
      <c r="AL372" s="39">
        <f>+AM372-AK372</f>
        <v>48.7229346740506</v>
      </c>
      <c r="AM372" s="67">
        <f>+AM371*AM368</f>
        <v>82.1383786057411</v>
      </c>
      <c r="AN372" s="67"/>
      <c r="AO372" s="67"/>
      <c r="AP372" s="67"/>
      <c r="AQ372" s="67"/>
      <c r="AR372" s="67">
        <f>+AR363-AR371-AR373-AR374</f>
        <v>-93.7590726131229</v>
      </c>
      <c r="AS372" s="67">
        <f>+AT372-AR372</f>
        <v>-2.85935518731638</v>
      </c>
      <c r="AT372" s="67">
        <f>+AT371*AT368</f>
        <v>-96.6184278004392</v>
      </c>
      <c r="AU372" s="67"/>
      <c r="AV372" s="67"/>
      <c r="AW372" s="67"/>
      <c r="AX372" s="67"/>
      <c r="AY372" s="39">
        <f>+AY363-AY371-AY373-AY374</f>
        <v>4.09613929444355</v>
      </c>
      <c r="AZ372" s="39">
        <f>+BA372-AY372</f>
        <v>99.4342676305088</v>
      </c>
      <c r="BA372" s="67">
        <f>+BA363-BA371-BA373-BA374</f>
        <v>103.530406924952</v>
      </c>
      <c r="BB372" s="67"/>
      <c r="BC372" s="67"/>
      <c r="BD372" s="67"/>
      <c r="BE372" s="67"/>
      <c r="BF372" s="67">
        <f>+BF363-BF371-BF373-BF374</f>
        <v>95.5916800482943</v>
      </c>
      <c r="BG372" s="67">
        <f>+BH372-BF372</f>
        <v>57.6058237731796</v>
      </c>
      <c r="BH372" s="67">
        <f>+BH363-BH371-BH373-BH374</f>
        <v>153.197503821474</v>
      </c>
      <c r="BI372" s="67"/>
      <c r="BJ372" s="67"/>
      <c r="BK372" s="67"/>
      <c r="BL372" s="67"/>
      <c r="BM372" s="67">
        <f>+BM363-BM371-BM373-BM374</f>
        <v>282.866466155454</v>
      </c>
      <c r="BN372" s="67">
        <f>+BO372-BM372</f>
        <v>178.701915993133</v>
      </c>
      <c r="BO372" s="67">
        <f>+BO363-BO371-BO373-BO374</f>
        <v>461.568382148587</v>
      </c>
      <c r="BP372" s="39"/>
      <c r="BQ372" s="39"/>
      <c r="BR372" s="39"/>
      <c r="BS372" s="39"/>
      <c r="BT372" s="67">
        <f>+BT363-BT371-BT373-BT374</f>
        <v>225.820036224373</v>
      </c>
      <c r="BU372" s="39">
        <f>+BV372-BT372</f>
        <v>39.3821815429398</v>
      </c>
      <c r="BV372" s="67">
        <f>+BV363-BV371-BV373-BV374</f>
        <v>265.202217767313</v>
      </c>
      <c r="BW372" s="39"/>
      <c r="BX372" s="39"/>
      <c r="BY372" s="39"/>
      <c r="BZ372" s="39"/>
      <c r="CA372" s="67">
        <f>+CA363-CA371-CA373-CA374</f>
        <v>91.6283311047559</v>
      </c>
      <c r="CB372" s="39">
        <f t="shared" ref="CB372:CB374" si="507">CC372-CA372</f>
        <v>67.8605307645217</v>
      </c>
      <c r="CC372" s="67">
        <f t="shared" ref="CC372:CS372" si="508">+CC363-CC371-CC373-CC374</f>
        <v>159.488861869278</v>
      </c>
      <c r="CD372" s="39"/>
      <c r="CE372" s="39"/>
      <c r="CF372" s="39"/>
      <c r="CG372" s="39"/>
      <c r="CH372" s="67">
        <f>+CH363-CH371-CH373-CH374</f>
        <v>101.331051097202</v>
      </c>
      <c r="CI372" s="39">
        <f t="shared" ref="CI372:CI374" si="509">CJ372-CH372</f>
        <v>75.0917173112519</v>
      </c>
      <c r="CJ372" s="67">
        <f t="shared" si="508"/>
        <v>176.422768408454</v>
      </c>
      <c r="CK372" s="67">
        <f t="shared" si="508"/>
        <v>194.303050187046</v>
      </c>
      <c r="CL372" s="67">
        <f t="shared" si="508"/>
        <v>185.704135508702</v>
      </c>
      <c r="CM372" s="67">
        <f t="shared" si="508"/>
        <v>193.842737544083</v>
      </c>
      <c r="CN372" s="67">
        <f t="shared" si="508"/>
        <v>202.327243894487</v>
      </c>
      <c r="CO372" s="67">
        <f t="shared" si="508"/>
        <v>211.172033739279</v>
      </c>
      <c r="CP372" s="67">
        <f t="shared" si="508"/>
        <v>220.392074054577</v>
      </c>
      <c r="CQ372" s="67">
        <f t="shared" si="508"/>
        <v>230.002943327815</v>
      </c>
      <c r="CR372" s="67">
        <f t="shared" si="508"/>
        <v>240.02085621899</v>
      </c>
      <c r="CS372" s="67">
        <f t="shared" si="508"/>
        <v>250.462689206104</v>
      </c>
    </row>
    <row r="373" spans="1:97">
      <c r="A373" s="57" t="s">
        <v>600</v>
      </c>
      <c r="B373" s="39" t="s">
        <v>594</v>
      </c>
      <c r="C373" s="67">
        <f>+C371*C369</f>
        <v>20.9955886524823</v>
      </c>
      <c r="D373" s="67">
        <f>+D371*D369</f>
        <v>-5.29309999999993</v>
      </c>
      <c r="E373" s="67">
        <f>+E371*E369</f>
        <v>-44.4062500000001</v>
      </c>
      <c r="F373" s="67">
        <f>+F371*F369</f>
        <v>-64.9164050091378</v>
      </c>
      <c r="G373" s="67">
        <f>+G371*G369</f>
        <v>-12.5687858382503</v>
      </c>
      <c r="H373" s="67">
        <f t="shared" ref="H373:R373" si="510">+H371*H369</f>
        <v>92.9337277912846</v>
      </c>
      <c r="I373" s="67">
        <f t="shared" si="510"/>
        <v>-24.646437108469</v>
      </c>
      <c r="J373" s="67">
        <f t="shared" si="510"/>
        <v>73.0051407190499</v>
      </c>
      <c r="K373" s="67">
        <f t="shared" si="510"/>
        <v>-96.5212163237875</v>
      </c>
      <c r="L373" s="67">
        <f t="shared" si="510"/>
        <v>-64.3968140749734</v>
      </c>
      <c r="M373" s="67">
        <f t="shared" si="510"/>
        <v>101.71722655965</v>
      </c>
      <c r="N373" s="39">
        <f>+O373-M373</f>
        <v>29.6632415945181</v>
      </c>
      <c r="O373" s="67">
        <f t="shared" si="510"/>
        <v>131.380468154168</v>
      </c>
      <c r="P373" s="67">
        <f t="shared" si="510"/>
        <v>-63.0796718890495</v>
      </c>
      <c r="Q373" s="39">
        <f>+R373-P373</f>
        <v>5.33587502239732</v>
      </c>
      <c r="R373" s="67">
        <f t="shared" si="510"/>
        <v>-57.7437968666522</v>
      </c>
      <c r="S373" s="67"/>
      <c r="T373" s="67"/>
      <c r="U373" s="67"/>
      <c r="V373" s="67"/>
      <c r="W373" s="67">
        <f>+W371*W369</f>
        <v>24.9162492282696</v>
      </c>
      <c r="X373" s="39">
        <f>+Y373-W373</f>
        <v>-52.8400078855309</v>
      </c>
      <c r="Y373" s="67">
        <f>+Y371*Y369</f>
        <v>-27.9237586572613</v>
      </c>
      <c r="Z373" s="67"/>
      <c r="AA373" s="67"/>
      <c r="AB373" s="67"/>
      <c r="AC373" s="67"/>
      <c r="AD373" s="67">
        <f>+AD371*AD369</f>
        <v>-81.7780811278231</v>
      </c>
      <c r="AE373" s="67">
        <f>+AF373-AD373</f>
        <v>-13.1379860353215</v>
      </c>
      <c r="AF373" s="67">
        <f>+AF371*AF369</f>
        <v>-94.9160671631446</v>
      </c>
      <c r="AG373" s="67"/>
      <c r="AH373" s="67"/>
      <c r="AI373" s="67"/>
      <c r="AJ373" s="67"/>
      <c r="AK373" s="67">
        <f>+AK371*AK369</f>
        <v>42.2845560683092</v>
      </c>
      <c r="AL373" s="39">
        <f>+AM373-AK373</f>
        <v>-1.71831467405029</v>
      </c>
      <c r="AM373" s="67">
        <f>+AM371*AM369</f>
        <v>40.5662413942589</v>
      </c>
      <c r="AN373" s="67"/>
      <c r="AO373" s="67"/>
      <c r="AP373" s="67"/>
      <c r="AQ373" s="67"/>
      <c r="AR373" s="67">
        <f>+AR369*AR371</f>
        <v>-13.640927386877</v>
      </c>
      <c r="AS373" s="67">
        <f>+AT373-AR373</f>
        <v>-76.2406448126837</v>
      </c>
      <c r="AT373" s="67">
        <f>+AT371*AT369</f>
        <v>-89.8815721995607</v>
      </c>
      <c r="AU373" s="67"/>
      <c r="AV373" s="67"/>
      <c r="AW373" s="39"/>
      <c r="AX373" s="67"/>
      <c r="AY373" s="39">
        <f>+AY369*AY371</f>
        <v>-61.8361892030015</v>
      </c>
      <c r="AZ373" s="39">
        <f>+BA373-AY373</f>
        <v>39.26645488011</v>
      </c>
      <c r="BA373" s="39">
        <f>+BA369*BA371</f>
        <v>-22.5697343228914</v>
      </c>
      <c r="BB373" s="39"/>
      <c r="BC373" s="39"/>
      <c r="BD373" s="39"/>
      <c r="BE373" s="39"/>
      <c r="BF373" s="39">
        <f>+BF369*BF371</f>
        <v>70.8083199517055</v>
      </c>
      <c r="BG373" s="39">
        <f>+BH373-BF373</f>
        <v>78.5948751273806</v>
      </c>
      <c r="BH373" s="39">
        <f>+BH369*BH371</f>
        <v>149.403195079086</v>
      </c>
      <c r="BI373" s="39"/>
      <c r="BJ373" s="39"/>
      <c r="BK373" s="39"/>
      <c r="BL373" s="39"/>
      <c r="BM373" s="39">
        <f>+BM369*BM371</f>
        <v>-25.2664661554539</v>
      </c>
      <c r="BN373" s="39">
        <f>+BO373-BM373</f>
        <v>-96.5019159931338</v>
      </c>
      <c r="BO373" s="39">
        <f>+BO369*BO371</f>
        <v>-121.768382148588</v>
      </c>
      <c r="BP373" s="39"/>
      <c r="BQ373" s="39"/>
      <c r="BR373" s="39"/>
      <c r="BS373" s="39"/>
      <c r="BT373" s="39">
        <f>+BT369*BT371</f>
        <v>-10.0200362243728</v>
      </c>
      <c r="BU373" s="39">
        <f>+BV373-BT373</f>
        <v>6.51781845706054</v>
      </c>
      <c r="BV373" s="39">
        <f>+BV369*BV371</f>
        <v>-3.50221776731223</v>
      </c>
      <c r="BW373" s="39"/>
      <c r="BX373" s="39"/>
      <c r="BY373" s="39"/>
      <c r="BZ373" s="39"/>
      <c r="CA373" s="39">
        <f>+CA369*CA371</f>
        <v>-31.328331104756</v>
      </c>
      <c r="CB373" s="39">
        <f t="shared" si="507"/>
        <v>-71.6100491387099</v>
      </c>
      <c r="CC373" s="39">
        <f>+CC369*CC371</f>
        <v>-102.938380243466</v>
      </c>
      <c r="CD373" s="39"/>
      <c r="CE373" s="39"/>
      <c r="CF373" s="39"/>
      <c r="CG373" s="39"/>
      <c r="CH373" s="39">
        <f>+CH369*CH371</f>
        <v>-49.3281472105792</v>
      </c>
      <c r="CI373" s="39">
        <f t="shared" si="509"/>
        <v>17.7205573730821</v>
      </c>
      <c r="CJ373" s="39">
        <f t="shared" ref="CJ373:CS373" si="511">+CJ369*CJ371</f>
        <v>-31.6075898374971</v>
      </c>
      <c r="CK373" s="39">
        <f t="shared" si="511"/>
        <v>-13.5656113023559</v>
      </c>
      <c r="CL373" s="39">
        <f t="shared" si="511"/>
        <v>-14.250903207013</v>
      </c>
      <c r="CM373" s="39">
        <f t="shared" si="511"/>
        <v>-14.9009927117039</v>
      </c>
      <c r="CN373" s="39">
        <f t="shared" si="511"/>
        <v>-15.5794759849845</v>
      </c>
      <c r="CO373" s="39">
        <f t="shared" si="511"/>
        <v>-16.2875569136006</v>
      </c>
      <c r="CP373" s="39">
        <f t="shared" si="511"/>
        <v>-17.0264893403082</v>
      </c>
      <c r="CQ373" s="39">
        <f t="shared" si="511"/>
        <v>-17.7975791031738</v>
      </c>
      <c r="CR373" s="39">
        <f t="shared" si="511"/>
        <v>-18.6021861570601</v>
      </c>
      <c r="CS373" s="39">
        <f t="shared" si="511"/>
        <v>-19.441726780573</v>
      </c>
    </row>
    <row r="374" spans="1:97">
      <c r="A374" s="57" t="s">
        <v>601</v>
      </c>
      <c r="B374" s="39" t="s">
        <v>594</v>
      </c>
      <c r="C374" s="67">
        <f>+C371*C370</f>
        <v>0</v>
      </c>
      <c r="D374" s="67">
        <f>+D371*D370</f>
        <v>0</v>
      </c>
      <c r="E374" s="67">
        <f>+E371*E370</f>
        <v>0</v>
      </c>
      <c r="F374" s="67">
        <f>+F371*F370</f>
        <v>14.2416</v>
      </c>
      <c r="G374" s="67">
        <f>+G371*G370</f>
        <v>0</v>
      </c>
      <c r="H374" s="67">
        <f t="shared" ref="H374:R374" si="512">+H371*H370</f>
        <v>0</v>
      </c>
      <c r="I374" s="67">
        <f t="shared" si="512"/>
        <v>1.765</v>
      </c>
      <c r="J374" s="67">
        <f t="shared" si="512"/>
        <v>0</v>
      </c>
      <c r="K374" s="67">
        <f t="shared" si="512"/>
        <v>26.6604</v>
      </c>
      <c r="L374" s="67">
        <f t="shared" si="512"/>
        <v>8.6668</v>
      </c>
      <c r="M374" s="67">
        <f t="shared" si="512"/>
        <v>19.669</v>
      </c>
      <c r="N374" s="39">
        <f>+O374-M374</f>
        <v>12.90538</v>
      </c>
      <c r="O374" s="67">
        <f t="shared" si="512"/>
        <v>32.57438</v>
      </c>
      <c r="P374" s="67">
        <f t="shared" si="512"/>
        <v>5.2524</v>
      </c>
      <c r="Q374" s="39">
        <f>+R374-P374</f>
        <v>-22.43016</v>
      </c>
      <c r="R374" s="67">
        <f t="shared" si="512"/>
        <v>-17.17776</v>
      </c>
      <c r="S374" s="67"/>
      <c r="T374" s="67"/>
      <c r="U374" s="67"/>
      <c r="V374" s="67"/>
      <c r="W374" s="67">
        <f>+W371*W370</f>
        <v>0</v>
      </c>
      <c r="X374" s="39">
        <f>+Y374-W374</f>
        <v>0</v>
      </c>
      <c r="Y374" s="67">
        <f>+Y371*Y370</f>
        <v>0</v>
      </c>
      <c r="Z374" s="67"/>
      <c r="AA374" s="67"/>
      <c r="AB374" s="67"/>
      <c r="AC374" s="67"/>
      <c r="AD374" s="67">
        <f>+AD371*AD370</f>
        <v>0</v>
      </c>
      <c r="AE374" s="67">
        <f>+AF374-AD374</f>
        <v>17.1749</v>
      </c>
      <c r="AF374" s="67">
        <f>+AF371*AF370</f>
        <v>17.1749</v>
      </c>
      <c r="AG374" s="67"/>
      <c r="AH374" s="67"/>
      <c r="AI374" s="67"/>
      <c r="AJ374" s="67"/>
      <c r="AK374" s="67">
        <f>+AK371*AK370</f>
        <v>0</v>
      </c>
      <c r="AL374" s="39">
        <f>+AM374-AK374</f>
        <v>23.79538</v>
      </c>
      <c r="AM374" s="67">
        <f>+AM371*AM370</f>
        <v>23.79538</v>
      </c>
      <c r="AN374" s="67"/>
      <c r="AO374" s="67"/>
      <c r="AP374" s="67"/>
      <c r="AQ374" s="67"/>
      <c r="AR374" s="67">
        <f>+AR370*AR371</f>
        <v>0</v>
      </c>
      <c r="AS374" s="67">
        <f>+AT374-AR374</f>
        <v>0</v>
      </c>
      <c r="AT374" s="67">
        <f>+AT371*AT370</f>
        <v>0</v>
      </c>
      <c r="AU374" s="67"/>
      <c r="AV374" s="67"/>
      <c r="AW374" s="39"/>
      <c r="AX374" s="67"/>
      <c r="AY374" s="39">
        <f>+AY370*AY371</f>
        <v>7.44004990855795</v>
      </c>
      <c r="AZ374" s="39">
        <f>+BA374-AY374</f>
        <v>-10.5007225106188</v>
      </c>
      <c r="BA374" s="39">
        <f>+BA370*BA371</f>
        <v>-3.06067260206087</v>
      </c>
      <c r="BB374" s="39"/>
      <c r="BC374" s="39"/>
      <c r="BD374" s="39"/>
      <c r="BE374" s="39"/>
      <c r="BF374" s="39">
        <f>+BF370*BF371</f>
        <v>0</v>
      </c>
      <c r="BG374" s="39">
        <f>+BH374-BF374</f>
        <v>6.29930109944006</v>
      </c>
      <c r="BH374" s="39">
        <f>+BH370*BH371</f>
        <v>6.29930109944006</v>
      </c>
      <c r="BI374" s="39"/>
      <c r="BJ374" s="39"/>
      <c r="BK374" s="39"/>
      <c r="BL374" s="39"/>
      <c r="BM374" s="39">
        <f>+BM370*BM371</f>
        <v>0</v>
      </c>
      <c r="BN374" s="39">
        <f>+BO374-BM374</f>
        <v>0</v>
      </c>
      <c r="BO374" s="39">
        <f>+BO370*BO371</f>
        <v>0</v>
      </c>
      <c r="BP374" s="39"/>
      <c r="BQ374" s="39"/>
      <c r="BR374" s="39"/>
      <c r="BS374" s="39"/>
      <c r="BT374" s="39">
        <f>+BT370*BT371</f>
        <v>0</v>
      </c>
      <c r="BU374" s="39">
        <f>+BV374-BT374</f>
        <v>0</v>
      </c>
      <c r="BV374" s="39">
        <f>+BV370*BV371</f>
        <v>0</v>
      </c>
      <c r="BW374" s="39"/>
      <c r="BX374" s="39"/>
      <c r="BY374" s="39"/>
      <c r="BZ374" s="39"/>
      <c r="CA374" s="39">
        <f>+CA370*CA371</f>
        <v>0</v>
      </c>
      <c r="CB374" s="39">
        <f t="shared" si="507"/>
        <v>0</v>
      </c>
      <c r="CC374" s="39">
        <f t="shared" ref="CC374" si="513">+CC370*CC371</f>
        <v>0</v>
      </c>
      <c r="CD374" s="39"/>
      <c r="CE374" s="39"/>
      <c r="CF374" s="39"/>
      <c r="CG374" s="39"/>
      <c r="CH374" s="39">
        <f>+CH370*CH371</f>
        <v>0</v>
      </c>
      <c r="CI374" s="39">
        <f t="shared" si="509"/>
        <v>0</v>
      </c>
      <c r="CJ374" s="82">
        <f>+CJ370*CJ371</f>
        <v>0</v>
      </c>
      <c r="CK374" s="82">
        <f>+CK370*CK371</f>
        <v>0</v>
      </c>
      <c r="CL374" s="82">
        <f>+CL370*CL371</f>
        <v>0</v>
      </c>
      <c r="CM374" s="39">
        <f t="shared" ref="CM374:CS374" si="514">CL374</f>
        <v>0</v>
      </c>
      <c r="CN374" s="39">
        <f t="shared" si="514"/>
        <v>0</v>
      </c>
      <c r="CO374" s="39">
        <f t="shared" si="514"/>
        <v>0</v>
      </c>
      <c r="CP374" s="39">
        <f t="shared" si="514"/>
        <v>0</v>
      </c>
      <c r="CQ374" s="39">
        <f t="shared" si="514"/>
        <v>0</v>
      </c>
      <c r="CR374" s="39">
        <f t="shared" si="514"/>
        <v>0</v>
      </c>
      <c r="CS374" s="39">
        <f t="shared" si="514"/>
        <v>0</v>
      </c>
    </row>
    <row r="376" spans="1:97">
      <c r="A376" s="28" t="s">
        <v>672</v>
      </c>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29"/>
      <c r="BY376" s="29"/>
      <c r="BZ376" s="29"/>
      <c r="CA376" s="29"/>
      <c r="CB376" s="29"/>
      <c r="CC376" s="29"/>
      <c r="CD376" s="29"/>
      <c r="CE376" s="29"/>
      <c r="CF376" s="29"/>
      <c r="CG376" s="29"/>
      <c r="CH376" s="29"/>
      <c r="CI376" s="29"/>
      <c r="CJ376" s="29"/>
      <c r="CK376" s="29"/>
      <c r="CL376" s="29"/>
      <c r="CM376" s="29"/>
      <c r="CN376" s="29"/>
      <c r="CO376" s="29"/>
      <c r="CP376" s="29"/>
      <c r="CQ376" s="29"/>
      <c r="CR376" s="29"/>
      <c r="CS376" s="29"/>
    </row>
    <row r="377" ht="6.75" customHeight="1"/>
    <row r="378" s="22" customFormat="1" hidden="1" outlineLevel="2" spans="1:97">
      <c r="A378" s="169" t="s">
        <v>640</v>
      </c>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c r="AA378" s="170"/>
      <c r="AB378" s="170"/>
      <c r="AC378" s="170"/>
      <c r="AD378" s="170"/>
      <c r="AE378" s="170"/>
      <c r="AF378" s="170"/>
      <c r="AG378" s="170"/>
      <c r="AH378" s="170"/>
      <c r="AI378" s="170"/>
      <c r="AJ378" s="170"/>
      <c r="AK378" s="170"/>
      <c r="AL378" s="170"/>
      <c r="AM378" s="170"/>
      <c r="AN378" s="170"/>
      <c r="AO378" s="170"/>
      <c r="AP378" s="170"/>
      <c r="AQ378" s="170"/>
      <c r="AR378" s="170"/>
      <c r="AS378" s="170"/>
      <c r="AT378" s="170"/>
      <c r="AU378" s="170"/>
      <c r="AV378" s="170"/>
      <c r="AW378" s="170"/>
      <c r="AX378" s="170"/>
      <c r="AY378" s="170"/>
      <c r="AZ378" s="170"/>
      <c r="BA378" s="170"/>
      <c r="BB378" s="170"/>
      <c r="BC378" s="170"/>
      <c r="BD378" s="170"/>
      <c r="BE378" s="170"/>
      <c r="BF378" s="170"/>
      <c r="BG378" s="170"/>
      <c r="BH378" s="170"/>
      <c r="BI378" s="170"/>
      <c r="BJ378" s="170"/>
      <c r="BK378" s="170"/>
      <c r="BL378" s="170"/>
      <c r="BM378" s="170"/>
      <c r="BN378" s="170"/>
      <c r="BO378" s="170"/>
      <c r="BP378" s="170"/>
      <c r="BQ378" s="170"/>
      <c r="BR378" s="170"/>
      <c r="BS378" s="170"/>
      <c r="BT378" s="170"/>
      <c r="BU378" s="170"/>
      <c r="BV378" s="170"/>
      <c r="BW378" s="170"/>
      <c r="BX378" s="170"/>
      <c r="BY378" s="170"/>
      <c r="BZ378" s="170"/>
      <c r="CA378" s="170"/>
      <c r="CB378" s="170"/>
      <c r="CC378" s="170"/>
      <c r="CD378" s="170"/>
      <c r="CE378" s="170"/>
      <c r="CF378" s="170"/>
      <c r="CG378" s="170"/>
      <c r="CH378" s="170"/>
      <c r="CI378" s="170"/>
      <c r="CJ378" s="170"/>
      <c r="CK378" s="170"/>
      <c r="CL378" s="170"/>
      <c r="CM378" s="170"/>
      <c r="CN378" s="170"/>
      <c r="CO378" s="170"/>
      <c r="CP378" s="170"/>
      <c r="CQ378" s="170"/>
      <c r="CR378" s="170"/>
      <c r="CS378" s="170"/>
    </row>
    <row r="379" s="22" customFormat="1" hidden="1" outlineLevel="2" spans="1:97">
      <c r="A379" s="22" t="s">
        <v>641</v>
      </c>
      <c r="B379" s="170" t="s">
        <v>587</v>
      </c>
      <c r="C379" s="171">
        <f t="shared" ref="C379:L381" si="515">+C387/C$464</f>
        <v>0</v>
      </c>
      <c r="D379" s="171">
        <f t="shared" si="515"/>
        <v>0</v>
      </c>
      <c r="E379" s="171">
        <f t="shared" si="515"/>
        <v>0</v>
      </c>
      <c r="F379" s="171">
        <f t="shared" si="515"/>
        <v>0</v>
      </c>
      <c r="G379" s="171">
        <f t="shared" si="515"/>
        <v>0</v>
      </c>
      <c r="H379" s="171">
        <f t="shared" si="515"/>
        <v>0.399147916389296</v>
      </c>
      <c r="I379" s="171">
        <f t="shared" si="515"/>
        <v>0.382533697214641</v>
      </c>
      <c r="J379" s="171">
        <f t="shared" si="515"/>
        <v>0.336272696251863</v>
      </c>
      <c r="K379" s="171">
        <f t="shared" si="515"/>
        <v>0.318966105162654</v>
      </c>
      <c r="L379" s="171">
        <f t="shared" si="515"/>
        <v>0.318866067539005</v>
      </c>
      <c r="M379" s="171"/>
      <c r="N379" s="171"/>
      <c r="O379" s="171">
        <f>+O387/O$464</f>
        <v>0.295394190871369</v>
      </c>
      <c r="P379" s="171"/>
      <c r="Q379" s="171"/>
      <c r="R379" s="171">
        <f>O379*(1+R397)/(1+R$423)</f>
        <v>0.287167779178072</v>
      </c>
      <c r="S379" s="171"/>
      <c r="T379" s="171"/>
      <c r="U379" s="171"/>
      <c r="V379" s="171"/>
      <c r="W379" s="171"/>
      <c r="X379" s="171"/>
      <c r="Y379" s="171">
        <f>R379*(1+Y397)/(1+Y$423)</f>
        <v>0.273095898684867</v>
      </c>
      <c r="Z379" s="171"/>
      <c r="AA379" s="171"/>
      <c r="AB379" s="171"/>
      <c r="AC379" s="171"/>
      <c r="AD379" s="171"/>
      <c r="AE379" s="171"/>
      <c r="AF379" s="171">
        <f>Y379*(1+AF397)/(1+AF$423)</f>
        <v>0.243335490763654</v>
      </c>
      <c r="AG379" s="171">
        <f t="shared" ref="AG379:AG385" si="516">+AM379</f>
        <v>0.218672814477132</v>
      </c>
      <c r="AH379" s="171">
        <f t="shared" ref="AH379:AL385" si="517">+AG379</f>
        <v>0.218672814477132</v>
      </c>
      <c r="AI379" s="171">
        <f t="shared" si="517"/>
        <v>0.218672814477132</v>
      </c>
      <c r="AJ379" s="171">
        <f t="shared" si="517"/>
        <v>0.218672814477132</v>
      </c>
      <c r="AK379" s="171">
        <f t="shared" si="517"/>
        <v>0.218672814477132</v>
      </c>
      <c r="AL379" s="171">
        <f t="shared" si="517"/>
        <v>0.218672814477132</v>
      </c>
      <c r="AM379" s="171">
        <f>AF379*(1+AM397)/(1+AM$423)</f>
        <v>0.218672814477132</v>
      </c>
      <c r="AN379" s="171"/>
      <c r="AO379" s="171"/>
      <c r="AP379" s="171"/>
      <c r="AQ379" s="171"/>
      <c r="AR379" s="171"/>
      <c r="AS379" s="171"/>
      <c r="AT379" s="171">
        <f>AM379*(1+AT397)/(1+AT$423)</f>
        <v>0.202224034814386</v>
      </c>
      <c r="AU379" s="171"/>
      <c r="AV379" s="171"/>
      <c r="AW379" s="171"/>
      <c r="AX379" s="171"/>
      <c r="AY379" s="171"/>
      <c r="AZ379" s="171"/>
      <c r="BA379" s="171">
        <f>AT379*(1+BA397)/(1+BA$423)</f>
        <v>0.192997232183634</v>
      </c>
      <c r="BB379" s="171"/>
      <c r="BC379" s="171"/>
      <c r="BD379" s="171"/>
      <c r="BE379" s="171"/>
      <c r="BF379" s="171"/>
      <c r="BG379" s="171"/>
      <c r="BH379" s="171">
        <f>BA379*(1+BH397)/(1+BH$423)</f>
        <v>0.203112695068141</v>
      </c>
      <c r="BI379" s="171"/>
      <c r="BJ379" s="171"/>
      <c r="BK379" s="171"/>
      <c r="BL379" s="171"/>
      <c r="BM379" s="171"/>
      <c r="BN379" s="171"/>
      <c r="BO379" s="171"/>
      <c r="BP379" s="171"/>
      <c r="BQ379" s="171"/>
      <c r="BR379" s="171"/>
      <c r="BS379" s="171"/>
      <c r="BT379" s="171"/>
      <c r="BU379" s="171"/>
      <c r="BV379" s="171"/>
      <c r="BW379" s="171"/>
      <c r="BX379" s="171"/>
      <c r="BY379" s="171"/>
      <c r="BZ379" s="171"/>
      <c r="CA379" s="171"/>
      <c r="CB379" s="171"/>
      <c r="CC379" s="171"/>
      <c r="CD379" s="171"/>
      <c r="CE379" s="171"/>
      <c r="CF379" s="171"/>
      <c r="CG379" s="171"/>
      <c r="CH379" s="171"/>
      <c r="CI379" s="171"/>
      <c r="CJ379" s="171"/>
      <c r="CK379" s="171"/>
      <c r="CL379" s="171"/>
      <c r="CM379" s="171"/>
      <c r="CN379" s="171"/>
      <c r="CO379" s="171"/>
      <c r="CP379" s="171"/>
      <c r="CQ379" s="171"/>
      <c r="CR379" s="171"/>
      <c r="CS379" s="171"/>
    </row>
    <row r="380" s="22" customFormat="1" hidden="1" outlineLevel="2" spans="1:97">
      <c r="A380" s="22" t="s">
        <v>451</v>
      </c>
      <c r="B380" s="170" t="s">
        <v>587</v>
      </c>
      <c r="C380" s="171">
        <f t="shared" si="515"/>
        <v>0</v>
      </c>
      <c r="D380" s="171">
        <f t="shared" si="515"/>
        <v>0</v>
      </c>
      <c r="E380" s="171">
        <f t="shared" si="515"/>
        <v>0</v>
      </c>
      <c r="F380" s="171">
        <f t="shared" si="515"/>
        <v>0</v>
      </c>
      <c r="G380" s="171">
        <f t="shared" si="515"/>
        <v>0</v>
      </c>
      <c r="H380" s="171">
        <f t="shared" si="515"/>
        <v>0.225535880708294</v>
      </c>
      <c r="I380" s="171">
        <f t="shared" si="515"/>
        <v>0.221682881606633</v>
      </c>
      <c r="J380" s="171">
        <f t="shared" si="515"/>
        <v>0.250175104613782</v>
      </c>
      <c r="K380" s="171">
        <f t="shared" si="515"/>
        <v>0.265975584805292</v>
      </c>
      <c r="L380" s="171">
        <f t="shared" si="515"/>
        <v>0.26289549686184</v>
      </c>
      <c r="M380" s="171"/>
      <c r="N380" s="171"/>
      <c r="O380" s="171">
        <f>+O388/O$464</f>
        <v>0.276168741355463</v>
      </c>
      <c r="P380" s="171"/>
      <c r="Q380" s="171"/>
      <c r="R380" s="171">
        <f>O380*(1+R401)/(1+R$423)</f>
        <v>0.275461262803093</v>
      </c>
      <c r="S380" s="171"/>
      <c r="T380" s="171"/>
      <c r="U380" s="171"/>
      <c r="V380" s="171"/>
      <c r="W380" s="171"/>
      <c r="X380" s="171"/>
      <c r="Y380" s="171">
        <f>R380*(1+Y401)/(1+Y$423)</f>
        <v>0.259468142503842</v>
      </c>
      <c r="Z380" s="171"/>
      <c r="AA380" s="171"/>
      <c r="AB380" s="171"/>
      <c r="AC380" s="171"/>
      <c r="AD380" s="171"/>
      <c r="AE380" s="171"/>
      <c r="AF380" s="171">
        <f>Y380*(1+AF401)/(1+AF$423)</f>
        <v>0.236859298855344</v>
      </c>
      <c r="AG380" s="171">
        <f t="shared" si="516"/>
        <v>0.205986775387687</v>
      </c>
      <c r="AH380" s="171">
        <f t="shared" si="517"/>
        <v>0.205986775387687</v>
      </c>
      <c r="AI380" s="171">
        <f t="shared" si="517"/>
        <v>0.205986775387687</v>
      </c>
      <c r="AJ380" s="171">
        <f t="shared" si="517"/>
        <v>0.205986775387687</v>
      </c>
      <c r="AK380" s="171">
        <f t="shared" si="517"/>
        <v>0.205986775387687</v>
      </c>
      <c r="AL380" s="171">
        <f t="shared" si="517"/>
        <v>0.205986775387687</v>
      </c>
      <c r="AM380" s="171">
        <f>AF380*(1+AM401)/(1+AM$423)</f>
        <v>0.205986775387687</v>
      </c>
      <c r="AN380" s="171"/>
      <c r="AO380" s="171"/>
      <c r="AP380" s="171"/>
      <c r="AQ380" s="171"/>
      <c r="AR380" s="171"/>
      <c r="AS380" s="171"/>
      <c r="AT380" s="171">
        <f>AM380*(1+AT401)/(1+AT$423)</f>
        <v>0.197215507746404</v>
      </c>
      <c r="AU380" s="171"/>
      <c r="AV380" s="171"/>
      <c r="AW380" s="171"/>
      <c r="AX380" s="171"/>
      <c r="AY380" s="171"/>
      <c r="AZ380" s="171"/>
      <c r="BA380" s="171">
        <f>AT380*(1+BA401)/(1+BA$423)</f>
        <v>0.212615756834995</v>
      </c>
      <c r="BB380" s="171"/>
      <c r="BC380" s="171"/>
      <c r="BD380" s="171"/>
      <c r="BE380" s="171"/>
      <c r="BF380" s="171"/>
      <c r="BG380" s="171"/>
      <c r="BH380" s="171">
        <f>BA380*(1+BH401)/(1+BH$423)</f>
        <v>0.206398826244127</v>
      </c>
      <c r="BI380" s="171"/>
      <c r="BJ380" s="171"/>
      <c r="BK380" s="171"/>
      <c r="BL380" s="171"/>
      <c r="BM380" s="171"/>
      <c r="BN380" s="171"/>
      <c r="BO380" s="171"/>
      <c r="BP380" s="171"/>
      <c r="BQ380" s="171"/>
      <c r="BR380" s="171"/>
      <c r="BS380" s="171"/>
      <c r="BT380" s="171"/>
      <c r="BU380" s="171"/>
      <c r="BV380" s="171"/>
      <c r="BW380" s="171"/>
      <c r="BX380" s="171"/>
      <c r="BY380" s="171"/>
      <c r="BZ380" s="171"/>
      <c r="CA380" s="171"/>
      <c r="CB380" s="171"/>
      <c r="CC380" s="171"/>
      <c r="CD380" s="171"/>
      <c r="CE380" s="171"/>
      <c r="CF380" s="171"/>
      <c r="CG380" s="171"/>
      <c r="CH380" s="171"/>
      <c r="CI380" s="171"/>
      <c r="CJ380" s="171"/>
      <c r="CK380" s="171"/>
      <c r="CL380" s="171"/>
      <c r="CM380" s="171"/>
      <c r="CN380" s="171"/>
      <c r="CO380" s="171"/>
      <c r="CP380" s="171"/>
      <c r="CQ380" s="171"/>
      <c r="CR380" s="171"/>
      <c r="CS380" s="171"/>
    </row>
    <row r="381" s="22" customFormat="1" hidden="1" outlineLevel="2" spans="1:97">
      <c r="A381" s="22" t="s">
        <v>642</v>
      </c>
      <c r="B381" s="170" t="s">
        <v>587</v>
      </c>
      <c r="C381" s="171">
        <f t="shared" si="515"/>
        <v>0</v>
      </c>
      <c r="D381" s="171">
        <f t="shared" si="515"/>
        <v>0</v>
      </c>
      <c r="E381" s="171">
        <f t="shared" si="515"/>
        <v>0</v>
      </c>
      <c r="F381" s="171">
        <f t="shared" si="515"/>
        <v>0</v>
      </c>
      <c r="G381" s="171">
        <f t="shared" si="515"/>
        <v>0</v>
      </c>
      <c r="H381" s="171">
        <f t="shared" si="515"/>
        <v>0.37531620290241</v>
      </c>
      <c r="I381" s="171">
        <f t="shared" si="515"/>
        <v>0.395783421178725</v>
      </c>
      <c r="J381" s="171">
        <f t="shared" si="515"/>
        <v>0.413552199134355</v>
      </c>
      <c r="K381" s="171">
        <f t="shared" si="515"/>
        <v>0.415058310032054</v>
      </c>
      <c r="L381" s="171">
        <f t="shared" si="515"/>
        <v>0.418238435599155</v>
      </c>
      <c r="M381" s="171"/>
      <c r="N381" s="171"/>
      <c r="O381" s="171">
        <f>+O389/O$464</f>
        <v>0.428437067773167</v>
      </c>
      <c r="P381" s="171"/>
      <c r="Q381" s="171"/>
      <c r="R381" s="171">
        <f>O381*(1+R405)/(1+R$423)</f>
        <v>0.437370958018834</v>
      </c>
      <c r="S381" s="171"/>
      <c r="T381" s="171"/>
      <c r="U381" s="171"/>
      <c r="V381" s="171"/>
      <c r="W381" s="171"/>
      <c r="X381" s="171"/>
      <c r="Y381" s="171">
        <f>R381*(1+Y405)/(1+Y$423)</f>
        <v>0.46743595881129</v>
      </c>
      <c r="Z381" s="171"/>
      <c r="AA381" s="171"/>
      <c r="AB381" s="171"/>
      <c r="AC381" s="171"/>
      <c r="AD381" s="171"/>
      <c r="AE381" s="171"/>
      <c r="AF381" s="171">
        <f>Y381*(1+AF405)/(1+AF$423)</f>
        <v>0.519805210381002</v>
      </c>
      <c r="AG381" s="171">
        <f t="shared" si="516"/>
        <v>0.575340410135181</v>
      </c>
      <c r="AH381" s="171">
        <f t="shared" si="517"/>
        <v>0.575340410135181</v>
      </c>
      <c r="AI381" s="171">
        <f t="shared" si="517"/>
        <v>0.575340410135181</v>
      </c>
      <c r="AJ381" s="171">
        <f t="shared" si="517"/>
        <v>0.575340410135181</v>
      </c>
      <c r="AK381" s="171">
        <f t="shared" si="517"/>
        <v>0.575340410135181</v>
      </c>
      <c r="AL381" s="171">
        <f t="shared" si="517"/>
        <v>0.575340410135181</v>
      </c>
      <c r="AM381" s="171">
        <f>AF381*(1+AM405)/(1+AM$423)</f>
        <v>0.575340410135181</v>
      </c>
      <c r="AN381" s="171"/>
      <c r="AO381" s="171"/>
      <c r="AP381" s="171"/>
      <c r="AQ381" s="171"/>
      <c r="AR381" s="171"/>
      <c r="AS381" s="171"/>
      <c r="AT381" s="171">
        <f>AM381*(1+AT405)/(1+AT$423)</f>
        <v>0.60056045743921</v>
      </c>
      <c r="AU381" s="171"/>
      <c r="AV381" s="171"/>
      <c r="AW381" s="171"/>
      <c r="AX381" s="171"/>
      <c r="AY381" s="171"/>
      <c r="AZ381" s="171"/>
      <c r="BA381" s="171">
        <f>AT381*(1+BA405)/(1+BA$423)</f>
        <v>0.594387010981371</v>
      </c>
      <c r="BB381" s="171"/>
      <c r="BC381" s="171"/>
      <c r="BD381" s="171"/>
      <c r="BE381" s="171"/>
      <c r="BF381" s="171"/>
      <c r="BG381" s="171"/>
      <c r="BH381" s="171">
        <f>BA381*(1+BH405)/(1+BH$423)</f>
        <v>0.590488478687732</v>
      </c>
      <c r="BI381" s="171"/>
      <c r="BJ381" s="171"/>
      <c r="BK381" s="171"/>
      <c r="BL381" s="171"/>
      <c r="BM381" s="171"/>
      <c r="BN381" s="171"/>
      <c r="BO381" s="171"/>
      <c r="BP381" s="171"/>
      <c r="BQ381" s="171"/>
      <c r="BR381" s="171"/>
      <c r="BS381" s="171"/>
      <c r="BT381" s="171"/>
      <c r="BU381" s="171"/>
      <c r="BV381" s="171"/>
      <c r="BW381" s="171"/>
      <c r="BX381" s="171"/>
      <c r="BY381" s="171"/>
      <c r="BZ381" s="171"/>
      <c r="CA381" s="171"/>
      <c r="CB381" s="171"/>
      <c r="CC381" s="171"/>
      <c r="CD381" s="171"/>
      <c r="CE381" s="171"/>
      <c r="CF381" s="171"/>
      <c r="CG381" s="171"/>
      <c r="CH381" s="171"/>
      <c r="CI381" s="171"/>
      <c r="CJ381" s="171"/>
      <c r="CK381" s="171"/>
      <c r="CL381" s="171"/>
      <c r="CM381" s="171"/>
      <c r="CN381" s="171"/>
      <c r="CO381" s="171"/>
      <c r="CP381" s="171"/>
      <c r="CQ381" s="171"/>
      <c r="CR381" s="171"/>
      <c r="CS381" s="171"/>
    </row>
    <row r="382" s="22" customFormat="1" hidden="1" outlineLevel="2" spans="1:97">
      <c r="A382" s="172" t="s">
        <v>643</v>
      </c>
      <c r="B382" s="170" t="s">
        <v>587</v>
      </c>
      <c r="C382" s="173">
        <f t="shared" ref="C382:L385" si="518">+C714/C$713*C$381</f>
        <v>0</v>
      </c>
      <c r="D382" s="173">
        <f t="shared" si="518"/>
        <v>0</v>
      </c>
      <c r="E382" s="173">
        <f t="shared" si="518"/>
        <v>0</v>
      </c>
      <c r="F382" s="173">
        <f t="shared" si="518"/>
        <v>0</v>
      </c>
      <c r="G382" s="173">
        <f t="shared" si="518"/>
        <v>0</v>
      </c>
      <c r="H382" s="173">
        <f t="shared" si="518"/>
        <v>0.179692413329007</v>
      </c>
      <c r="I382" s="173">
        <f t="shared" si="518"/>
        <v>0.198440038964506</v>
      </c>
      <c r="J382" s="173">
        <f t="shared" si="518"/>
        <v>0.216169970848236</v>
      </c>
      <c r="K382" s="173">
        <f t="shared" si="518"/>
        <v>0.21461322299707</v>
      </c>
      <c r="L382" s="173">
        <f t="shared" si="518"/>
        <v>0.222687044218397</v>
      </c>
      <c r="M382" s="173"/>
      <c r="N382" s="173"/>
      <c r="O382" s="173">
        <f>+O714/O$713*O$381</f>
        <v>0.24402551210645</v>
      </c>
      <c r="P382" s="173"/>
      <c r="Q382" s="173"/>
      <c r="R382" s="173">
        <f>+R714/R$713*R$381</f>
        <v>0.251262581866491</v>
      </c>
      <c r="S382" s="173"/>
      <c r="T382" s="173"/>
      <c r="U382" s="173"/>
      <c r="V382" s="173"/>
      <c r="W382" s="173"/>
      <c r="X382" s="173"/>
      <c r="Y382" s="173">
        <f>+Y714/Y$713*Y$381</f>
        <v>0.272622967008788</v>
      </c>
      <c r="Z382" s="173"/>
      <c r="AA382" s="173"/>
      <c r="AB382" s="173"/>
      <c r="AC382" s="173"/>
      <c r="AD382" s="173"/>
      <c r="AE382" s="173"/>
      <c r="AF382" s="173">
        <f>+AF714/AF$713*AF$381</f>
        <v>0.330764425979975</v>
      </c>
      <c r="AG382" s="173">
        <f t="shared" si="516"/>
        <v>0.396068119397382</v>
      </c>
      <c r="AH382" s="173">
        <f t="shared" si="517"/>
        <v>0.396068119397382</v>
      </c>
      <c r="AI382" s="173">
        <f t="shared" si="517"/>
        <v>0.396068119397382</v>
      </c>
      <c r="AJ382" s="173">
        <f t="shared" si="517"/>
        <v>0.396068119397382</v>
      </c>
      <c r="AK382" s="171">
        <f t="shared" si="517"/>
        <v>0.396068119397382</v>
      </c>
      <c r="AL382" s="171">
        <f t="shared" si="517"/>
        <v>0.396068119397382</v>
      </c>
      <c r="AM382" s="173">
        <f>+AM714/AM$713*AM$381</f>
        <v>0.396068119397382</v>
      </c>
      <c r="AN382" s="171"/>
      <c r="AO382" s="171"/>
      <c r="AP382" s="171"/>
      <c r="AQ382" s="171"/>
      <c r="AR382" s="171"/>
      <c r="AS382" s="171"/>
      <c r="AT382" s="171">
        <f>AM382*(1+AT409)/(1+AT$423)</f>
        <v>0.42660322252421</v>
      </c>
      <c r="AU382" s="171"/>
      <c r="AV382" s="171"/>
      <c r="AW382" s="171"/>
      <c r="AX382" s="171"/>
      <c r="AY382" s="171"/>
      <c r="AZ382" s="171"/>
      <c r="BA382" s="171">
        <f>AT382*(1+BA409)/(1+BA$423)</f>
        <v>0.437297178228408</v>
      </c>
      <c r="BB382" s="171"/>
      <c r="BC382" s="171"/>
      <c r="BD382" s="171"/>
      <c r="BE382" s="171"/>
      <c r="BF382" s="171"/>
      <c r="BG382" s="171"/>
      <c r="BH382" s="171">
        <f>BA382*(1+BH409)/(1+BH$423)</f>
        <v>0.428477902397595</v>
      </c>
      <c r="BI382" s="171"/>
      <c r="BJ382" s="171"/>
      <c r="BK382" s="171"/>
      <c r="BL382" s="171"/>
      <c r="BM382" s="171"/>
      <c r="BN382" s="171"/>
      <c r="BO382" s="171"/>
      <c r="BP382" s="171"/>
      <c r="BQ382" s="171"/>
      <c r="BR382" s="171"/>
      <c r="BS382" s="171"/>
      <c r="BT382" s="171"/>
      <c r="BU382" s="171"/>
      <c r="BV382" s="171"/>
      <c r="BW382" s="171"/>
      <c r="BX382" s="171"/>
      <c r="BY382" s="171"/>
      <c r="BZ382" s="171"/>
      <c r="CA382" s="171"/>
      <c r="CB382" s="171"/>
      <c r="CC382" s="171"/>
      <c r="CD382" s="171"/>
      <c r="CE382" s="171"/>
      <c r="CF382" s="171"/>
      <c r="CG382" s="171"/>
      <c r="CH382" s="171"/>
      <c r="CI382" s="171"/>
      <c r="CJ382" s="171"/>
      <c r="CK382" s="171"/>
      <c r="CL382" s="171"/>
      <c r="CM382" s="171"/>
      <c r="CN382" s="171"/>
      <c r="CO382" s="171"/>
      <c r="CP382" s="171"/>
      <c r="CQ382" s="171"/>
      <c r="CR382" s="171"/>
      <c r="CS382" s="171"/>
    </row>
    <row r="383" s="22" customFormat="1" hidden="1" outlineLevel="2" spans="1:97">
      <c r="A383" s="172" t="s">
        <v>453</v>
      </c>
      <c r="B383" s="170" t="s">
        <v>587</v>
      </c>
      <c r="C383" s="173">
        <f t="shared" si="518"/>
        <v>0</v>
      </c>
      <c r="D383" s="173">
        <f t="shared" si="518"/>
        <v>0</v>
      </c>
      <c r="E383" s="173">
        <f t="shared" si="518"/>
        <v>0</v>
      </c>
      <c r="F383" s="173">
        <f t="shared" si="518"/>
        <v>0</v>
      </c>
      <c r="G383" s="173">
        <f t="shared" si="518"/>
        <v>0</v>
      </c>
      <c r="H383" s="173">
        <f t="shared" si="518"/>
        <v>0.0787561673707022</v>
      </c>
      <c r="I383" s="173">
        <f t="shared" si="518"/>
        <v>0.0733115037567132</v>
      </c>
      <c r="J383" s="173">
        <f t="shared" si="518"/>
        <v>0.0916141960845699</v>
      </c>
      <c r="K383" s="173">
        <f t="shared" si="518"/>
        <v>0.0923744834140552</v>
      </c>
      <c r="L383" s="173">
        <f t="shared" si="518"/>
        <v>0.0904538026706202</v>
      </c>
      <c r="M383" s="173"/>
      <c r="N383" s="173"/>
      <c r="O383" s="173">
        <f>+O715/O$713*O$381</f>
        <v>0.083581026961618</v>
      </c>
      <c r="P383" s="173"/>
      <c r="Q383" s="173"/>
      <c r="R383" s="173">
        <f>+R715/R$713*R$381</f>
        <v>0.0819499282163839</v>
      </c>
      <c r="S383" s="173"/>
      <c r="T383" s="173"/>
      <c r="U383" s="173"/>
      <c r="V383" s="173"/>
      <c r="W383" s="173"/>
      <c r="X383" s="173"/>
      <c r="Y383" s="173">
        <f>+Y715/Y$713*Y$381</f>
        <v>0.086544652341016</v>
      </c>
      <c r="Z383" s="173"/>
      <c r="AA383" s="173"/>
      <c r="AB383" s="173"/>
      <c r="AC383" s="173"/>
      <c r="AD383" s="173"/>
      <c r="AE383" s="173"/>
      <c r="AF383" s="173">
        <f>+AF715/AF$713*AF$381</f>
        <v>0.0797164777315896</v>
      </c>
      <c r="AG383" s="173">
        <f t="shared" si="516"/>
        <v>0.0727136449061399</v>
      </c>
      <c r="AH383" s="173">
        <f t="shared" si="517"/>
        <v>0.0727136449061399</v>
      </c>
      <c r="AI383" s="173">
        <f t="shared" si="517"/>
        <v>0.0727136449061399</v>
      </c>
      <c r="AJ383" s="173">
        <f t="shared" si="517"/>
        <v>0.0727136449061399</v>
      </c>
      <c r="AK383" s="171">
        <f t="shared" si="517"/>
        <v>0.0727136449061399</v>
      </c>
      <c r="AL383" s="171">
        <f t="shared" si="517"/>
        <v>0.0727136449061399</v>
      </c>
      <c r="AM383" s="173">
        <f>+AM715/AM$713*AM$381</f>
        <v>0.0727136449061399</v>
      </c>
      <c r="AN383" s="171"/>
      <c r="AO383" s="171"/>
      <c r="AP383" s="171"/>
      <c r="AQ383" s="171"/>
      <c r="AR383" s="171"/>
      <c r="AS383" s="171"/>
      <c r="AT383" s="171">
        <f>AM383*(1+AT413)/(1+AT$423)</f>
        <v>0.069617374092421</v>
      </c>
      <c r="AU383" s="171"/>
      <c r="AV383" s="171"/>
      <c r="AW383" s="171"/>
      <c r="AX383" s="171"/>
      <c r="AY383" s="171"/>
      <c r="AZ383" s="171"/>
      <c r="BA383" s="171">
        <f>AT383*(1+BA413)/(1+BA$423)</f>
        <v>0.0621346084348281</v>
      </c>
      <c r="BB383" s="171"/>
      <c r="BC383" s="171"/>
      <c r="BD383" s="171"/>
      <c r="BE383" s="171"/>
      <c r="BF383" s="171"/>
      <c r="BG383" s="171"/>
      <c r="BH383" s="171">
        <f>BA383*(1+BH413)/(1+BH$423)</f>
        <v>0.0693372600660161</v>
      </c>
      <c r="BI383" s="171"/>
      <c r="BJ383" s="171"/>
      <c r="BK383" s="171"/>
      <c r="BL383" s="171"/>
      <c r="BM383" s="171"/>
      <c r="BN383" s="171"/>
      <c r="BO383" s="171"/>
      <c r="BP383" s="171"/>
      <c r="BQ383" s="171"/>
      <c r="BR383" s="171"/>
      <c r="BS383" s="171"/>
      <c r="BT383" s="171"/>
      <c r="BU383" s="171"/>
      <c r="BV383" s="171"/>
      <c r="BW383" s="171"/>
      <c r="BX383" s="171"/>
      <c r="BY383" s="171"/>
      <c r="BZ383" s="171"/>
      <c r="CA383" s="171"/>
      <c r="CB383" s="171"/>
      <c r="CC383" s="171"/>
      <c r="CD383" s="171"/>
      <c r="CE383" s="171"/>
      <c r="CF383" s="171"/>
      <c r="CG383" s="171"/>
      <c r="CH383" s="171"/>
      <c r="CI383" s="171"/>
      <c r="CJ383" s="171"/>
      <c r="CK383" s="171"/>
      <c r="CL383" s="171"/>
      <c r="CM383" s="171"/>
      <c r="CN383" s="171"/>
      <c r="CO383" s="171"/>
      <c r="CP383" s="171"/>
      <c r="CQ383" s="171"/>
      <c r="CR383" s="171"/>
      <c r="CS383" s="171"/>
    </row>
    <row r="384" s="22" customFormat="1" hidden="1" outlineLevel="2" spans="1:97">
      <c r="A384" s="172" t="s">
        <v>644</v>
      </c>
      <c r="B384" s="170" t="s">
        <v>587</v>
      </c>
      <c r="C384" s="173">
        <f t="shared" si="518"/>
        <v>0</v>
      </c>
      <c r="D384" s="173">
        <f t="shared" si="518"/>
        <v>0</v>
      </c>
      <c r="E384" s="173">
        <f t="shared" si="518"/>
        <v>0</v>
      </c>
      <c r="F384" s="173">
        <f t="shared" si="518"/>
        <v>0</v>
      </c>
      <c r="G384" s="173">
        <f t="shared" si="518"/>
        <v>0</v>
      </c>
      <c r="H384" s="173">
        <f t="shared" si="518"/>
        <v>0.0854552266395467</v>
      </c>
      <c r="I384" s="173">
        <f t="shared" si="518"/>
        <v>0.0921739998616566</v>
      </c>
      <c r="J384" s="173">
        <f t="shared" si="518"/>
        <v>0.0818068532817471</v>
      </c>
      <c r="K384" s="173">
        <f t="shared" si="518"/>
        <v>0.0828294792695322</v>
      </c>
      <c r="L384" s="173">
        <f t="shared" si="518"/>
        <v>0.0773617407099322</v>
      </c>
      <c r="M384" s="173"/>
      <c r="N384" s="173"/>
      <c r="O384" s="173">
        <f>+O716/O$713*O$381</f>
        <v>0.0683548354951425</v>
      </c>
      <c r="P384" s="173"/>
      <c r="Q384" s="173"/>
      <c r="R384" s="173">
        <f>+R716/R$713*R$381</f>
        <v>0.0700676344896884</v>
      </c>
      <c r="S384" s="173"/>
      <c r="T384" s="173"/>
      <c r="U384" s="173"/>
      <c r="V384" s="173"/>
      <c r="W384" s="173"/>
      <c r="X384" s="173"/>
      <c r="Y384" s="173">
        <f>+Y716/Y$713*Y$381</f>
        <v>0.0775883953702959</v>
      </c>
      <c r="Z384" s="173"/>
      <c r="AA384" s="173"/>
      <c r="AB384" s="173"/>
      <c r="AC384" s="173"/>
      <c r="AD384" s="173"/>
      <c r="AE384" s="173"/>
      <c r="AF384" s="173">
        <f>+AF716/AF$713*AF$381</f>
        <v>0.0783497564078633</v>
      </c>
      <c r="AG384" s="173">
        <f t="shared" si="516"/>
        <v>0.0783155195292174</v>
      </c>
      <c r="AH384" s="173">
        <f t="shared" si="517"/>
        <v>0.0783155195292174</v>
      </c>
      <c r="AI384" s="173">
        <f t="shared" si="517"/>
        <v>0.0783155195292174</v>
      </c>
      <c r="AJ384" s="173">
        <f t="shared" si="517"/>
        <v>0.0783155195292174</v>
      </c>
      <c r="AK384" s="171">
        <f t="shared" si="517"/>
        <v>0.0783155195292174</v>
      </c>
      <c r="AL384" s="171">
        <f t="shared" si="517"/>
        <v>0.0783155195292174</v>
      </c>
      <c r="AM384" s="173">
        <f>+AM716/AM$713*AM$381</f>
        <v>0.0783155195292174</v>
      </c>
      <c r="AN384" s="171"/>
      <c r="AO384" s="171"/>
      <c r="AP384" s="171"/>
      <c r="AQ384" s="171"/>
      <c r="AR384" s="171"/>
      <c r="AS384" s="171"/>
      <c r="AT384" s="171">
        <f>AM384*(1+AT417)/(1+AT$423)</f>
        <v>0.0766848184316802</v>
      </c>
      <c r="AU384" s="171"/>
      <c r="AV384" s="171"/>
      <c r="AW384" s="171"/>
      <c r="AX384" s="171"/>
      <c r="AY384" s="171"/>
      <c r="AZ384" s="171"/>
      <c r="BA384" s="171">
        <f>AT384*(1+BA417)/(1+BA$423)</f>
        <v>0.0684424143867136</v>
      </c>
      <c r="BB384" s="171"/>
      <c r="BC384" s="171"/>
      <c r="BD384" s="171"/>
      <c r="BE384" s="171"/>
      <c r="BF384" s="171"/>
      <c r="BG384" s="171"/>
      <c r="BH384" s="171">
        <f>BA384*(1+BH417)/(1+BH$423)</f>
        <v>0.0720296508181467</v>
      </c>
      <c r="BI384" s="171"/>
      <c r="BJ384" s="171"/>
      <c r="BK384" s="171"/>
      <c r="BL384" s="171"/>
      <c r="BM384" s="171"/>
      <c r="BN384" s="171"/>
      <c r="BO384" s="171"/>
      <c r="BP384" s="171"/>
      <c r="BQ384" s="171"/>
      <c r="BR384" s="171"/>
      <c r="BS384" s="171"/>
      <c r="BT384" s="171"/>
      <c r="BU384" s="171"/>
      <c r="BV384" s="171"/>
      <c r="BW384" s="171"/>
      <c r="BX384" s="171"/>
      <c r="BY384" s="171"/>
      <c r="BZ384" s="171"/>
      <c r="CA384" s="171"/>
      <c r="CB384" s="171"/>
      <c r="CC384" s="171"/>
      <c r="CD384" s="171"/>
      <c r="CE384" s="171"/>
      <c r="CF384" s="171"/>
      <c r="CG384" s="171"/>
      <c r="CH384" s="171"/>
      <c r="CI384" s="171"/>
      <c r="CJ384" s="171"/>
      <c r="CK384" s="171"/>
      <c r="CL384" s="171"/>
      <c r="CM384" s="171"/>
      <c r="CN384" s="171"/>
      <c r="CO384" s="171"/>
      <c r="CP384" s="171"/>
      <c r="CQ384" s="171"/>
      <c r="CR384" s="171"/>
      <c r="CS384" s="171"/>
    </row>
    <row r="385" s="22" customFormat="1" hidden="1" outlineLevel="2" spans="1:97">
      <c r="A385" s="172" t="s">
        <v>645</v>
      </c>
      <c r="B385" s="170" t="s">
        <v>587</v>
      </c>
      <c r="C385" s="173">
        <f t="shared" si="518"/>
        <v>0</v>
      </c>
      <c r="D385" s="173">
        <f t="shared" si="518"/>
        <v>0</v>
      </c>
      <c r="E385" s="173">
        <f t="shared" si="518"/>
        <v>0</v>
      </c>
      <c r="F385" s="173">
        <f t="shared" si="518"/>
        <v>0</v>
      </c>
      <c r="G385" s="173">
        <f t="shared" si="518"/>
        <v>0</v>
      </c>
      <c r="H385" s="173">
        <f t="shared" si="518"/>
        <v>0.0314123955631535</v>
      </c>
      <c r="I385" s="173">
        <f t="shared" si="518"/>
        <v>0.0318578785958492</v>
      </c>
      <c r="J385" s="173">
        <f t="shared" si="518"/>
        <v>0.0233661833153116</v>
      </c>
      <c r="K385" s="173">
        <f t="shared" si="518"/>
        <v>0.0247366936552006</v>
      </c>
      <c r="L385" s="173">
        <f t="shared" si="518"/>
        <v>0.0277358480002053</v>
      </c>
      <c r="M385" s="173"/>
      <c r="N385" s="173"/>
      <c r="O385" s="173">
        <f>+O717/O$713*O$381</f>
        <v>0.0325114249587782</v>
      </c>
      <c r="P385" s="173"/>
      <c r="Q385" s="173"/>
      <c r="R385" s="173">
        <f>+R717/R$713*R$381</f>
        <v>0.0340863547994698</v>
      </c>
      <c r="S385" s="173"/>
      <c r="T385" s="173"/>
      <c r="U385" s="173"/>
      <c r="V385" s="173"/>
      <c r="W385" s="173"/>
      <c r="X385" s="173"/>
      <c r="Y385" s="173">
        <f>+Y717/Y$713*Y$381</f>
        <v>0.03068437568791</v>
      </c>
      <c r="Z385" s="173"/>
      <c r="AA385" s="173"/>
      <c r="AB385" s="173"/>
      <c r="AC385" s="173"/>
      <c r="AD385" s="173"/>
      <c r="AE385" s="173"/>
      <c r="AF385" s="173">
        <f>+AF717/AF$713*AF$381</f>
        <v>0.0309745502615741</v>
      </c>
      <c r="AG385" s="173">
        <f t="shared" si="516"/>
        <v>0.0282431263024412</v>
      </c>
      <c r="AH385" s="173">
        <f t="shared" si="517"/>
        <v>0.0282431263024412</v>
      </c>
      <c r="AI385" s="173">
        <f t="shared" si="517"/>
        <v>0.0282431263024412</v>
      </c>
      <c r="AJ385" s="173">
        <f t="shared" si="517"/>
        <v>0.0282431263024412</v>
      </c>
      <c r="AK385" s="171">
        <f t="shared" si="517"/>
        <v>0.0282431263024412</v>
      </c>
      <c r="AL385" s="171">
        <f t="shared" si="517"/>
        <v>0.0282431263024412</v>
      </c>
      <c r="AM385" s="173">
        <f>+AM717/AM$713*AM$381</f>
        <v>0.0282431263024412</v>
      </c>
      <c r="AN385" s="171"/>
      <c r="AO385" s="171"/>
      <c r="AP385" s="171"/>
      <c r="AQ385" s="171"/>
      <c r="AR385" s="171"/>
      <c r="AS385" s="171"/>
      <c r="AT385" s="171">
        <f>AM385*(1+AT421)/(1+AT$423)</f>
        <v>0.0276550423908981</v>
      </c>
      <c r="AU385" s="171"/>
      <c r="AV385" s="171"/>
      <c r="AW385" s="171"/>
      <c r="AX385" s="171"/>
      <c r="AY385" s="171"/>
      <c r="AZ385" s="171"/>
      <c r="BA385" s="171">
        <f>AT385*(1+BA421)/(1+BA$423)</f>
        <v>0.0246825631188824</v>
      </c>
      <c r="BB385" s="171"/>
      <c r="BC385" s="171"/>
      <c r="BD385" s="171"/>
      <c r="BE385" s="171"/>
      <c r="BF385" s="171"/>
      <c r="BG385" s="171"/>
      <c r="BH385" s="171">
        <f>BA385*(1+BH421)/(1+BH$423)</f>
        <v>0.0275437689426318</v>
      </c>
      <c r="BI385" s="171"/>
      <c r="BJ385" s="171"/>
      <c r="BK385" s="171"/>
      <c r="BL385" s="171"/>
      <c r="BM385" s="171"/>
      <c r="BN385" s="171"/>
      <c r="BO385" s="171"/>
      <c r="BP385" s="171"/>
      <c r="BQ385" s="171"/>
      <c r="BR385" s="171"/>
      <c r="BS385" s="171"/>
      <c r="BT385" s="171"/>
      <c r="BU385" s="171"/>
      <c r="BV385" s="171"/>
      <c r="BW385" s="171"/>
      <c r="BX385" s="171"/>
      <c r="BY385" s="171"/>
      <c r="BZ385" s="171"/>
      <c r="CA385" s="171"/>
      <c r="CB385" s="171"/>
      <c r="CC385" s="171"/>
      <c r="CD385" s="171"/>
      <c r="CE385" s="171"/>
      <c r="CF385" s="171"/>
      <c r="CG385" s="171"/>
      <c r="CH385" s="171"/>
      <c r="CI385" s="171"/>
      <c r="CJ385" s="171"/>
      <c r="CK385" s="171"/>
      <c r="CL385" s="171"/>
      <c r="CM385" s="171"/>
      <c r="CN385" s="171"/>
      <c r="CO385" s="171"/>
      <c r="CP385" s="171"/>
      <c r="CQ385" s="171"/>
      <c r="CR385" s="171"/>
      <c r="CS385" s="171"/>
    </row>
    <row r="386" s="22" customFormat="1" hidden="1" outlineLevel="2" collapsed="1" spans="1:97">
      <c r="B386" s="170"/>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5"/>
      <c r="AS386" s="175"/>
      <c r="AT386" s="175"/>
      <c r="AU386" s="174"/>
      <c r="AV386" s="174"/>
      <c r="AW386" s="175"/>
      <c r="AX386" s="174"/>
      <c r="AY386" s="175"/>
      <c r="AZ386" s="174"/>
      <c r="BA386" s="175"/>
      <c r="BB386" s="175"/>
      <c r="BC386" s="175"/>
      <c r="BD386" s="175"/>
      <c r="BE386" s="175"/>
      <c r="BF386" s="175"/>
      <c r="BG386" s="175"/>
      <c r="BH386" s="175"/>
      <c r="BI386" s="175"/>
      <c r="BJ386" s="175"/>
      <c r="BK386" s="175"/>
      <c r="BL386" s="175"/>
      <c r="BM386" s="175"/>
      <c r="BN386" s="175"/>
      <c r="BO386" s="175"/>
      <c r="BP386" s="175"/>
      <c r="BQ386" s="175"/>
      <c r="BR386" s="175"/>
      <c r="BS386" s="175"/>
      <c r="BT386" s="175"/>
      <c r="BU386" s="175"/>
      <c r="BV386" s="175"/>
      <c r="BW386" s="175"/>
      <c r="BX386" s="175"/>
      <c r="BY386" s="175"/>
      <c r="BZ386" s="175"/>
      <c r="CA386" s="175"/>
      <c r="CB386" s="175"/>
      <c r="CC386" s="175"/>
      <c r="CD386" s="175"/>
      <c r="CE386" s="175"/>
      <c r="CF386" s="175"/>
      <c r="CG386" s="175"/>
      <c r="CH386" s="175"/>
      <c r="CI386" s="175"/>
      <c r="CJ386" s="175"/>
      <c r="CK386" s="175"/>
      <c r="CL386" s="175"/>
      <c r="CM386" s="175"/>
      <c r="CN386" s="175"/>
      <c r="CO386" s="175"/>
      <c r="CP386" s="175"/>
      <c r="CQ386" s="175"/>
      <c r="CR386" s="175"/>
      <c r="CS386" s="175"/>
    </row>
    <row r="387" s="23" customFormat="1" hidden="1" outlineLevel="2" spans="1:97">
      <c r="A387" s="23" t="s">
        <v>641</v>
      </c>
      <c r="B387" s="176" t="s">
        <v>594</v>
      </c>
      <c r="C387" s="177"/>
      <c r="D387" s="177"/>
      <c r="E387" s="177"/>
      <c r="F387" s="177"/>
      <c r="G387" s="177"/>
      <c r="H387" s="177">
        <v>1798.8</v>
      </c>
      <c r="I387" s="177">
        <v>1836.2</v>
      </c>
      <c r="J387" s="177">
        <v>1872.4</v>
      </c>
      <c r="K387" s="177">
        <v>1870.8</v>
      </c>
      <c r="L387" s="177">
        <v>1976.3</v>
      </c>
      <c r="M387" s="177"/>
      <c r="N387" s="177"/>
      <c r="O387" s="177">
        <v>2135.7</v>
      </c>
      <c r="P387" s="177"/>
      <c r="Q387" s="177"/>
      <c r="R387" s="177">
        <f t="shared" ref="R387:R393" si="519">+R379*R$464</f>
        <v>2200.39439117406</v>
      </c>
      <c r="S387" s="177"/>
      <c r="T387" s="177"/>
      <c r="U387" s="177"/>
      <c r="V387" s="177"/>
      <c r="W387" s="177"/>
      <c r="X387" s="177"/>
      <c r="Y387" s="177">
        <f t="shared" ref="Y387:Y393" si="520">+Y379*Y$464</f>
        <v>2313.58652488859</v>
      </c>
      <c r="Z387" s="177"/>
      <c r="AA387" s="177"/>
      <c r="AB387" s="177"/>
      <c r="AC387" s="177"/>
      <c r="AD387" s="177"/>
      <c r="AE387" s="177"/>
      <c r="AF387" s="177">
        <f t="shared" ref="AF387:AF393" si="521">+AF379*AF$464</f>
        <v>2279.3722090813</v>
      </c>
      <c r="AG387" s="177"/>
      <c r="AH387" s="177"/>
      <c r="AI387" s="177"/>
      <c r="AJ387" s="177"/>
      <c r="AK387" s="177"/>
      <c r="AL387" s="177"/>
      <c r="AM387" s="177">
        <f t="shared" ref="AM387:AM393" si="522">+AM379*AM$464</f>
        <v>2409.7306809751</v>
      </c>
      <c r="AN387" s="177"/>
      <c r="AO387" s="177"/>
      <c r="AP387" s="177"/>
      <c r="AQ387" s="177"/>
      <c r="AR387" s="177"/>
      <c r="AS387" s="177"/>
      <c r="AT387" s="177">
        <f t="shared" ref="AT387:AT393" si="523">+AT379*AT$464</f>
        <v>2058.62045200697</v>
      </c>
      <c r="AU387" s="177"/>
      <c r="AV387" s="177"/>
      <c r="AW387" s="177"/>
      <c r="AX387" s="177"/>
      <c r="AY387" s="177"/>
      <c r="AZ387" s="177"/>
      <c r="BA387" s="177">
        <f>+BA379*BA$464</f>
        <v>2382.78242798558</v>
      </c>
      <c r="BB387" s="177"/>
      <c r="BC387" s="177"/>
      <c r="BD387" s="177"/>
      <c r="BE387" s="177"/>
      <c r="BF387" s="177"/>
      <c r="BG387" s="177"/>
      <c r="BH387" s="177">
        <f t="shared" ref="BH387:BH393" si="524">+BH379*BH$464</f>
        <v>2973.18394167696</v>
      </c>
      <c r="BI387" s="177"/>
      <c r="BJ387" s="177"/>
      <c r="BK387" s="177"/>
      <c r="BL387" s="177"/>
      <c r="BM387" s="177"/>
      <c r="BN387" s="177"/>
      <c r="BO387" s="177"/>
      <c r="BP387" s="177"/>
      <c r="BQ387" s="177"/>
      <c r="BR387" s="177"/>
      <c r="BS387" s="177"/>
      <c r="BT387" s="177"/>
      <c r="BU387" s="177"/>
      <c r="BV387" s="177"/>
      <c r="BW387" s="177"/>
      <c r="BX387" s="177"/>
      <c r="BY387" s="177"/>
      <c r="BZ387" s="177"/>
      <c r="CA387" s="177"/>
      <c r="CB387" s="177"/>
      <c r="CC387" s="177"/>
      <c r="CD387" s="177"/>
      <c r="CE387" s="177"/>
      <c r="CF387" s="177"/>
      <c r="CG387" s="177"/>
      <c r="CH387" s="177"/>
      <c r="CI387" s="177"/>
      <c r="CJ387" s="177"/>
      <c r="CK387" s="177"/>
      <c r="CL387" s="177"/>
      <c r="CM387" s="177"/>
      <c r="CN387" s="177"/>
      <c r="CO387" s="177"/>
      <c r="CP387" s="177"/>
      <c r="CQ387" s="177"/>
      <c r="CR387" s="177"/>
      <c r="CS387" s="177"/>
    </row>
    <row r="388" s="23" customFormat="1" hidden="1" outlineLevel="2" spans="1:97">
      <c r="A388" s="23" t="s">
        <v>451</v>
      </c>
      <c r="B388" s="176" t="s">
        <v>594</v>
      </c>
      <c r="C388" s="177"/>
      <c r="D388" s="177"/>
      <c r="E388" s="177"/>
      <c r="F388" s="177"/>
      <c r="G388" s="177"/>
      <c r="H388" s="177">
        <v>1016.4</v>
      </c>
      <c r="I388" s="177">
        <v>1064.1</v>
      </c>
      <c r="J388" s="177">
        <v>1393</v>
      </c>
      <c r="K388" s="177">
        <v>1560</v>
      </c>
      <c r="L388" s="177">
        <v>1629.4</v>
      </c>
      <c r="M388" s="177"/>
      <c r="N388" s="177"/>
      <c r="O388" s="177">
        <v>1996.7</v>
      </c>
      <c r="P388" s="177"/>
      <c r="Q388" s="177"/>
      <c r="R388" s="177">
        <f t="shared" si="519"/>
        <v>2110.69438010242</v>
      </c>
      <c r="S388" s="177"/>
      <c r="T388" s="177"/>
      <c r="U388" s="177"/>
      <c r="V388" s="177"/>
      <c r="W388" s="177"/>
      <c r="X388" s="177"/>
      <c r="Y388" s="177">
        <f t="shared" si="520"/>
        <v>2198.1362628498</v>
      </c>
      <c r="Z388" s="177"/>
      <c r="AA388" s="177"/>
      <c r="AB388" s="177"/>
      <c r="AC388" s="177"/>
      <c r="AD388" s="177"/>
      <c r="AE388" s="177"/>
      <c r="AF388" s="177">
        <f t="shared" si="521"/>
        <v>2218.70842423777</v>
      </c>
      <c r="AG388" s="177"/>
      <c r="AH388" s="177"/>
      <c r="AI388" s="177"/>
      <c r="AJ388" s="177"/>
      <c r="AK388" s="177"/>
      <c r="AL388" s="177"/>
      <c r="AM388" s="177">
        <f t="shared" si="522"/>
        <v>2269.93306741723</v>
      </c>
      <c r="AN388" s="177"/>
      <c r="AO388" s="177"/>
      <c r="AP388" s="177"/>
      <c r="AQ388" s="177"/>
      <c r="AR388" s="177"/>
      <c r="AS388" s="177"/>
      <c r="AT388" s="177">
        <f t="shared" si="523"/>
        <v>2007.63414730762</v>
      </c>
      <c r="AU388" s="177"/>
      <c r="AV388" s="177"/>
      <c r="AW388" s="177"/>
      <c r="AX388" s="177"/>
      <c r="AY388" s="177"/>
      <c r="AZ388" s="177"/>
      <c r="BA388" s="177">
        <f>+BA380*BA$464</f>
        <v>2624.99665703622</v>
      </c>
      <c r="BB388" s="177"/>
      <c r="BC388" s="177"/>
      <c r="BD388" s="177"/>
      <c r="BE388" s="177"/>
      <c r="BF388" s="177"/>
      <c r="BG388" s="177"/>
      <c r="BH388" s="177">
        <f t="shared" si="524"/>
        <v>3021.28665844416</v>
      </c>
      <c r="BI388" s="177"/>
      <c r="BJ388" s="177"/>
      <c r="BK388" s="177"/>
      <c r="BL388" s="177"/>
      <c r="BM388" s="177"/>
      <c r="BN388" s="177"/>
      <c r="BO388" s="177"/>
      <c r="BP388" s="177"/>
      <c r="BQ388" s="177"/>
      <c r="BR388" s="177"/>
      <c r="BS388" s="177"/>
      <c r="BT388" s="177"/>
      <c r="BU388" s="177"/>
      <c r="BV388" s="177"/>
      <c r="BW388" s="177"/>
      <c r="BX388" s="177"/>
      <c r="BY388" s="177"/>
      <c r="BZ388" s="177"/>
      <c r="CA388" s="177"/>
      <c r="CB388" s="177"/>
      <c r="CC388" s="177"/>
      <c r="CD388" s="177"/>
      <c r="CE388" s="177"/>
      <c r="CF388" s="177"/>
      <c r="CG388" s="177"/>
      <c r="CH388" s="177"/>
      <c r="CI388" s="177"/>
      <c r="CJ388" s="177"/>
      <c r="CK388" s="177"/>
      <c r="CL388" s="177"/>
      <c r="CM388" s="177"/>
      <c r="CN388" s="177"/>
      <c r="CO388" s="177"/>
      <c r="CP388" s="177"/>
      <c r="CQ388" s="177"/>
      <c r="CR388" s="177"/>
      <c r="CS388" s="177"/>
    </row>
    <row r="389" s="23" customFormat="1" hidden="1" outlineLevel="2" spans="1:97">
      <c r="A389" s="23" t="s">
        <v>642</v>
      </c>
      <c r="B389" s="176" t="s">
        <v>594</v>
      </c>
      <c r="C389" s="177"/>
      <c r="D389" s="177"/>
      <c r="E389" s="177"/>
      <c r="F389" s="177"/>
      <c r="G389" s="177"/>
      <c r="H389" s="177">
        <v>1691.4</v>
      </c>
      <c r="I389" s="177">
        <v>1899.8</v>
      </c>
      <c r="J389" s="177">
        <v>2302.7</v>
      </c>
      <c r="K389" s="177">
        <v>2434.4</v>
      </c>
      <c r="L389" s="177">
        <v>2592.2</v>
      </c>
      <c r="M389" s="177"/>
      <c r="N389" s="177"/>
      <c r="O389" s="177">
        <v>3097.6</v>
      </c>
      <c r="P389" s="177"/>
      <c r="Q389" s="177"/>
      <c r="R389" s="177">
        <f t="shared" si="519"/>
        <v>3351.31122872352</v>
      </c>
      <c r="S389" s="177"/>
      <c r="T389" s="177"/>
      <c r="U389" s="177"/>
      <c r="V389" s="177"/>
      <c r="W389" s="177"/>
      <c r="X389" s="177"/>
      <c r="Y389" s="177">
        <f t="shared" si="520"/>
        <v>3959.97721226161</v>
      </c>
      <c r="Z389" s="177"/>
      <c r="AA389" s="177"/>
      <c r="AB389" s="177"/>
      <c r="AC389" s="177"/>
      <c r="AD389" s="177"/>
      <c r="AE389" s="177"/>
      <c r="AF389" s="177">
        <f t="shared" si="521"/>
        <v>4869.11936668093</v>
      </c>
      <c r="AG389" s="177"/>
      <c r="AH389" s="177"/>
      <c r="AI389" s="177"/>
      <c r="AJ389" s="177"/>
      <c r="AK389" s="177"/>
      <c r="AL389" s="177"/>
      <c r="AM389" s="177">
        <f t="shared" si="522"/>
        <v>6340.13625160767</v>
      </c>
      <c r="AN389" s="177"/>
      <c r="AO389" s="177"/>
      <c r="AP389" s="177"/>
      <c r="AQ389" s="177"/>
      <c r="AR389" s="177"/>
      <c r="AS389" s="177"/>
      <c r="AT389" s="177">
        <f t="shared" si="523"/>
        <v>6113.64540068541</v>
      </c>
      <c r="AU389" s="177"/>
      <c r="AV389" s="177"/>
      <c r="AW389" s="177"/>
      <c r="AX389" s="177"/>
      <c r="AY389" s="177"/>
      <c r="AZ389" s="177"/>
      <c r="BA389" s="177">
        <f>+BA381*BA$464</f>
        <v>7338.4209149782</v>
      </c>
      <c r="BB389" s="177"/>
      <c r="BC389" s="177"/>
      <c r="BD389" s="177"/>
      <c r="BE389" s="177"/>
      <c r="BF389" s="177"/>
      <c r="BG389" s="177"/>
      <c r="BH389" s="177">
        <f t="shared" si="524"/>
        <v>8643.62939987888</v>
      </c>
      <c r="BI389" s="177"/>
      <c r="BJ389" s="177"/>
      <c r="BK389" s="177"/>
      <c r="BL389" s="177"/>
      <c r="BM389" s="177"/>
      <c r="BN389" s="177"/>
      <c r="BO389" s="177"/>
      <c r="BP389" s="177"/>
      <c r="BQ389" s="177"/>
      <c r="BR389" s="177"/>
      <c r="BS389" s="177"/>
      <c r="BT389" s="177"/>
      <c r="BU389" s="177"/>
      <c r="BV389" s="177"/>
      <c r="BW389" s="177"/>
      <c r="BX389" s="177"/>
      <c r="BY389" s="177"/>
      <c r="BZ389" s="177"/>
      <c r="CA389" s="177"/>
      <c r="CB389" s="177"/>
      <c r="CC389" s="177"/>
      <c r="CD389" s="177"/>
      <c r="CE389" s="177"/>
      <c r="CF389" s="177"/>
      <c r="CG389" s="177"/>
      <c r="CH389" s="177"/>
      <c r="CI389" s="177"/>
      <c r="CJ389" s="177"/>
      <c r="CK389" s="177"/>
      <c r="CL389" s="177"/>
      <c r="CM389" s="177"/>
      <c r="CN389" s="177"/>
      <c r="CO389" s="177"/>
      <c r="CP389" s="177"/>
      <c r="CQ389" s="177"/>
      <c r="CR389" s="177"/>
      <c r="CS389" s="177"/>
    </row>
    <row r="390" s="22" customFormat="1" hidden="1" outlineLevel="2" spans="1:97">
      <c r="A390" s="172" t="s">
        <v>643</v>
      </c>
      <c r="B390" s="170" t="s">
        <v>594</v>
      </c>
      <c r="C390" s="178"/>
      <c r="D390" s="178"/>
      <c r="E390" s="178"/>
      <c r="F390" s="178"/>
      <c r="G390" s="178"/>
      <c r="H390" s="178">
        <f t="shared" ref="H390:L393" si="525">+H382*H$464</f>
        <v>809.801829908505</v>
      </c>
      <c r="I390" s="178">
        <f t="shared" si="525"/>
        <v>952.532031033527</v>
      </c>
      <c r="J390" s="178">
        <f t="shared" si="525"/>
        <v>1203.65601468006</v>
      </c>
      <c r="K390" s="178">
        <f t="shared" si="525"/>
        <v>1258.74947552241</v>
      </c>
      <c r="L390" s="178">
        <f t="shared" si="525"/>
        <v>1380.1920313612</v>
      </c>
      <c r="M390" s="178"/>
      <c r="N390" s="178"/>
      <c r="O390" s="178">
        <f>+O382*O$464</f>
        <v>1764.30445252963</v>
      </c>
      <c r="P390" s="178"/>
      <c r="Q390" s="178"/>
      <c r="R390" s="178">
        <f t="shared" si="519"/>
        <v>1925.2744072938</v>
      </c>
      <c r="S390" s="178"/>
      <c r="T390" s="178"/>
      <c r="U390" s="178"/>
      <c r="V390" s="178"/>
      <c r="W390" s="178"/>
      <c r="X390" s="178"/>
      <c r="Y390" s="178">
        <f t="shared" si="520"/>
        <v>2309.57998960835</v>
      </c>
      <c r="Z390" s="178"/>
      <c r="AA390" s="178"/>
      <c r="AB390" s="178"/>
      <c r="AC390" s="178"/>
      <c r="AD390" s="178"/>
      <c r="AE390" s="178"/>
      <c r="AF390" s="178">
        <f t="shared" si="521"/>
        <v>3098.33653103963</v>
      </c>
      <c r="AG390" s="178"/>
      <c r="AH390" s="178"/>
      <c r="AI390" s="178"/>
      <c r="AJ390" s="178"/>
      <c r="AK390" s="178"/>
      <c r="AL390" s="178"/>
      <c r="AM390" s="178">
        <f t="shared" si="522"/>
        <v>4364.59146213527</v>
      </c>
      <c r="AN390" s="178"/>
      <c r="AO390" s="178"/>
      <c r="AP390" s="178"/>
      <c r="AQ390" s="178"/>
      <c r="AR390" s="178"/>
      <c r="AS390" s="178"/>
      <c r="AT390" s="178">
        <f t="shared" si="523"/>
        <v>4342.77814497421</v>
      </c>
      <c r="AU390" s="178"/>
      <c r="AV390" s="178"/>
      <c r="AW390" s="178"/>
      <c r="AX390" s="178"/>
      <c r="AY390" s="178"/>
      <c r="AZ390" s="178"/>
      <c r="BA390" s="178">
        <f t="shared" ref="BA390:BA393" si="526">+BA382*BA$464</f>
        <v>5398.95842184357</v>
      </c>
      <c r="BB390" s="178"/>
      <c r="BC390" s="178"/>
      <c r="BD390" s="178"/>
      <c r="BE390" s="178"/>
      <c r="BF390" s="178"/>
      <c r="BG390" s="178"/>
      <c r="BH390" s="178">
        <f t="shared" si="524"/>
        <v>6272.10238308623</v>
      </c>
      <c r="BI390" s="178"/>
      <c r="BJ390" s="178"/>
      <c r="BK390" s="178"/>
      <c r="BL390" s="178"/>
      <c r="BM390" s="178"/>
      <c r="BN390" s="178"/>
      <c r="BO390" s="178"/>
      <c r="BP390" s="178"/>
      <c r="BQ390" s="178"/>
      <c r="BR390" s="178"/>
      <c r="BS390" s="178"/>
      <c r="BT390" s="178"/>
      <c r="BU390" s="178"/>
      <c r="BV390" s="178"/>
      <c r="BW390" s="178"/>
      <c r="BX390" s="178"/>
      <c r="BY390" s="178"/>
      <c r="BZ390" s="178"/>
      <c r="CA390" s="178"/>
      <c r="CB390" s="178"/>
      <c r="CC390" s="178"/>
      <c r="CD390" s="178"/>
      <c r="CE390" s="178"/>
      <c r="CF390" s="178"/>
      <c r="CG390" s="178"/>
      <c r="CH390" s="178"/>
      <c r="CI390" s="178"/>
      <c r="CJ390" s="178"/>
      <c r="CK390" s="178"/>
      <c r="CL390" s="178"/>
      <c r="CM390" s="178"/>
      <c r="CN390" s="178"/>
      <c r="CO390" s="178"/>
      <c r="CP390" s="178"/>
      <c r="CQ390" s="178"/>
      <c r="CR390" s="178"/>
      <c r="CS390" s="178"/>
    </row>
    <row r="391" s="22" customFormat="1" hidden="1" outlineLevel="2" spans="1:97">
      <c r="A391" s="172" t="s">
        <v>453</v>
      </c>
      <c r="B391" s="170" t="s">
        <v>594</v>
      </c>
      <c r="C391" s="178"/>
      <c r="D391" s="178"/>
      <c r="E391" s="178"/>
      <c r="F391" s="178"/>
      <c r="G391" s="178"/>
      <c r="H391" s="178">
        <f t="shared" si="525"/>
        <v>354.922543872806</v>
      </c>
      <c r="I391" s="178">
        <f t="shared" si="525"/>
        <v>351.902549182599</v>
      </c>
      <c r="J391" s="178">
        <f t="shared" si="525"/>
        <v>510.117005218494</v>
      </c>
      <c r="K391" s="178">
        <f t="shared" si="525"/>
        <v>541.794820120117</v>
      </c>
      <c r="L391" s="178">
        <f t="shared" si="525"/>
        <v>560.623623572237</v>
      </c>
      <c r="M391" s="178"/>
      <c r="N391" s="178"/>
      <c r="O391" s="178">
        <f>+O383*O$464</f>
        <v>604.290824932498</v>
      </c>
      <c r="P391" s="178"/>
      <c r="Q391" s="178"/>
      <c r="R391" s="178">
        <f t="shared" si="519"/>
        <v>627.93312996522</v>
      </c>
      <c r="S391" s="178"/>
      <c r="T391" s="178"/>
      <c r="U391" s="178"/>
      <c r="V391" s="178"/>
      <c r="W391" s="178"/>
      <c r="X391" s="178"/>
      <c r="Y391" s="178">
        <f t="shared" si="520"/>
        <v>733.180331237386</v>
      </c>
      <c r="Z391" s="178"/>
      <c r="AA391" s="178"/>
      <c r="AB391" s="178"/>
      <c r="AC391" s="178"/>
      <c r="AD391" s="178"/>
      <c r="AE391" s="178"/>
      <c r="AF391" s="178">
        <f t="shared" si="521"/>
        <v>746.720190207346</v>
      </c>
      <c r="AG391" s="178"/>
      <c r="AH391" s="178"/>
      <c r="AI391" s="178"/>
      <c r="AJ391" s="178"/>
      <c r="AK391" s="178"/>
      <c r="AL391" s="178"/>
      <c r="AM391" s="178">
        <f t="shared" si="522"/>
        <v>801.28982413668</v>
      </c>
      <c r="AN391" s="178"/>
      <c r="AO391" s="178"/>
      <c r="AP391" s="178"/>
      <c r="AQ391" s="178"/>
      <c r="AR391" s="178"/>
      <c r="AS391" s="178"/>
      <c r="AT391" s="178">
        <f t="shared" si="523"/>
        <v>708.697906523436</v>
      </c>
      <c r="AU391" s="178"/>
      <c r="AV391" s="178"/>
      <c r="AW391" s="178"/>
      <c r="AX391" s="178"/>
      <c r="AY391" s="178"/>
      <c r="AZ391" s="178"/>
      <c r="BA391" s="178">
        <f t="shared" si="526"/>
        <v>767.126302658075</v>
      </c>
      <c r="BB391" s="178"/>
      <c r="BC391" s="178"/>
      <c r="BD391" s="178"/>
      <c r="BE391" s="178"/>
      <c r="BF391" s="178"/>
      <c r="BG391" s="178"/>
      <c r="BH391" s="178">
        <f t="shared" si="524"/>
        <v>1014.96574657235</v>
      </c>
      <c r="BI391" s="178"/>
      <c r="BJ391" s="178"/>
      <c r="BK391" s="178"/>
      <c r="BL391" s="178"/>
      <c r="BM391" s="178"/>
      <c r="BN391" s="178"/>
      <c r="BO391" s="178"/>
      <c r="BP391" s="178"/>
      <c r="BQ391" s="178"/>
      <c r="BR391" s="178"/>
      <c r="BS391" s="178"/>
      <c r="BT391" s="178"/>
      <c r="BU391" s="178"/>
      <c r="BV391" s="178"/>
      <c r="BW391" s="178"/>
      <c r="BX391" s="178"/>
      <c r="BY391" s="178"/>
      <c r="BZ391" s="178"/>
      <c r="CA391" s="178"/>
      <c r="CB391" s="178"/>
      <c r="CC391" s="178"/>
      <c r="CD391" s="178"/>
      <c r="CE391" s="178"/>
      <c r="CF391" s="178"/>
      <c r="CG391" s="178"/>
      <c r="CH391" s="178"/>
      <c r="CI391" s="178"/>
      <c r="CJ391" s="178"/>
      <c r="CK391" s="178"/>
      <c r="CL391" s="178"/>
      <c r="CM391" s="178"/>
      <c r="CN391" s="178"/>
      <c r="CO391" s="178"/>
      <c r="CP391" s="178"/>
      <c r="CQ391" s="178"/>
      <c r="CR391" s="178"/>
      <c r="CS391" s="178"/>
    </row>
    <row r="392" s="22" customFormat="1" hidden="1" outlineLevel="2" spans="1:97">
      <c r="A392" s="172" t="s">
        <v>644</v>
      </c>
      <c r="B392" s="170" t="s">
        <v>594</v>
      </c>
      <c r="C392" s="178"/>
      <c r="D392" s="178"/>
      <c r="E392" s="178"/>
      <c r="F392" s="178"/>
      <c r="G392" s="178"/>
      <c r="H392" s="178">
        <f t="shared" si="525"/>
        <v>385.112524373781</v>
      </c>
      <c r="I392" s="178">
        <f t="shared" si="525"/>
        <v>442.444416735938</v>
      </c>
      <c r="J392" s="178">
        <f t="shared" si="525"/>
        <v>455.508739758096</v>
      </c>
      <c r="K392" s="178">
        <f t="shared" si="525"/>
        <v>485.81146181166</v>
      </c>
      <c r="L392" s="178">
        <f t="shared" si="525"/>
        <v>479.480332746089</v>
      </c>
      <c r="M392" s="178"/>
      <c r="N392" s="178"/>
      <c r="O392" s="178">
        <f>+O384*O$464</f>
        <v>494.20546062988</v>
      </c>
      <c r="P392" s="178"/>
      <c r="Q392" s="178"/>
      <c r="R392" s="178">
        <f t="shared" si="519"/>
        <v>536.886242513788</v>
      </c>
      <c r="S392" s="178"/>
      <c r="T392" s="178"/>
      <c r="U392" s="178"/>
      <c r="V392" s="178"/>
      <c r="W392" s="178"/>
      <c r="X392" s="178"/>
      <c r="Y392" s="178">
        <f t="shared" si="520"/>
        <v>657.305609058536</v>
      </c>
      <c r="Z392" s="178"/>
      <c r="AA392" s="178"/>
      <c r="AB392" s="178"/>
      <c r="AC392" s="178"/>
      <c r="AD392" s="178"/>
      <c r="AE392" s="178"/>
      <c r="AF392" s="178">
        <f t="shared" si="521"/>
        <v>733.917838223738</v>
      </c>
      <c r="AG392" s="178"/>
      <c r="AH392" s="178"/>
      <c r="AI392" s="178"/>
      <c r="AJ392" s="178"/>
      <c r="AK392" s="178"/>
      <c r="AL392" s="178"/>
      <c r="AM392" s="178">
        <f t="shared" si="522"/>
        <v>863.021362108069</v>
      </c>
      <c r="AN392" s="178"/>
      <c r="AO392" s="178"/>
      <c r="AP392" s="178"/>
      <c r="AQ392" s="178"/>
      <c r="AR392" s="178"/>
      <c r="AS392" s="178"/>
      <c r="AT392" s="178">
        <f t="shared" si="523"/>
        <v>780.643783152662</v>
      </c>
      <c r="AU392" s="178"/>
      <c r="AV392" s="178"/>
      <c r="AW392" s="178"/>
      <c r="AX392" s="178"/>
      <c r="AY392" s="178"/>
      <c r="AZ392" s="178"/>
      <c r="BA392" s="178">
        <f t="shared" si="526"/>
        <v>845.003736501244</v>
      </c>
      <c r="BB392" s="178"/>
      <c r="BC392" s="178"/>
      <c r="BD392" s="178"/>
      <c r="BE392" s="178"/>
      <c r="BF392" s="178"/>
      <c r="BG392" s="178"/>
      <c r="BH392" s="178">
        <f t="shared" si="524"/>
        <v>1054.37723164111</v>
      </c>
      <c r="BI392" s="178"/>
      <c r="BJ392" s="178"/>
      <c r="BK392" s="178"/>
      <c r="BL392" s="178"/>
      <c r="BM392" s="178"/>
      <c r="BN392" s="178"/>
      <c r="BO392" s="178"/>
      <c r="BP392" s="178"/>
      <c r="BQ392" s="178"/>
      <c r="BR392" s="178"/>
      <c r="BS392" s="178"/>
      <c r="BT392" s="178"/>
      <c r="BU392" s="178"/>
      <c r="BV392" s="178"/>
      <c r="BW392" s="178"/>
      <c r="BX392" s="178"/>
      <c r="BY392" s="178"/>
      <c r="BZ392" s="178"/>
      <c r="CA392" s="178"/>
      <c r="CB392" s="178"/>
      <c r="CC392" s="178"/>
      <c r="CD392" s="178"/>
      <c r="CE392" s="178"/>
      <c r="CF392" s="178"/>
      <c r="CG392" s="178"/>
      <c r="CH392" s="178"/>
      <c r="CI392" s="178"/>
      <c r="CJ392" s="178"/>
      <c r="CK392" s="178"/>
      <c r="CL392" s="178"/>
      <c r="CM392" s="178"/>
      <c r="CN392" s="178"/>
      <c r="CO392" s="178"/>
      <c r="CP392" s="178"/>
      <c r="CQ392" s="178"/>
      <c r="CR392" s="178"/>
      <c r="CS392" s="178"/>
    </row>
    <row r="393" s="22" customFormat="1" hidden="1" outlineLevel="2" spans="1:97">
      <c r="A393" s="172" t="s">
        <v>645</v>
      </c>
      <c r="B393" s="170" t="s">
        <v>594</v>
      </c>
      <c r="C393" s="178"/>
      <c r="D393" s="178"/>
      <c r="E393" s="178"/>
      <c r="F393" s="178"/>
      <c r="G393" s="178"/>
      <c r="H393" s="178">
        <f t="shared" si="525"/>
        <v>141.563101844908</v>
      </c>
      <c r="I393" s="178">
        <f t="shared" si="525"/>
        <v>152.921003047936</v>
      </c>
      <c r="J393" s="178">
        <f t="shared" si="525"/>
        <v>130.105245317987</v>
      </c>
      <c r="K393" s="178">
        <f t="shared" si="525"/>
        <v>145.085655626482</v>
      </c>
      <c r="L393" s="178">
        <f t="shared" si="525"/>
        <v>171.904012320472</v>
      </c>
      <c r="M393" s="178"/>
      <c r="N393" s="178"/>
      <c r="O393" s="178">
        <f>+O385*O$464</f>
        <v>235.057602451967</v>
      </c>
      <c r="P393" s="178"/>
      <c r="Q393" s="178"/>
      <c r="R393" s="178">
        <f t="shared" si="519"/>
        <v>261.183285015457</v>
      </c>
      <c r="S393" s="178"/>
      <c r="T393" s="178"/>
      <c r="U393" s="178"/>
      <c r="V393" s="178"/>
      <c r="W393" s="178"/>
      <c r="X393" s="178"/>
      <c r="Y393" s="178">
        <f t="shared" si="520"/>
        <v>259.948825515267</v>
      </c>
      <c r="Z393" s="178"/>
      <c r="AA393" s="178"/>
      <c r="AB393" s="178"/>
      <c r="AC393" s="178"/>
      <c r="AD393" s="178"/>
      <c r="AE393" s="178"/>
      <c r="AF393" s="178">
        <f t="shared" si="521"/>
        <v>290.144807210217</v>
      </c>
      <c r="AG393" s="178"/>
      <c r="AH393" s="178"/>
      <c r="AI393" s="178"/>
      <c r="AJ393" s="178"/>
      <c r="AK393" s="178"/>
      <c r="AL393" s="178"/>
      <c r="AM393" s="178">
        <f t="shared" si="522"/>
        <v>311.233603227642</v>
      </c>
      <c r="AN393" s="178"/>
      <c r="AO393" s="178"/>
      <c r="AP393" s="178"/>
      <c r="AQ393" s="178"/>
      <c r="AR393" s="178"/>
      <c r="AS393" s="178"/>
      <c r="AT393" s="178">
        <f t="shared" si="523"/>
        <v>281.525566035104</v>
      </c>
      <c r="AU393" s="178"/>
      <c r="AV393" s="178"/>
      <c r="AW393" s="178"/>
      <c r="AX393" s="178"/>
      <c r="AY393" s="178"/>
      <c r="AZ393" s="178"/>
      <c r="BA393" s="178">
        <f t="shared" si="526"/>
        <v>304.735860778346</v>
      </c>
      <c r="BB393" s="178"/>
      <c r="BC393" s="178"/>
      <c r="BD393" s="178"/>
      <c r="BE393" s="178"/>
      <c r="BF393" s="178"/>
      <c r="BG393" s="178"/>
      <c r="BH393" s="178">
        <f t="shared" si="524"/>
        <v>403.188444159138</v>
      </c>
      <c r="BI393" s="178"/>
      <c r="BJ393" s="178"/>
      <c r="BK393" s="178"/>
      <c r="BL393" s="178"/>
      <c r="BM393" s="178"/>
      <c r="BN393" s="178"/>
      <c r="BO393" s="178"/>
      <c r="BP393" s="178"/>
      <c r="BQ393" s="178"/>
      <c r="BR393" s="178"/>
      <c r="BS393" s="178"/>
      <c r="BT393" s="178"/>
      <c r="BU393" s="178"/>
      <c r="BV393" s="178"/>
      <c r="BW393" s="178"/>
      <c r="BX393" s="178"/>
      <c r="BY393" s="178"/>
      <c r="BZ393" s="178"/>
      <c r="CA393" s="178"/>
      <c r="CB393" s="178"/>
      <c r="CC393" s="178"/>
      <c r="CD393" s="178"/>
      <c r="CE393" s="178"/>
      <c r="CF393" s="178"/>
      <c r="CG393" s="178"/>
      <c r="CH393" s="178"/>
      <c r="CI393" s="178"/>
      <c r="CJ393" s="178"/>
      <c r="CK393" s="178"/>
      <c r="CL393" s="178"/>
      <c r="CM393" s="178"/>
      <c r="CN393" s="178"/>
      <c r="CO393" s="178"/>
      <c r="CP393" s="178"/>
      <c r="CQ393" s="178"/>
      <c r="CR393" s="178"/>
      <c r="CS393" s="178"/>
    </row>
    <row r="394" s="22" customFormat="1" hidden="1" outlineLevel="2" spans="1:97">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c r="AA394" s="170"/>
      <c r="AB394" s="170"/>
      <c r="AC394" s="170"/>
      <c r="AD394" s="170"/>
      <c r="AE394" s="170"/>
      <c r="AF394" s="170"/>
      <c r="AG394" s="170"/>
      <c r="AH394" s="170"/>
      <c r="AI394" s="170"/>
      <c r="AJ394" s="170"/>
      <c r="AK394" s="170"/>
      <c r="AL394" s="170"/>
      <c r="AM394" s="170"/>
      <c r="AN394" s="170"/>
      <c r="AO394" s="170"/>
      <c r="AP394" s="170"/>
      <c r="AQ394" s="170"/>
      <c r="AR394" s="170"/>
      <c r="AS394" s="170"/>
      <c r="AT394" s="170"/>
      <c r="AU394" s="170"/>
      <c r="AV394" s="170"/>
      <c r="AW394" s="170"/>
      <c r="AX394" s="170"/>
      <c r="AY394" s="170"/>
      <c r="AZ394" s="170"/>
      <c r="BA394" s="170"/>
      <c r="BB394" s="170"/>
      <c r="BC394" s="170"/>
      <c r="BD394" s="170"/>
      <c r="BE394" s="170"/>
      <c r="BF394" s="170"/>
      <c r="BG394" s="170"/>
      <c r="BH394" s="170"/>
      <c r="BI394" s="170"/>
      <c r="BJ394" s="170"/>
      <c r="BK394" s="170"/>
      <c r="BL394" s="170"/>
      <c r="BM394" s="170"/>
      <c r="BN394" s="170"/>
      <c r="BO394" s="170"/>
      <c r="BP394" s="170"/>
      <c r="BQ394" s="170"/>
      <c r="BR394" s="170"/>
      <c r="BS394" s="170"/>
      <c r="BT394" s="170"/>
      <c r="BU394" s="170"/>
      <c r="BV394" s="170"/>
      <c r="BW394" s="170"/>
      <c r="BX394" s="170"/>
      <c r="BY394" s="170"/>
      <c r="BZ394" s="170"/>
      <c r="CA394" s="170"/>
      <c r="CB394" s="170"/>
      <c r="CC394" s="170"/>
      <c r="CD394" s="170"/>
      <c r="CE394" s="170"/>
      <c r="CF394" s="170"/>
      <c r="CG394" s="170"/>
      <c r="CH394" s="170"/>
      <c r="CI394" s="170"/>
      <c r="CJ394" s="170"/>
      <c r="CK394" s="170"/>
      <c r="CL394" s="170"/>
      <c r="CM394" s="170"/>
      <c r="CN394" s="170"/>
      <c r="CO394" s="170"/>
      <c r="CP394" s="170"/>
      <c r="CQ394" s="170"/>
      <c r="CR394" s="170"/>
      <c r="CS394" s="170"/>
    </row>
    <row r="395" s="22" customFormat="1" hidden="1" outlineLevel="2" spans="1:97">
      <c r="A395" s="23" t="s">
        <v>641</v>
      </c>
      <c r="B395" s="176" t="s">
        <v>587</v>
      </c>
      <c r="C395" s="170"/>
      <c r="D395" s="170"/>
      <c r="E395" s="170"/>
      <c r="F395" s="170"/>
      <c r="G395" s="170"/>
      <c r="H395" s="170"/>
      <c r="I395" s="171">
        <f>+I387/H387-1</f>
        <v>0.0207916388703582</v>
      </c>
      <c r="J395" s="171">
        <f>+J387/I387-1</f>
        <v>0.0197146280361618</v>
      </c>
      <c r="K395" s="171">
        <f>+K387/J387-1</f>
        <v>-0.000854518265328008</v>
      </c>
      <c r="L395" s="171">
        <f>+L387/K387-1</f>
        <v>0.0563929869574513</v>
      </c>
      <c r="M395" s="171"/>
      <c r="N395" s="171"/>
      <c r="O395" s="171">
        <f>+O387/L387-1</f>
        <v>0.0806557708849871</v>
      </c>
      <c r="P395" s="171"/>
      <c r="Q395" s="171"/>
      <c r="R395" s="171">
        <f>(1+R396)*(1+R397)-1</f>
        <v>0.0130352915140628</v>
      </c>
      <c r="S395" s="171"/>
      <c r="T395" s="171"/>
      <c r="U395" s="171"/>
      <c r="V395" s="171"/>
      <c r="W395" s="171"/>
      <c r="X395" s="171"/>
      <c r="Y395" s="171">
        <f>(1+Y396)*(1+Y397)-1</f>
        <v>0.0358913337328408</v>
      </c>
      <c r="Z395" s="171"/>
      <c r="AA395" s="171"/>
      <c r="AB395" s="171"/>
      <c r="AC395" s="171"/>
      <c r="AD395" s="171"/>
      <c r="AE395" s="171"/>
      <c r="AF395" s="171">
        <f>(1+AF396)*(1+AF397)-1</f>
        <v>0.016520348406978</v>
      </c>
      <c r="AG395" s="171"/>
      <c r="AH395" s="171"/>
      <c r="AI395" s="171"/>
      <c r="AJ395" s="171"/>
      <c r="AK395" s="171"/>
      <c r="AL395" s="171"/>
      <c r="AM395" s="171">
        <f>(1+AM396)*(1+AM397)-1</f>
        <v>0.0257700268439005</v>
      </c>
      <c r="AN395" s="171"/>
      <c r="AO395" s="171"/>
      <c r="AP395" s="171"/>
      <c r="AQ395" s="171"/>
      <c r="AR395" s="171"/>
      <c r="AS395" s="171"/>
      <c r="AT395" s="171">
        <f>(1+AT396)*(1+AT397)-1</f>
        <v>-0.151207057402067</v>
      </c>
      <c r="AU395" s="171"/>
      <c r="AV395" s="171"/>
      <c r="AW395" s="171"/>
      <c r="AX395" s="171"/>
      <c r="AY395" s="171"/>
      <c r="AZ395" s="171"/>
      <c r="BA395" s="171">
        <f>(1+BA396)*(1+BA397)-1</f>
        <v>0.0859621305266389</v>
      </c>
      <c r="BB395" s="171"/>
      <c r="BC395" s="171"/>
      <c r="BD395" s="171"/>
      <c r="BE395" s="171"/>
      <c r="BF395" s="171"/>
      <c r="BG395" s="171"/>
      <c r="BH395" s="171">
        <f>(1+BH396)*(1+BH397)-1</f>
        <v>0.165189934216496</v>
      </c>
      <c r="BI395" s="171"/>
      <c r="BJ395" s="171"/>
      <c r="BK395" s="171"/>
      <c r="BL395" s="171"/>
      <c r="BM395" s="171"/>
      <c r="BN395" s="171"/>
      <c r="BO395" s="171"/>
      <c r="BP395" s="171"/>
      <c r="BQ395" s="171"/>
      <c r="BR395" s="171"/>
      <c r="BS395" s="171"/>
      <c r="BT395" s="171"/>
      <c r="BU395" s="171"/>
      <c r="BV395" s="171"/>
      <c r="BW395" s="171"/>
      <c r="BX395" s="171"/>
      <c r="BY395" s="171"/>
      <c r="BZ395" s="171"/>
      <c r="CA395" s="171"/>
      <c r="CB395" s="171"/>
      <c r="CC395" s="171"/>
      <c r="CD395" s="171"/>
      <c r="CE395" s="171"/>
      <c r="CF395" s="171"/>
      <c r="CG395" s="171"/>
      <c r="CH395" s="171"/>
      <c r="CI395" s="171"/>
      <c r="CJ395" s="171"/>
      <c r="CK395" s="171"/>
      <c r="CL395" s="171"/>
      <c r="CM395" s="171"/>
      <c r="CN395" s="171"/>
      <c r="CO395" s="171"/>
      <c r="CP395" s="171"/>
      <c r="CQ395" s="171"/>
      <c r="CR395" s="171"/>
      <c r="CS395" s="171"/>
    </row>
    <row r="396" s="22" customFormat="1" hidden="1" outlineLevel="2" spans="1:97">
      <c r="A396" s="549" t="s">
        <v>646</v>
      </c>
      <c r="B396" s="170" t="s">
        <v>587</v>
      </c>
      <c r="C396" s="170"/>
      <c r="D396" s="170"/>
      <c r="E396" s="170"/>
      <c r="F396" s="170"/>
      <c r="G396" s="170"/>
      <c r="H396" s="170"/>
      <c r="I396" s="171">
        <f>+(1+I395)/(1+I397)-1</f>
        <v>-0.000204075543233873</v>
      </c>
      <c r="J396" s="171">
        <f>+(1+J395)/(1+J397)-1</f>
        <v>0.0126262443258807</v>
      </c>
      <c r="K396" s="171">
        <f>+(1+K395)/(1+K397)-1</f>
        <v>-0.00681363644664812</v>
      </c>
      <c r="L396" s="171">
        <f>+(1+L395)/(1+L397)-1</f>
        <v>0.00897133424780461</v>
      </c>
      <c r="M396" s="171"/>
      <c r="N396" s="171"/>
      <c r="O396" s="171">
        <f>+(1+O395)/(1+O397)-1</f>
        <v>0.0252901052039725</v>
      </c>
      <c r="P396" s="171"/>
      <c r="Q396" s="171"/>
      <c r="R396" s="171">
        <f>[56]Currencies!I632</f>
        <v>-0.0240507788881862</v>
      </c>
      <c r="S396" s="171"/>
      <c r="T396" s="171"/>
      <c r="U396" s="171"/>
      <c r="V396" s="171"/>
      <c r="W396" s="171"/>
      <c r="X396" s="171"/>
      <c r="Y396" s="171">
        <f>[56]Currencies!J632</f>
        <v>-0.0134368250163421</v>
      </c>
      <c r="Z396" s="171"/>
      <c r="AA396" s="171"/>
      <c r="AB396" s="171"/>
      <c r="AC396" s="171"/>
      <c r="AD396" s="171"/>
      <c r="AE396" s="171"/>
      <c r="AF396" s="171">
        <f>[56]Currencies!K632</f>
        <v>-0.00341142313041361</v>
      </c>
      <c r="AG396" s="171"/>
      <c r="AH396" s="171"/>
      <c r="AI396" s="171"/>
      <c r="AJ396" s="171"/>
      <c r="AK396" s="171"/>
      <c r="AL396" s="171"/>
      <c r="AM396" s="171">
        <f>[56]Currencies!R632</f>
        <v>0.00270774862551383</v>
      </c>
      <c r="AN396" s="171"/>
      <c r="AO396" s="171"/>
      <c r="AP396" s="171"/>
      <c r="AQ396" s="171"/>
      <c r="AR396" s="171"/>
      <c r="AS396" s="171"/>
      <c r="AT396" s="171">
        <f>[56]Currencies!Y632</f>
        <v>-0.00142006753184387</v>
      </c>
      <c r="AU396" s="171"/>
      <c r="AV396" s="171"/>
      <c r="AW396" s="171"/>
      <c r="AX396" s="171"/>
      <c r="AY396" s="171"/>
      <c r="AZ396" s="171"/>
      <c r="BA396" s="171">
        <f>[56]Currencies!AF632</f>
        <v>0.00552049122836935</v>
      </c>
      <c r="BB396" s="171"/>
      <c r="BC396" s="171"/>
      <c r="BD396" s="171"/>
      <c r="BE396" s="171"/>
      <c r="BF396" s="171"/>
      <c r="BG396" s="171"/>
      <c r="BH396" s="171">
        <f>[56]Currencies!AM632</f>
        <v>0.00447408122111692</v>
      </c>
      <c r="BI396" s="171"/>
      <c r="BJ396" s="171"/>
      <c r="BK396" s="171"/>
      <c r="BL396" s="171"/>
      <c r="BM396" s="171"/>
      <c r="BN396" s="171"/>
      <c r="BO396" s="171"/>
      <c r="BP396" s="171"/>
      <c r="BQ396" s="171"/>
      <c r="BR396" s="171"/>
      <c r="BS396" s="171"/>
      <c r="BT396" s="171"/>
      <c r="BU396" s="171"/>
      <c r="BV396" s="171"/>
      <c r="BW396" s="171"/>
      <c r="BX396" s="171"/>
      <c r="BY396" s="171"/>
      <c r="BZ396" s="171"/>
      <c r="CA396" s="171"/>
      <c r="CB396" s="171"/>
      <c r="CC396" s="171"/>
      <c r="CD396" s="171"/>
      <c r="CE396" s="171"/>
      <c r="CF396" s="171"/>
      <c r="CG396" s="171"/>
      <c r="CH396" s="171"/>
      <c r="CI396" s="171"/>
      <c r="CJ396" s="171"/>
      <c r="CK396" s="171"/>
      <c r="CL396" s="171"/>
      <c r="CM396" s="171"/>
      <c r="CN396" s="171"/>
      <c r="CO396" s="171"/>
      <c r="CP396" s="171"/>
      <c r="CQ396" s="171"/>
      <c r="CR396" s="171"/>
      <c r="CS396" s="171"/>
    </row>
    <row r="397" s="22" customFormat="1" hidden="1" outlineLevel="2" spans="1:97">
      <c r="A397" s="549" t="s">
        <v>647</v>
      </c>
      <c r="B397" s="170" t="s">
        <v>587</v>
      </c>
      <c r="C397" s="170"/>
      <c r="D397" s="170"/>
      <c r="E397" s="170"/>
      <c r="F397" s="170"/>
      <c r="G397" s="170"/>
      <c r="H397" s="170"/>
      <c r="I397" s="171">
        <v>0.021</v>
      </c>
      <c r="J397" s="171">
        <v>0.007</v>
      </c>
      <c r="K397" s="171">
        <v>0.006</v>
      </c>
      <c r="L397" s="171">
        <v>0.047</v>
      </c>
      <c r="M397" s="173"/>
      <c r="N397" s="173"/>
      <c r="O397" s="171">
        <v>0.054</v>
      </c>
      <c r="P397" s="173"/>
      <c r="Q397" s="173"/>
      <c r="R397" s="173">
        <v>0.038</v>
      </c>
      <c r="S397" s="173"/>
      <c r="T397" s="173"/>
      <c r="U397" s="173"/>
      <c r="V397" s="173"/>
      <c r="W397" s="173"/>
      <c r="X397" s="173"/>
      <c r="Y397" s="173">
        <v>0.05</v>
      </c>
      <c r="Z397" s="173"/>
      <c r="AA397" s="173"/>
      <c r="AB397" s="173"/>
      <c r="AC397" s="173"/>
      <c r="AD397" s="173"/>
      <c r="AE397" s="173"/>
      <c r="AF397" s="173">
        <v>0.02</v>
      </c>
      <c r="AG397" s="173"/>
      <c r="AH397" s="173"/>
      <c r="AI397" s="173"/>
      <c r="AJ397" s="173"/>
      <c r="AK397" s="171"/>
      <c r="AL397" s="171"/>
      <c r="AM397" s="173">
        <v>0.023</v>
      </c>
      <c r="AN397" s="171"/>
      <c r="AO397" s="171"/>
      <c r="AP397" s="171"/>
      <c r="AQ397" s="171"/>
      <c r="AR397" s="171"/>
      <c r="AS397" s="171"/>
      <c r="AT397" s="173">
        <v>-0.15</v>
      </c>
      <c r="AU397" s="171"/>
      <c r="AV397" s="171"/>
      <c r="AW397" s="171"/>
      <c r="AX397" s="171"/>
      <c r="AY397" s="171"/>
      <c r="AZ397" s="171"/>
      <c r="BA397" s="171">
        <v>0.08</v>
      </c>
      <c r="BB397" s="171"/>
      <c r="BC397" s="171"/>
      <c r="BD397" s="171"/>
      <c r="BE397" s="171"/>
      <c r="BF397" s="171"/>
      <c r="BG397" s="171"/>
      <c r="BH397" s="171">
        <v>0.16</v>
      </c>
      <c r="BI397" s="171"/>
      <c r="BJ397" s="171"/>
      <c r="BK397" s="171"/>
      <c r="BL397" s="171"/>
      <c r="BM397" s="171"/>
      <c r="BN397" s="171"/>
      <c r="BO397" s="171"/>
      <c r="BP397" s="171"/>
      <c r="BQ397" s="171"/>
      <c r="BR397" s="171"/>
      <c r="BS397" s="171"/>
      <c r="BT397" s="171"/>
      <c r="BU397" s="171"/>
      <c r="BV397" s="171"/>
      <c r="BW397" s="171"/>
      <c r="BX397" s="171"/>
      <c r="BY397" s="171"/>
      <c r="BZ397" s="171"/>
      <c r="CA397" s="171"/>
      <c r="CB397" s="171"/>
      <c r="CC397" s="171"/>
      <c r="CD397" s="171"/>
      <c r="CE397" s="171"/>
      <c r="CF397" s="171"/>
      <c r="CG397" s="171"/>
      <c r="CH397" s="171"/>
      <c r="CI397" s="171"/>
      <c r="CJ397" s="171"/>
      <c r="CK397" s="171"/>
      <c r="CL397" s="171"/>
      <c r="CM397" s="171"/>
      <c r="CN397" s="171"/>
      <c r="CO397" s="171"/>
      <c r="CP397" s="171"/>
      <c r="CQ397" s="171"/>
      <c r="CR397" s="171"/>
      <c r="CS397" s="171"/>
    </row>
    <row r="398" s="22" customFormat="1" hidden="1" outlineLevel="2" spans="1:97">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c r="AA398" s="170"/>
      <c r="AB398" s="170"/>
      <c r="AC398" s="170"/>
      <c r="AD398" s="170"/>
      <c r="AE398" s="170"/>
      <c r="AF398" s="170"/>
      <c r="AG398" s="170"/>
      <c r="AH398" s="170"/>
      <c r="AI398" s="170"/>
      <c r="AJ398" s="170"/>
      <c r="AK398" s="170"/>
      <c r="AL398" s="170"/>
      <c r="AM398" s="170"/>
      <c r="AN398" s="170"/>
      <c r="AO398" s="170"/>
      <c r="AP398" s="170"/>
      <c r="AQ398" s="170"/>
      <c r="AR398" s="170"/>
      <c r="AS398" s="170"/>
      <c r="AT398" s="170"/>
      <c r="AU398" s="170"/>
      <c r="AV398" s="170"/>
      <c r="AW398" s="170"/>
      <c r="AX398" s="170"/>
      <c r="AY398" s="170"/>
      <c r="AZ398" s="170"/>
      <c r="BA398" s="170"/>
      <c r="BB398" s="170"/>
      <c r="BC398" s="170"/>
      <c r="BD398" s="170"/>
      <c r="BE398" s="170"/>
      <c r="BF398" s="170"/>
      <c r="BG398" s="170"/>
      <c r="BH398" s="170"/>
      <c r="BI398" s="170"/>
      <c r="BJ398" s="170"/>
      <c r="BK398" s="170"/>
      <c r="BL398" s="170"/>
      <c r="BM398" s="170"/>
      <c r="BN398" s="170"/>
      <c r="BO398" s="170"/>
      <c r="BP398" s="170"/>
      <c r="BQ398" s="170"/>
      <c r="BR398" s="170"/>
      <c r="BS398" s="170"/>
      <c r="BT398" s="170"/>
      <c r="BU398" s="170"/>
      <c r="BV398" s="170"/>
      <c r="BW398" s="170"/>
      <c r="BX398" s="170"/>
      <c r="BY398" s="170"/>
      <c r="BZ398" s="170"/>
      <c r="CA398" s="170"/>
      <c r="CB398" s="170"/>
      <c r="CC398" s="170"/>
      <c r="CD398" s="170"/>
      <c r="CE398" s="170"/>
      <c r="CF398" s="170"/>
      <c r="CG398" s="170"/>
      <c r="CH398" s="170"/>
      <c r="CI398" s="170"/>
      <c r="CJ398" s="170"/>
      <c r="CK398" s="170"/>
      <c r="CL398" s="170"/>
      <c r="CM398" s="170"/>
      <c r="CN398" s="170"/>
      <c r="CO398" s="170"/>
      <c r="CP398" s="170"/>
      <c r="CQ398" s="170"/>
      <c r="CR398" s="170"/>
      <c r="CS398" s="170"/>
    </row>
    <row r="399" s="22" customFormat="1" hidden="1" outlineLevel="2" spans="1:97">
      <c r="A399" s="23" t="s">
        <v>451</v>
      </c>
      <c r="B399" s="176" t="s">
        <v>587</v>
      </c>
      <c r="C399" s="170"/>
      <c r="D399" s="170"/>
      <c r="E399" s="170"/>
      <c r="F399" s="170"/>
      <c r="G399" s="170"/>
      <c r="H399" s="170"/>
      <c r="I399" s="171">
        <f>+I388/H388-1</f>
        <v>0.0469303423848877</v>
      </c>
      <c r="J399" s="171">
        <f>+J388/I388-1</f>
        <v>0.309087491777089</v>
      </c>
      <c r="K399" s="171">
        <f>+K388/J388-1</f>
        <v>0.119885139985642</v>
      </c>
      <c r="L399" s="171">
        <f>+L388/K388-1</f>
        <v>0.0444871794871795</v>
      </c>
      <c r="M399" s="171"/>
      <c r="N399" s="171"/>
      <c r="O399" s="171">
        <f>+O388/L388-1</f>
        <v>0.225420400147293</v>
      </c>
      <c r="P399" s="171"/>
      <c r="Q399" s="171"/>
      <c r="R399" s="171">
        <f>(1+R400)*(1+R401)-1</f>
        <v>0.0645586799467042</v>
      </c>
      <c r="S399" s="171"/>
      <c r="T399" s="171"/>
      <c r="U399" s="171"/>
      <c r="V399" s="171"/>
      <c r="W399" s="171"/>
      <c r="X399" s="171"/>
      <c r="Y399" s="171">
        <f>(1+Y400)*(1+Y401)-1</f>
        <v>0.0206458993621919</v>
      </c>
      <c r="Z399" s="171"/>
      <c r="AA399" s="171"/>
      <c r="AB399" s="171"/>
      <c r="AC399" s="171"/>
      <c r="AD399" s="171"/>
      <c r="AE399" s="171"/>
      <c r="AF399" s="171">
        <f>(1+AF400)*(1+AF401)-1</f>
        <v>-0.00012707607781981</v>
      </c>
      <c r="AG399" s="171"/>
      <c r="AH399" s="171"/>
      <c r="AI399" s="171"/>
      <c r="AJ399" s="171"/>
      <c r="AK399" s="171"/>
      <c r="AL399" s="171"/>
      <c r="AM399" s="171">
        <f>(1+AM400)*(1+AM401)-1</f>
        <v>0.0425987802271606</v>
      </c>
      <c r="AN399" s="171"/>
      <c r="AO399" s="171"/>
      <c r="AP399" s="171"/>
      <c r="AQ399" s="171"/>
      <c r="AR399" s="171"/>
      <c r="AS399" s="171"/>
      <c r="AT399" s="171">
        <f>(1+AT400)*(1+AT401)-1</f>
        <v>-0.138330110668889</v>
      </c>
      <c r="AU399" s="171"/>
      <c r="AV399" s="171"/>
      <c r="AW399" s="171"/>
      <c r="AX399" s="171"/>
      <c r="AY399" s="171"/>
      <c r="AZ399" s="171"/>
      <c r="BA399" s="171">
        <f>(1+BA400)*(1+BA401)-1</f>
        <v>0.185001700844043</v>
      </c>
      <c r="BB399" s="171"/>
      <c r="BC399" s="171"/>
      <c r="BD399" s="171"/>
      <c r="BE399" s="171"/>
      <c r="BF399" s="171"/>
      <c r="BG399" s="171"/>
      <c r="BH399" s="171">
        <f>(1+BH400)*(1+BH401)-1</f>
        <v>0.197440921568839</v>
      </c>
      <c r="BI399" s="171"/>
      <c r="BJ399" s="171"/>
      <c r="BK399" s="171"/>
      <c r="BL399" s="171"/>
      <c r="BM399" s="171"/>
      <c r="BN399" s="171"/>
      <c r="BO399" s="171"/>
      <c r="BP399" s="171"/>
      <c r="BQ399" s="171"/>
      <c r="BR399" s="171"/>
      <c r="BS399" s="171"/>
      <c r="BT399" s="171"/>
      <c r="BU399" s="171"/>
      <c r="BV399" s="171"/>
      <c r="BW399" s="171"/>
      <c r="BX399" s="171"/>
      <c r="BY399" s="171"/>
      <c r="BZ399" s="171"/>
      <c r="CA399" s="171"/>
      <c r="CB399" s="171"/>
      <c r="CC399" s="171"/>
      <c r="CD399" s="171"/>
      <c r="CE399" s="171"/>
      <c r="CF399" s="171"/>
      <c r="CG399" s="171"/>
      <c r="CH399" s="171"/>
      <c r="CI399" s="171"/>
      <c r="CJ399" s="171"/>
      <c r="CK399" s="171"/>
      <c r="CL399" s="171"/>
      <c r="CM399" s="171"/>
      <c r="CN399" s="171"/>
      <c r="CO399" s="171"/>
      <c r="CP399" s="171"/>
      <c r="CQ399" s="171"/>
      <c r="CR399" s="171"/>
      <c r="CS399" s="171"/>
    </row>
    <row r="400" s="22" customFormat="1" hidden="1" outlineLevel="2" spans="1:97">
      <c r="A400" s="549" t="s">
        <v>646</v>
      </c>
      <c r="B400" s="170" t="s">
        <v>587</v>
      </c>
      <c r="C400" s="170"/>
      <c r="D400" s="170"/>
      <c r="E400" s="170"/>
      <c r="F400" s="170"/>
      <c r="G400" s="170"/>
      <c r="H400" s="170"/>
      <c r="I400" s="171">
        <f>+(1+I399)/(1+I401)-1</f>
        <v>-0.0430252811838322</v>
      </c>
      <c r="J400" s="171">
        <f>+(1+J399)/(1+J401)-1</f>
        <v>0.174069499351649</v>
      </c>
      <c r="K400" s="171">
        <f>+(1+K399)/(1+K401)-1</f>
        <v>0.0359714523456451</v>
      </c>
      <c r="L400" s="171">
        <f>+(1+L399)/(1+L401)-1</f>
        <v>-0.0146347363328496</v>
      </c>
      <c r="M400" s="171"/>
      <c r="N400" s="171"/>
      <c r="O400" s="171">
        <f>+(1+O399)/(1+O401)-1</f>
        <v>0.17489971250939</v>
      </c>
      <c r="P400" s="171"/>
      <c r="Q400" s="171"/>
      <c r="R400" s="171">
        <f>[56]Currencies!I634</f>
        <v>-0.000414385026568819</v>
      </c>
      <c r="S400" s="171"/>
      <c r="T400" s="171"/>
      <c r="U400" s="171"/>
      <c r="V400" s="171"/>
      <c r="W400" s="171"/>
      <c r="X400" s="171"/>
      <c r="Y400" s="171">
        <f>[56]Currencies!J634</f>
        <v>-0.0186097121517386</v>
      </c>
      <c r="Z400" s="171"/>
      <c r="AA400" s="171"/>
      <c r="AB400" s="171"/>
      <c r="AC400" s="171"/>
      <c r="AD400" s="171"/>
      <c r="AE400" s="171"/>
      <c r="AF400" s="171">
        <f>[56]Currencies!K634</f>
        <v>-0.0431838048591576</v>
      </c>
      <c r="AG400" s="171"/>
      <c r="AH400" s="171"/>
      <c r="AI400" s="171"/>
      <c r="AJ400" s="171"/>
      <c r="AK400" s="171"/>
      <c r="AL400" s="171"/>
      <c r="AM400" s="171">
        <f>[56]Currencies!R634</f>
        <v>0.0531300810375359</v>
      </c>
      <c r="AN400" s="171"/>
      <c r="AO400" s="171"/>
      <c r="AP400" s="171"/>
      <c r="AQ400" s="171"/>
      <c r="AR400" s="171"/>
      <c r="AS400" s="171"/>
      <c r="AT400" s="171">
        <f>[56]Currencies!Y634</f>
        <v>-0.020829671214647</v>
      </c>
      <c r="AU400" s="171"/>
      <c r="AV400" s="171"/>
      <c r="AW400" s="171"/>
      <c r="AX400" s="171"/>
      <c r="AY400" s="171"/>
      <c r="AZ400" s="171"/>
      <c r="BA400" s="171">
        <f>[56]Currencies!AF634</f>
        <v>-0.0286871304557026</v>
      </c>
      <c r="BB400" s="171"/>
      <c r="BC400" s="171"/>
      <c r="BD400" s="171"/>
      <c r="BE400" s="171"/>
      <c r="BF400" s="171"/>
      <c r="BG400" s="171"/>
      <c r="BH400" s="171">
        <f>[56]Currencies!AM634</f>
        <v>0.119103665017606</v>
      </c>
      <c r="BI400" s="171"/>
      <c r="BJ400" s="171"/>
      <c r="BK400" s="171"/>
      <c r="BL400" s="171"/>
      <c r="BM400" s="171"/>
      <c r="BN400" s="171"/>
      <c r="BO400" s="171"/>
      <c r="BP400" s="171"/>
      <c r="BQ400" s="171"/>
      <c r="BR400" s="171"/>
      <c r="BS400" s="171"/>
      <c r="BT400" s="171"/>
      <c r="BU400" s="171"/>
      <c r="BV400" s="171"/>
      <c r="BW400" s="171"/>
      <c r="BX400" s="171"/>
      <c r="BY400" s="171"/>
      <c r="BZ400" s="171"/>
      <c r="CA400" s="171"/>
      <c r="CB400" s="171"/>
      <c r="CC400" s="171"/>
      <c r="CD400" s="171"/>
      <c r="CE400" s="171"/>
      <c r="CF400" s="171"/>
      <c r="CG400" s="171"/>
      <c r="CH400" s="171"/>
      <c r="CI400" s="171"/>
      <c r="CJ400" s="171"/>
      <c r="CK400" s="171"/>
      <c r="CL400" s="171"/>
      <c r="CM400" s="171"/>
      <c r="CN400" s="171"/>
      <c r="CO400" s="171"/>
      <c r="CP400" s="171"/>
      <c r="CQ400" s="171"/>
      <c r="CR400" s="171"/>
      <c r="CS400" s="171"/>
    </row>
    <row r="401" s="22" customFormat="1" hidden="1" outlineLevel="2" spans="1:97">
      <c r="A401" s="549" t="s">
        <v>648</v>
      </c>
      <c r="B401" s="170" t="s">
        <v>587</v>
      </c>
      <c r="C401" s="170"/>
      <c r="D401" s="170"/>
      <c r="E401" s="170"/>
      <c r="F401" s="170"/>
      <c r="G401" s="170"/>
      <c r="H401" s="170"/>
      <c r="I401" s="171">
        <v>0.094</v>
      </c>
      <c r="J401" s="171">
        <v>0.115</v>
      </c>
      <c r="K401" s="171">
        <v>0.081</v>
      </c>
      <c r="L401" s="171">
        <v>0.06</v>
      </c>
      <c r="M401" s="173"/>
      <c r="N401" s="173"/>
      <c r="O401" s="171">
        <v>0.043</v>
      </c>
      <c r="P401" s="173"/>
      <c r="Q401" s="173"/>
      <c r="R401" s="173">
        <v>0.065</v>
      </c>
      <c r="S401" s="173"/>
      <c r="T401" s="173"/>
      <c r="U401" s="173"/>
      <c r="V401" s="173"/>
      <c r="W401" s="173"/>
      <c r="X401" s="173"/>
      <c r="Y401" s="173">
        <v>0.04</v>
      </c>
      <c r="Z401" s="173"/>
      <c r="AA401" s="173"/>
      <c r="AB401" s="173"/>
      <c r="AC401" s="173"/>
      <c r="AD401" s="173"/>
      <c r="AE401" s="173"/>
      <c r="AF401" s="173">
        <v>0.045</v>
      </c>
      <c r="AG401" s="173"/>
      <c r="AH401" s="173"/>
      <c r="AI401" s="173"/>
      <c r="AJ401" s="173"/>
      <c r="AK401" s="171"/>
      <c r="AL401" s="171"/>
      <c r="AM401" s="173">
        <v>-0.01</v>
      </c>
      <c r="AN401" s="171"/>
      <c r="AO401" s="171"/>
      <c r="AP401" s="171"/>
      <c r="AQ401" s="171"/>
      <c r="AR401" s="171"/>
      <c r="AS401" s="171"/>
      <c r="AT401" s="173">
        <v>-0.12</v>
      </c>
      <c r="AU401" s="171"/>
      <c r="AV401" s="171"/>
      <c r="AW401" s="171"/>
      <c r="AX401" s="171"/>
      <c r="AY401" s="171"/>
      <c r="AZ401" s="171"/>
      <c r="BA401" s="171">
        <v>0.22</v>
      </c>
      <c r="BB401" s="171"/>
      <c r="BC401" s="171"/>
      <c r="BD401" s="179"/>
      <c r="BE401" s="171"/>
      <c r="BF401" s="171"/>
      <c r="BG401" s="171"/>
      <c r="BH401" s="171">
        <v>0.07</v>
      </c>
      <c r="BI401" s="171"/>
      <c r="BJ401" s="171"/>
      <c r="BK401" s="171"/>
      <c r="BL401" s="171"/>
      <c r="BM401" s="171"/>
      <c r="BN401" s="171"/>
      <c r="BO401" s="171"/>
      <c r="BP401" s="171"/>
      <c r="BQ401" s="171"/>
      <c r="BR401" s="171"/>
      <c r="BS401" s="171"/>
      <c r="BT401" s="171"/>
      <c r="BU401" s="171"/>
      <c r="BV401" s="171"/>
      <c r="BW401" s="171"/>
      <c r="BX401" s="171"/>
      <c r="BY401" s="171"/>
      <c r="BZ401" s="171"/>
      <c r="CA401" s="171"/>
      <c r="CB401" s="171"/>
      <c r="CC401" s="171"/>
      <c r="CD401" s="171"/>
      <c r="CE401" s="171"/>
      <c r="CF401" s="171"/>
      <c r="CG401" s="171"/>
      <c r="CH401" s="171"/>
      <c r="CI401" s="171"/>
      <c r="CJ401" s="171"/>
      <c r="CK401" s="171"/>
      <c r="CL401" s="171"/>
      <c r="CM401" s="171"/>
      <c r="CN401" s="171"/>
      <c r="CO401" s="171"/>
      <c r="CP401" s="171"/>
      <c r="CQ401" s="171"/>
      <c r="CR401" s="171"/>
      <c r="CS401" s="171"/>
    </row>
    <row r="402" s="22" customFormat="1" hidden="1" outlineLevel="2" spans="1:97">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c r="AA402" s="170"/>
      <c r="AB402" s="170"/>
      <c r="AC402" s="170"/>
      <c r="AD402" s="170"/>
      <c r="AE402" s="170"/>
      <c r="AF402" s="170"/>
      <c r="AG402" s="170"/>
      <c r="AH402" s="170"/>
      <c r="AI402" s="170"/>
      <c r="AJ402" s="170"/>
      <c r="AK402" s="170"/>
      <c r="AL402" s="170"/>
      <c r="AM402" s="170"/>
      <c r="AN402" s="170"/>
      <c r="AO402" s="170"/>
      <c r="AP402" s="170"/>
      <c r="AQ402" s="170"/>
      <c r="AR402" s="170"/>
      <c r="AS402" s="170"/>
      <c r="AT402" s="170"/>
      <c r="AU402" s="170"/>
      <c r="AV402" s="170"/>
      <c r="AW402" s="170"/>
      <c r="AX402" s="170"/>
      <c r="AY402" s="170"/>
      <c r="AZ402" s="170"/>
      <c r="BA402" s="170"/>
      <c r="BB402" s="170"/>
      <c r="BC402" s="170"/>
      <c r="BD402" s="170"/>
      <c r="BE402" s="170"/>
      <c r="BF402" s="170"/>
      <c r="BG402" s="170"/>
      <c r="BH402" s="170"/>
      <c r="BI402" s="170"/>
      <c r="BJ402" s="170"/>
      <c r="BK402" s="170"/>
      <c r="BL402" s="170"/>
      <c r="BM402" s="170"/>
      <c r="BN402" s="170"/>
      <c r="BO402" s="170"/>
      <c r="BP402" s="170"/>
      <c r="BQ402" s="170"/>
      <c r="BR402" s="170"/>
      <c r="BS402" s="170"/>
      <c r="BT402" s="170"/>
      <c r="BU402" s="170"/>
      <c r="BV402" s="170"/>
      <c r="BW402" s="170"/>
      <c r="BX402" s="170"/>
      <c r="BY402" s="170"/>
      <c r="BZ402" s="170"/>
      <c r="CA402" s="170"/>
      <c r="CB402" s="170"/>
      <c r="CC402" s="170"/>
      <c r="CD402" s="170"/>
      <c r="CE402" s="170"/>
      <c r="CF402" s="170"/>
      <c r="CG402" s="170"/>
      <c r="CH402" s="170"/>
      <c r="CI402" s="170"/>
      <c r="CJ402" s="170"/>
      <c r="CK402" s="170"/>
      <c r="CL402" s="170"/>
      <c r="CM402" s="170"/>
      <c r="CN402" s="170"/>
      <c r="CO402" s="170"/>
      <c r="CP402" s="170"/>
      <c r="CQ402" s="170"/>
      <c r="CR402" s="170"/>
      <c r="CS402" s="170"/>
    </row>
    <row r="403" s="22" customFormat="1" hidden="1" outlineLevel="2" spans="1:97">
      <c r="A403" s="23" t="s">
        <v>642</v>
      </c>
      <c r="B403" s="176" t="s">
        <v>587</v>
      </c>
      <c r="C403" s="170"/>
      <c r="D403" s="170"/>
      <c r="E403" s="170"/>
      <c r="F403" s="170"/>
      <c r="G403" s="170"/>
      <c r="H403" s="170"/>
      <c r="I403" s="171">
        <f>+I389/H389-1</f>
        <v>0.123211540735485</v>
      </c>
      <c r="J403" s="171">
        <f>+J389/I389-1</f>
        <v>0.212074955258448</v>
      </c>
      <c r="K403" s="171">
        <f>+K389/J389-1</f>
        <v>0.057193729100621</v>
      </c>
      <c r="L403" s="171">
        <f>+L389/K389-1</f>
        <v>0.0648209004272098</v>
      </c>
      <c r="M403" s="171"/>
      <c r="N403" s="171"/>
      <c r="O403" s="171">
        <f>+O389/L389-1</f>
        <v>0.194969523956485</v>
      </c>
      <c r="P403" s="171"/>
      <c r="Q403" s="171"/>
      <c r="R403" s="171">
        <f>(1+R404)*(1+R405)-1</f>
        <v>0.0571960492002821</v>
      </c>
      <c r="S403" s="171"/>
      <c r="T403" s="171"/>
      <c r="U403" s="171"/>
      <c r="V403" s="171"/>
      <c r="W403" s="171"/>
      <c r="X403" s="171"/>
      <c r="Y403" s="171">
        <f>(1+Y404)*(1+Y405)-1</f>
        <v>0.177183467330869</v>
      </c>
      <c r="Z403" s="171"/>
      <c r="AA403" s="171"/>
      <c r="AB403" s="171"/>
      <c r="AC403" s="171"/>
      <c r="AD403" s="171"/>
      <c r="AE403" s="171"/>
      <c r="AF403" s="171">
        <f>(1+AF404)*(1+AF405)-1</f>
        <v>0.209668967671778</v>
      </c>
      <c r="AG403" s="171"/>
      <c r="AH403" s="171"/>
      <c r="AI403" s="171"/>
      <c r="AJ403" s="171"/>
      <c r="AK403" s="171"/>
      <c r="AL403" s="171"/>
      <c r="AM403" s="171">
        <f>(1+AM404)*(1+AM405)-1</f>
        <v>0.284276807018625</v>
      </c>
      <c r="AN403" s="171"/>
      <c r="AO403" s="171"/>
      <c r="AP403" s="171"/>
      <c r="AQ403" s="171"/>
      <c r="AR403" s="171"/>
      <c r="AS403" s="171"/>
      <c r="AT403" s="171">
        <f>(1+AT404)*(1+AT405)-1</f>
        <v>-0.0823952263940129</v>
      </c>
      <c r="AU403" s="171"/>
      <c r="AV403" s="171"/>
      <c r="AW403" s="171"/>
      <c r="AX403" s="171"/>
      <c r="AY403" s="171"/>
      <c r="AZ403" s="171"/>
      <c r="BA403" s="171">
        <f>(1+BA404)*(1+BA405)-1</f>
        <v>0.110620635792239</v>
      </c>
      <c r="BB403" s="171"/>
      <c r="BC403" s="171"/>
      <c r="BD403" s="171"/>
      <c r="BE403" s="171"/>
      <c r="BF403" s="171"/>
      <c r="BG403" s="171"/>
      <c r="BH403" s="171">
        <f>(1+BH404)*(1+BH405)-1</f>
        <v>0.164188207704003</v>
      </c>
      <c r="BI403" s="171"/>
      <c r="BJ403" s="171"/>
      <c r="BK403" s="171"/>
      <c r="BL403" s="171"/>
      <c r="BM403" s="171"/>
      <c r="BN403" s="171"/>
      <c r="BO403" s="171"/>
      <c r="BP403" s="171"/>
      <c r="BQ403" s="171"/>
      <c r="BR403" s="171"/>
      <c r="BS403" s="171"/>
      <c r="BT403" s="171"/>
      <c r="BU403" s="171"/>
      <c r="BV403" s="171"/>
      <c r="BW403" s="171"/>
      <c r="BX403" s="171"/>
      <c r="BY403" s="171"/>
      <c r="BZ403" s="171"/>
      <c r="CA403" s="171"/>
      <c r="CB403" s="171"/>
      <c r="CC403" s="171"/>
      <c r="CD403" s="171"/>
      <c r="CE403" s="171"/>
      <c r="CF403" s="171"/>
      <c r="CG403" s="171"/>
      <c r="CH403" s="171"/>
      <c r="CI403" s="171"/>
      <c r="CJ403" s="171"/>
      <c r="CK403" s="171"/>
      <c r="CL403" s="171"/>
      <c r="CM403" s="171"/>
      <c r="CN403" s="171"/>
      <c r="CO403" s="171"/>
      <c r="CP403" s="171"/>
      <c r="CQ403" s="171"/>
      <c r="CR403" s="171"/>
      <c r="CS403" s="171"/>
    </row>
    <row r="404" s="22" customFormat="1" hidden="1" outlineLevel="2" spans="1:97">
      <c r="A404" s="549" t="s">
        <v>646</v>
      </c>
      <c r="B404" s="170" t="s">
        <v>587</v>
      </c>
      <c r="C404" s="170"/>
      <c r="D404" s="170"/>
      <c r="E404" s="170"/>
      <c r="F404" s="170"/>
      <c r="G404" s="170"/>
      <c r="H404" s="170"/>
      <c r="I404" s="171">
        <f>+(1+I403)/(1+I405)-1</f>
        <v>-0.0147267186530833</v>
      </c>
      <c r="J404" s="171">
        <f>+(1+J403)/(1+J405)-1</f>
        <v>0.0697925465652676</v>
      </c>
      <c r="K404" s="171">
        <f>+(1+K403)/(1+K405)-1</f>
        <v>-0.0492862148375711</v>
      </c>
      <c r="L404" s="171">
        <f>+(1+L403)/(1+L405)-1</f>
        <v>-0.0302177591737617</v>
      </c>
      <c r="M404" s="171"/>
      <c r="N404" s="171"/>
      <c r="O404" s="171">
        <f>+(1+O403)/(1+O405)-1</f>
        <v>0.108506051907685</v>
      </c>
      <c r="P404" s="171"/>
      <c r="Q404" s="171"/>
      <c r="R404" s="171">
        <v>-0.0300953677061633</v>
      </c>
      <c r="S404" s="171"/>
      <c r="T404" s="171"/>
      <c r="U404" s="171"/>
      <c r="V404" s="171"/>
      <c r="W404" s="171"/>
      <c r="X404" s="171"/>
      <c r="Y404" s="171">
        <v>-0.00238689209248411</v>
      </c>
      <c r="Z404" s="171"/>
      <c r="AA404" s="171"/>
      <c r="AB404" s="171"/>
      <c r="AC404" s="171"/>
      <c r="AD404" s="171"/>
      <c r="AE404" s="171"/>
      <c r="AF404" s="171">
        <v>-0.0497494362358379</v>
      </c>
      <c r="AG404" s="171"/>
      <c r="AH404" s="171"/>
      <c r="AI404" s="171"/>
      <c r="AJ404" s="171"/>
      <c r="AK404" s="171"/>
      <c r="AL404" s="171"/>
      <c r="AM404" s="171">
        <v>0.0192673071576385</v>
      </c>
      <c r="AN404" s="171"/>
      <c r="AO404" s="171"/>
      <c r="AP404" s="171"/>
      <c r="AQ404" s="171"/>
      <c r="AR404" s="171"/>
      <c r="AS404" s="171"/>
      <c r="AT404" s="171">
        <f>(AM390*AT408+AM391*AT412+AM392*AT416+AM393*AT420)/AM389</f>
        <v>-0.0435927490436923</v>
      </c>
      <c r="AU404" s="171"/>
      <c r="AV404" s="171"/>
      <c r="AW404" s="171"/>
      <c r="AX404" s="171"/>
      <c r="AY404" s="171"/>
      <c r="AZ404" s="171"/>
      <c r="BA404" s="171">
        <f>(AT390*BA408+AT391*BA412+AT392*BA416+AT393*BA420)/AT389</f>
        <v>-0.00837443232835767</v>
      </c>
      <c r="BB404" s="171"/>
      <c r="BC404" s="171"/>
      <c r="BD404" s="171"/>
      <c r="BE404" s="171"/>
      <c r="BF404" s="171"/>
      <c r="BG404" s="171"/>
      <c r="BH404" s="171">
        <f>(BA390*BH408+BA391*BH412+BA392*BH416+BA393*BH420)/BA389</f>
        <v>0.0631855778118747</v>
      </c>
      <c r="BI404" s="171"/>
      <c r="BJ404" s="171"/>
      <c r="BK404" s="171"/>
      <c r="BL404" s="171"/>
      <c r="BM404" s="171"/>
      <c r="BN404" s="171"/>
      <c r="BO404" s="171"/>
      <c r="BP404" s="171"/>
      <c r="BQ404" s="171"/>
      <c r="BR404" s="171"/>
      <c r="BS404" s="171"/>
      <c r="BT404" s="171"/>
      <c r="BU404" s="171"/>
      <c r="BV404" s="171"/>
      <c r="BW404" s="171"/>
      <c r="BX404" s="171"/>
      <c r="BY404" s="171"/>
      <c r="BZ404" s="171"/>
      <c r="CA404" s="171"/>
      <c r="CB404" s="171"/>
      <c r="CC404" s="171"/>
      <c r="CD404" s="171"/>
      <c r="CE404" s="171"/>
      <c r="CF404" s="171"/>
      <c r="CG404" s="171"/>
      <c r="CH404" s="171"/>
      <c r="CI404" s="171"/>
      <c r="CJ404" s="171"/>
      <c r="CK404" s="171"/>
      <c r="CL404" s="171"/>
      <c r="CM404" s="171"/>
      <c r="CN404" s="171"/>
      <c r="CO404" s="171"/>
      <c r="CP404" s="171"/>
      <c r="CQ404" s="171"/>
      <c r="CR404" s="171"/>
      <c r="CS404" s="171"/>
    </row>
    <row r="405" s="22" customFormat="1" hidden="1" outlineLevel="2" spans="1:97">
      <c r="A405" s="549" t="s">
        <v>649</v>
      </c>
      <c r="B405" s="170" t="s">
        <v>587</v>
      </c>
      <c r="C405" s="170"/>
      <c r="D405" s="170"/>
      <c r="E405" s="170"/>
      <c r="F405" s="170"/>
      <c r="G405" s="170"/>
      <c r="H405" s="170"/>
      <c r="I405" s="171">
        <v>0.14</v>
      </c>
      <c r="J405" s="171">
        <v>0.133</v>
      </c>
      <c r="K405" s="171">
        <v>0.112</v>
      </c>
      <c r="L405" s="171">
        <v>0.098</v>
      </c>
      <c r="M405" s="173"/>
      <c r="N405" s="173"/>
      <c r="O405" s="171">
        <v>0.078</v>
      </c>
      <c r="P405" s="173"/>
      <c r="Q405" s="173"/>
      <c r="R405" s="173">
        <v>0.09</v>
      </c>
      <c r="S405" s="173"/>
      <c r="T405" s="173"/>
      <c r="U405" s="173"/>
      <c r="V405" s="173"/>
      <c r="W405" s="173"/>
      <c r="X405" s="173"/>
      <c r="Y405" s="173">
        <v>0.18</v>
      </c>
      <c r="Z405" s="173"/>
      <c r="AA405" s="173"/>
      <c r="AB405" s="173"/>
      <c r="AC405" s="173"/>
      <c r="AD405" s="173"/>
      <c r="AE405" s="173"/>
      <c r="AF405" s="173">
        <v>0.273</v>
      </c>
      <c r="AG405" s="173"/>
      <c r="AH405" s="173"/>
      <c r="AI405" s="173"/>
      <c r="AJ405" s="173"/>
      <c r="AK405" s="171"/>
      <c r="AL405" s="171"/>
      <c r="AM405" s="173">
        <v>0.26</v>
      </c>
      <c r="AN405" s="171"/>
      <c r="AO405" s="171"/>
      <c r="AP405" s="171"/>
      <c r="AQ405" s="171"/>
      <c r="AR405" s="171"/>
      <c r="AS405" s="171"/>
      <c r="AT405" s="171">
        <f>(AM390*AT409+AM391*AT413+AM392*AT417+AM393*AT421)/AM389</f>
        <v>-0.0405710823621654</v>
      </c>
      <c r="AU405" s="171"/>
      <c r="AV405" s="171"/>
      <c r="AW405" s="171"/>
      <c r="AX405" s="171"/>
      <c r="AY405" s="171"/>
      <c r="AZ405" s="171"/>
      <c r="BA405" s="171">
        <v>0.12</v>
      </c>
      <c r="BB405" s="171"/>
      <c r="BC405" s="171"/>
      <c r="BD405" s="171"/>
      <c r="BE405" s="171"/>
      <c r="BF405" s="171"/>
      <c r="BG405" s="171"/>
      <c r="BH405" s="171">
        <v>0.095</v>
      </c>
      <c r="BI405" s="171"/>
      <c r="BJ405" s="171"/>
      <c r="BK405" s="171"/>
      <c r="BL405" s="171"/>
      <c r="BM405" s="171"/>
      <c r="BN405" s="171"/>
      <c r="BO405" s="171"/>
      <c r="BP405" s="171"/>
      <c r="BQ405" s="171"/>
      <c r="BR405" s="171"/>
      <c r="BS405" s="171"/>
      <c r="BT405" s="171"/>
      <c r="BU405" s="171"/>
      <c r="BV405" s="171"/>
      <c r="BW405" s="171"/>
      <c r="BX405" s="171"/>
      <c r="BY405" s="171"/>
      <c r="BZ405" s="171"/>
      <c r="CA405" s="171"/>
      <c r="CB405" s="171"/>
      <c r="CC405" s="171"/>
      <c r="CD405" s="171"/>
      <c r="CE405" s="171"/>
      <c r="CF405" s="171"/>
      <c r="CG405" s="171"/>
      <c r="CH405" s="171"/>
      <c r="CI405" s="171"/>
      <c r="CJ405" s="171"/>
      <c r="CK405" s="171"/>
      <c r="CL405" s="171"/>
      <c r="CM405" s="171"/>
      <c r="CN405" s="171"/>
      <c r="CO405" s="171"/>
      <c r="CP405" s="171"/>
      <c r="CQ405" s="171"/>
      <c r="CR405" s="171"/>
      <c r="CS405" s="171"/>
    </row>
    <row r="406" s="22" customFormat="1" hidden="1" outlineLevel="2" spans="1:97">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c r="AA406" s="170"/>
      <c r="AB406" s="170"/>
      <c r="AC406" s="170"/>
      <c r="AD406" s="170"/>
      <c r="AE406" s="170"/>
      <c r="AF406" s="170"/>
      <c r="AG406" s="170"/>
      <c r="AH406" s="170"/>
      <c r="AI406" s="170"/>
      <c r="AJ406" s="170"/>
      <c r="AK406" s="170"/>
      <c r="AL406" s="170"/>
      <c r="AM406" s="170"/>
      <c r="AN406" s="170"/>
      <c r="AO406" s="170"/>
      <c r="AP406" s="170"/>
      <c r="AQ406" s="170"/>
      <c r="AR406" s="170"/>
      <c r="AS406" s="170"/>
      <c r="AT406" s="170"/>
      <c r="AU406" s="170"/>
      <c r="AV406" s="170"/>
      <c r="AW406" s="170"/>
      <c r="AX406" s="170"/>
      <c r="AY406" s="170"/>
      <c r="AZ406" s="170"/>
      <c r="BA406" s="170"/>
      <c r="BB406" s="170"/>
      <c r="BC406" s="170"/>
      <c r="BD406" s="170"/>
      <c r="BE406" s="170"/>
      <c r="BF406" s="170"/>
      <c r="BG406" s="170"/>
      <c r="BH406" s="170"/>
      <c r="BI406" s="170"/>
      <c r="BJ406" s="170"/>
      <c r="BK406" s="170"/>
      <c r="BL406" s="170"/>
      <c r="BM406" s="170"/>
      <c r="BN406" s="170"/>
      <c r="BO406" s="170"/>
      <c r="BP406" s="170"/>
      <c r="BQ406" s="170"/>
      <c r="BR406" s="170"/>
      <c r="BS406" s="170"/>
      <c r="BT406" s="170"/>
      <c r="BU406" s="170"/>
      <c r="BV406" s="170"/>
      <c r="BW406" s="170"/>
      <c r="BX406" s="170"/>
      <c r="BY406" s="170"/>
      <c r="BZ406" s="170"/>
      <c r="CA406" s="170"/>
      <c r="CB406" s="170"/>
      <c r="CC406" s="170"/>
      <c r="CD406" s="170"/>
      <c r="CE406" s="170"/>
      <c r="CF406" s="170"/>
      <c r="CG406" s="170"/>
      <c r="CH406" s="170"/>
      <c r="CI406" s="170"/>
      <c r="CJ406" s="170"/>
      <c r="CK406" s="170"/>
      <c r="CL406" s="170"/>
      <c r="CM406" s="170"/>
      <c r="CN406" s="170"/>
      <c r="CO406" s="170"/>
      <c r="CP406" s="170"/>
      <c r="CQ406" s="170"/>
      <c r="CR406" s="170"/>
      <c r="CS406" s="170"/>
    </row>
    <row r="407" s="22" customFormat="1" hidden="1" outlineLevel="2" spans="1:97">
      <c r="A407" s="180" t="s">
        <v>643</v>
      </c>
      <c r="B407" s="176" t="s">
        <v>587</v>
      </c>
      <c r="C407" s="170"/>
      <c r="D407" s="170"/>
      <c r="E407" s="170"/>
      <c r="F407" s="170"/>
      <c r="G407" s="170"/>
      <c r="H407" s="170"/>
      <c r="I407" s="170"/>
      <c r="J407" s="170"/>
      <c r="K407" s="170"/>
      <c r="L407" s="170"/>
      <c r="O407" s="170"/>
      <c r="AR407" s="171"/>
      <c r="AS407" s="171"/>
      <c r="AT407" s="171">
        <f>(1+AT408)*(1+AT409)-1</f>
        <v>-0.0275055752696456</v>
      </c>
      <c r="AW407" s="171"/>
      <c r="AY407" s="171"/>
      <c r="BA407" s="171">
        <f>(1+BA408)*(1+BA409)-1</f>
        <v>0.161959845738334</v>
      </c>
      <c r="BB407" s="171"/>
      <c r="BC407" s="171"/>
      <c r="BD407" s="171"/>
      <c r="BE407" s="171"/>
      <c r="BF407" s="171"/>
      <c r="BG407" s="171"/>
      <c r="BH407" s="171">
        <f>(1+BH408)*(1+BH409)-1</f>
        <v>0.150719476474603</v>
      </c>
      <c r="BI407" s="171"/>
      <c r="BJ407" s="171"/>
      <c r="BK407" s="171"/>
      <c r="BL407" s="171"/>
      <c r="BM407" s="171"/>
      <c r="BN407" s="171"/>
      <c r="BO407" s="171"/>
      <c r="BP407" s="171"/>
      <c r="BQ407" s="171"/>
      <c r="BR407" s="171"/>
      <c r="BS407" s="171"/>
      <c r="BT407" s="171"/>
      <c r="BU407" s="171"/>
      <c r="BV407" s="171"/>
      <c r="BW407" s="171"/>
      <c r="BX407" s="171"/>
      <c r="BY407" s="171"/>
      <c r="BZ407" s="171"/>
      <c r="CA407" s="171"/>
      <c r="CB407" s="171"/>
      <c r="CC407" s="171"/>
      <c r="CD407" s="171"/>
      <c r="CE407" s="171"/>
      <c r="CF407" s="171"/>
      <c r="CG407" s="171"/>
      <c r="CH407" s="171"/>
      <c r="CI407" s="171"/>
      <c r="CJ407" s="171"/>
      <c r="CK407" s="171"/>
      <c r="CL407" s="171"/>
      <c r="CM407" s="171"/>
      <c r="CN407" s="171"/>
      <c r="CO407" s="171"/>
      <c r="CP407" s="171"/>
      <c r="CQ407" s="171"/>
      <c r="CR407" s="171"/>
      <c r="CS407" s="171"/>
    </row>
    <row r="408" s="22" customFormat="1" hidden="1" outlineLevel="2" spans="1:97">
      <c r="A408" s="550" t="s">
        <v>646</v>
      </c>
      <c r="B408" s="170" t="s">
        <v>587</v>
      </c>
      <c r="C408" s="170"/>
      <c r="D408" s="170"/>
      <c r="E408" s="170"/>
      <c r="F408" s="170"/>
      <c r="G408" s="170"/>
      <c r="H408" s="170"/>
      <c r="I408" s="170"/>
      <c r="J408" s="170"/>
      <c r="K408" s="170"/>
      <c r="L408" s="170"/>
      <c r="O408" s="170"/>
      <c r="AR408" s="171"/>
      <c r="AS408" s="171"/>
      <c r="AT408" s="171">
        <f>[56]Currencies!Y636</f>
        <v>-0.0176823992622683</v>
      </c>
      <c r="AW408" s="171"/>
      <c r="AY408" s="171"/>
      <c r="BA408" s="171">
        <f>[56]Currencies!AF636</f>
        <v>0.00168952218821883</v>
      </c>
      <c r="BB408" s="171"/>
      <c r="BC408" s="171"/>
      <c r="BD408" s="171"/>
      <c r="BE408" s="171"/>
      <c r="BF408" s="171"/>
      <c r="BG408" s="171"/>
      <c r="BH408" s="171">
        <f>[56]Currencies!AM636</f>
        <v>0.0654809967357436</v>
      </c>
      <c r="BI408" s="171"/>
      <c r="BJ408" s="171"/>
      <c r="BK408" s="171"/>
      <c r="BL408" s="171"/>
      <c r="BM408" s="171"/>
      <c r="BN408" s="171"/>
      <c r="BO408" s="171"/>
      <c r="BP408" s="171"/>
      <c r="BQ408" s="171"/>
      <c r="BR408" s="171"/>
      <c r="BS408" s="171"/>
      <c r="BT408" s="171"/>
      <c r="BU408" s="171"/>
      <c r="BV408" s="171"/>
      <c r="BW408" s="171"/>
      <c r="BX408" s="171"/>
      <c r="BY408" s="171"/>
      <c r="BZ408" s="171"/>
      <c r="CA408" s="171"/>
      <c r="CB408" s="171"/>
      <c r="CC408" s="171"/>
      <c r="CD408" s="171"/>
      <c r="CE408" s="171"/>
      <c r="CF408" s="171"/>
      <c r="CG408" s="171"/>
      <c r="CH408" s="171"/>
      <c r="CI408" s="171"/>
      <c r="CJ408" s="171"/>
      <c r="CK408" s="171"/>
      <c r="CL408" s="171"/>
      <c r="CM408" s="171"/>
      <c r="CN408" s="171"/>
      <c r="CO408" s="171"/>
      <c r="CP408" s="171"/>
      <c r="CQ408" s="171"/>
      <c r="CR408" s="171"/>
      <c r="CS408" s="171"/>
    </row>
    <row r="409" s="22" customFormat="1" hidden="1" outlineLevel="2" spans="1:97">
      <c r="A409" s="550" t="s">
        <v>650</v>
      </c>
      <c r="B409" s="170" t="s">
        <v>587</v>
      </c>
      <c r="C409" s="170"/>
      <c r="D409" s="170"/>
      <c r="E409" s="170"/>
      <c r="F409" s="170"/>
      <c r="G409" s="170"/>
      <c r="H409" s="170"/>
      <c r="I409" s="170"/>
      <c r="J409" s="170"/>
      <c r="K409" s="170"/>
      <c r="L409" s="170"/>
      <c r="O409" s="170"/>
      <c r="AP409" s="22"/>
      <c r="AR409" s="171"/>
      <c r="AS409" s="171"/>
      <c r="AT409" s="173">
        <v>-0.01</v>
      </c>
      <c r="AU409" s="22"/>
      <c r="AW409" s="171"/>
      <c r="AY409" s="171"/>
      <c r="BA409" s="171">
        <v>0.16</v>
      </c>
      <c r="BB409" s="171"/>
      <c r="BC409" s="171"/>
      <c r="BD409" s="179"/>
      <c r="BE409" s="171"/>
      <c r="BF409" s="171"/>
      <c r="BG409" s="171"/>
      <c r="BH409" s="171">
        <v>0.08</v>
      </c>
      <c r="BI409" s="171"/>
      <c r="BJ409" s="171"/>
      <c r="BK409" s="171"/>
      <c r="BL409" s="171"/>
      <c r="BM409" s="171"/>
      <c r="BN409" s="171"/>
      <c r="BO409" s="171"/>
      <c r="BP409" s="171"/>
      <c r="BQ409" s="171"/>
      <c r="BR409" s="171"/>
      <c r="BS409" s="171"/>
      <c r="BT409" s="171"/>
      <c r="BU409" s="171"/>
      <c r="BV409" s="171"/>
      <c r="BW409" s="171"/>
      <c r="BX409" s="171"/>
      <c r="BY409" s="171"/>
      <c r="BZ409" s="171"/>
      <c r="CA409" s="171"/>
      <c r="CB409" s="171"/>
      <c r="CC409" s="171"/>
      <c r="CD409" s="171"/>
      <c r="CE409" s="171"/>
      <c r="CF409" s="171"/>
      <c r="CG409" s="171"/>
      <c r="CH409" s="171"/>
      <c r="CI409" s="171"/>
      <c r="CJ409" s="171"/>
      <c r="CK409" s="171"/>
      <c r="CL409" s="171"/>
      <c r="CM409" s="171"/>
      <c r="CN409" s="171"/>
      <c r="CO409" s="171"/>
      <c r="CP409" s="171"/>
      <c r="CQ409" s="171"/>
      <c r="CR409" s="171"/>
      <c r="CS409" s="171"/>
    </row>
    <row r="410" s="22" customFormat="1" hidden="1" outlineLevel="2" spans="1:97">
      <c r="A410" s="172"/>
      <c r="B410" s="170"/>
      <c r="C410" s="170"/>
      <c r="D410" s="170"/>
      <c r="E410" s="170"/>
      <c r="F410" s="170"/>
      <c r="G410" s="170"/>
      <c r="H410" s="170"/>
      <c r="I410" s="170"/>
      <c r="J410" s="170"/>
      <c r="K410" s="170"/>
      <c r="L410" s="170"/>
      <c r="O410" s="170"/>
      <c r="AR410" s="170"/>
      <c r="AS410" s="170"/>
      <c r="AT410" s="170"/>
      <c r="AW410" s="170"/>
      <c r="AY410" s="170"/>
      <c r="BA410" s="170"/>
      <c r="BB410" s="170"/>
      <c r="BC410" s="170"/>
      <c r="BD410" s="170"/>
      <c r="BE410" s="170"/>
      <c r="BF410" s="170"/>
      <c r="BG410" s="170"/>
      <c r="BH410" s="170"/>
      <c r="BI410" s="170"/>
      <c r="BJ410" s="170"/>
      <c r="BK410" s="170"/>
      <c r="BL410" s="170"/>
      <c r="BM410" s="170"/>
      <c r="BN410" s="170"/>
      <c r="BO410" s="170"/>
      <c r="BP410" s="170"/>
      <c r="BQ410" s="170"/>
      <c r="BR410" s="170"/>
      <c r="BS410" s="170"/>
      <c r="BT410" s="170"/>
      <c r="BU410" s="170"/>
      <c r="BV410" s="170"/>
      <c r="BW410" s="170"/>
      <c r="BX410" s="170"/>
      <c r="BY410" s="170"/>
      <c r="BZ410" s="170"/>
      <c r="CA410" s="170"/>
      <c r="CB410" s="170"/>
      <c r="CC410" s="170"/>
      <c r="CD410" s="170"/>
      <c r="CE410" s="170"/>
      <c r="CF410" s="170"/>
      <c r="CG410" s="170"/>
      <c r="CH410" s="170"/>
      <c r="CI410" s="170"/>
      <c r="CJ410" s="170"/>
      <c r="CK410" s="170"/>
      <c r="CL410" s="170"/>
      <c r="CM410" s="170"/>
      <c r="CN410" s="170"/>
      <c r="CO410" s="170"/>
      <c r="CP410" s="170"/>
      <c r="CQ410" s="170"/>
      <c r="CR410" s="170"/>
      <c r="CS410" s="170"/>
    </row>
    <row r="411" s="22" customFormat="1" hidden="1" outlineLevel="2" spans="1:97">
      <c r="A411" s="180" t="s">
        <v>453</v>
      </c>
      <c r="B411" s="176" t="s">
        <v>587</v>
      </c>
      <c r="C411" s="170"/>
      <c r="D411" s="170"/>
      <c r="E411" s="170"/>
      <c r="F411" s="170"/>
      <c r="G411" s="170"/>
      <c r="H411" s="170"/>
      <c r="I411" s="170"/>
      <c r="J411" s="170"/>
      <c r="K411" s="170"/>
      <c r="L411" s="170"/>
      <c r="O411" s="170"/>
      <c r="AR411" s="171"/>
      <c r="AS411" s="171"/>
      <c r="AT411" s="171">
        <f>(1+AT412)*(1+AT413)-1</f>
        <v>-0.245876739174606</v>
      </c>
      <c r="AW411" s="171"/>
      <c r="AY411" s="171"/>
      <c r="BA411" s="171">
        <f>(1+BA412)*(1+BA413)-1</f>
        <v>-0.0144571358720968</v>
      </c>
      <c r="BB411" s="171"/>
      <c r="BC411" s="171"/>
      <c r="BD411" s="171"/>
      <c r="BE411" s="171"/>
      <c r="BF411" s="171"/>
      <c r="BG411" s="171"/>
      <c r="BH411" s="171">
        <f>(1+BH412)*(1+BH413)-1</f>
        <v>0.346487377346147</v>
      </c>
      <c r="BI411" s="171"/>
      <c r="BJ411" s="171"/>
      <c r="BK411" s="171"/>
      <c r="BL411" s="171"/>
      <c r="BM411" s="171"/>
      <c r="BN411" s="171"/>
      <c r="BO411" s="171"/>
      <c r="BP411" s="171"/>
      <c r="BQ411" s="171"/>
      <c r="BR411" s="171"/>
      <c r="BS411" s="171"/>
      <c r="BT411" s="171"/>
      <c r="BU411" s="171"/>
      <c r="BV411" s="171"/>
      <c r="BW411" s="171"/>
      <c r="BX411" s="171"/>
      <c r="BY411" s="171"/>
      <c r="BZ411" s="171"/>
      <c r="CA411" s="171"/>
      <c r="CB411" s="171"/>
      <c r="CC411" s="171"/>
      <c r="CD411" s="171"/>
      <c r="CE411" s="171"/>
      <c r="CF411" s="171"/>
      <c r="CG411" s="171"/>
      <c r="CH411" s="171"/>
      <c r="CI411" s="171"/>
      <c r="CJ411" s="171"/>
      <c r="CK411" s="171"/>
      <c r="CL411" s="171"/>
      <c r="CM411" s="171"/>
      <c r="CN411" s="171"/>
      <c r="CO411" s="171"/>
      <c r="CP411" s="171"/>
      <c r="CQ411" s="171"/>
      <c r="CR411" s="171"/>
      <c r="CS411" s="171"/>
    </row>
    <row r="412" s="22" customFormat="1" hidden="1" outlineLevel="2" spans="1:97">
      <c r="A412" s="550" t="s">
        <v>646</v>
      </c>
      <c r="B412" s="170" t="s">
        <v>587</v>
      </c>
      <c r="C412" s="170"/>
      <c r="D412" s="170"/>
      <c r="E412" s="170"/>
      <c r="F412" s="170"/>
      <c r="G412" s="170"/>
      <c r="H412" s="170"/>
      <c r="I412" s="170"/>
      <c r="J412" s="170"/>
      <c r="K412" s="170"/>
      <c r="L412" s="170"/>
      <c r="O412" s="170"/>
      <c r="AR412" s="171"/>
      <c r="AS412" s="171"/>
      <c r="AT412" s="171">
        <f>[56]Currencies!Y638</f>
        <v>-0.143041749062052</v>
      </c>
      <c r="AW412" s="171"/>
      <c r="AY412" s="171"/>
      <c r="BA412" s="171">
        <f>[56]Currencies!AF638</f>
        <v>-0.0242149860119771</v>
      </c>
      <c r="BB412" s="171"/>
      <c r="BC412" s="171"/>
      <c r="BD412" s="171"/>
      <c r="BE412" s="171"/>
      <c r="BF412" s="171"/>
      <c r="BG412" s="171"/>
      <c r="BH412" s="171">
        <f>[56]Currencies!AM638</f>
        <v>0.0947051848342662</v>
      </c>
      <c r="BI412" s="171"/>
      <c r="BJ412" s="171"/>
      <c r="BK412" s="171"/>
      <c r="BL412" s="171"/>
      <c r="BM412" s="171"/>
      <c r="BN412" s="171"/>
      <c r="BO412" s="171"/>
      <c r="BP412" s="171"/>
      <c r="BQ412" s="171"/>
      <c r="BR412" s="171"/>
      <c r="BS412" s="171"/>
      <c r="BT412" s="171"/>
      <c r="BU412" s="171"/>
      <c r="BV412" s="171"/>
      <c r="BW412" s="171"/>
      <c r="BX412" s="171"/>
      <c r="BY412" s="171"/>
      <c r="BZ412" s="171"/>
      <c r="CA412" s="171"/>
      <c r="CB412" s="171"/>
      <c r="CC412" s="171"/>
      <c r="CD412" s="171"/>
      <c r="CE412" s="171"/>
      <c r="CF412" s="171"/>
      <c r="CG412" s="171"/>
      <c r="CH412" s="171"/>
      <c r="CI412" s="171"/>
      <c r="CJ412" s="171"/>
      <c r="CK412" s="171"/>
      <c r="CL412" s="171"/>
      <c r="CM412" s="171"/>
      <c r="CN412" s="171"/>
      <c r="CO412" s="171"/>
      <c r="CP412" s="171"/>
      <c r="CQ412" s="171"/>
      <c r="CR412" s="171"/>
      <c r="CS412" s="171"/>
    </row>
    <row r="413" s="22" customFormat="1" hidden="1" outlineLevel="2" spans="1:97">
      <c r="A413" s="550" t="s">
        <v>651</v>
      </c>
      <c r="B413" s="170" t="s">
        <v>587</v>
      </c>
      <c r="C413" s="170"/>
      <c r="D413" s="170"/>
      <c r="E413" s="170"/>
      <c r="F413" s="170"/>
      <c r="G413" s="170"/>
      <c r="H413" s="170"/>
      <c r="I413" s="170"/>
      <c r="J413" s="170"/>
      <c r="K413" s="170"/>
      <c r="L413" s="170"/>
      <c r="O413" s="170"/>
      <c r="AR413" s="171"/>
      <c r="AS413" s="171"/>
      <c r="AT413" s="173">
        <v>-0.12</v>
      </c>
      <c r="AW413" s="171"/>
      <c r="AY413" s="171"/>
      <c r="BA413" s="173">
        <v>0.01</v>
      </c>
      <c r="BB413" s="171"/>
      <c r="BC413" s="171"/>
      <c r="BD413" s="171"/>
      <c r="BE413" s="171"/>
      <c r="BF413" s="171"/>
      <c r="BG413" s="171"/>
      <c r="BH413" s="171">
        <v>0.23</v>
      </c>
      <c r="BI413" s="171"/>
      <c r="BJ413" s="171"/>
      <c r="BK413" s="171"/>
      <c r="BL413" s="171"/>
      <c r="BM413" s="171"/>
      <c r="BN413" s="171"/>
      <c r="BO413" s="171"/>
      <c r="BP413" s="171"/>
      <c r="BQ413" s="171"/>
      <c r="BR413" s="171"/>
      <c r="BS413" s="171"/>
      <c r="BT413" s="171"/>
      <c r="BU413" s="171"/>
      <c r="BV413" s="171"/>
      <c r="BW413" s="171"/>
      <c r="BX413" s="171"/>
      <c r="BY413" s="171"/>
      <c r="BZ413" s="171"/>
      <c r="CA413" s="171"/>
      <c r="CB413" s="171"/>
      <c r="CC413" s="171"/>
      <c r="CD413" s="171"/>
      <c r="CE413" s="171"/>
      <c r="CF413" s="171"/>
      <c r="CG413" s="171"/>
      <c r="CH413" s="171"/>
      <c r="CI413" s="171"/>
      <c r="CJ413" s="171"/>
      <c r="CK413" s="171"/>
      <c r="CL413" s="171"/>
      <c r="CM413" s="171"/>
      <c r="CN413" s="171"/>
      <c r="CO413" s="171"/>
      <c r="CP413" s="171"/>
      <c r="CQ413" s="171"/>
      <c r="CR413" s="171"/>
      <c r="CS413" s="171"/>
    </row>
    <row r="414" s="22" customFormat="1" hidden="1" outlineLevel="2" spans="1:97">
      <c r="A414" s="172"/>
      <c r="B414" s="170"/>
      <c r="C414" s="170"/>
      <c r="D414" s="170"/>
      <c r="E414" s="170"/>
      <c r="F414" s="170"/>
      <c r="G414" s="170"/>
      <c r="H414" s="170"/>
      <c r="I414" s="170"/>
      <c r="J414" s="170"/>
      <c r="K414" s="170"/>
      <c r="L414" s="170"/>
      <c r="O414" s="170"/>
      <c r="AR414" s="170"/>
      <c r="AS414" s="170"/>
      <c r="AT414" s="170"/>
      <c r="AW414" s="170"/>
      <c r="AY414" s="170"/>
      <c r="BA414" s="170"/>
      <c r="BB414" s="170"/>
      <c r="BC414" s="170"/>
      <c r="BD414" s="170"/>
      <c r="BE414" s="170"/>
      <c r="BF414" s="170"/>
      <c r="BG414" s="170"/>
      <c r="BH414" s="170"/>
      <c r="BI414" s="170"/>
      <c r="BJ414" s="170"/>
      <c r="BK414" s="170"/>
      <c r="BL414" s="170"/>
      <c r="BM414" s="170"/>
      <c r="BN414" s="170"/>
      <c r="BO414" s="170"/>
      <c r="BP414" s="170"/>
      <c r="BQ414" s="170"/>
      <c r="BR414" s="170"/>
      <c r="BS414" s="170"/>
      <c r="BT414" s="170"/>
      <c r="BU414" s="170"/>
      <c r="BV414" s="170"/>
      <c r="BW414" s="170"/>
      <c r="BX414" s="170"/>
      <c r="BY414" s="170"/>
      <c r="BZ414" s="170"/>
      <c r="CA414" s="170"/>
      <c r="CB414" s="170"/>
      <c r="CC414" s="170"/>
      <c r="CD414" s="170"/>
      <c r="CE414" s="170"/>
      <c r="CF414" s="170"/>
      <c r="CG414" s="170"/>
      <c r="CH414" s="170"/>
      <c r="CI414" s="170"/>
      <c r="CJ414" s="170"/>
      <c r="CK414" s="170"/>
      <c r="CL414" s="170"/>
      <c r="CM414" s="170"/>
      <c r="CN414" s="170"/>
      <c r="CO414" s="170"/>
      <c r="CP414" s="170"/>
      <c r="CQ414" s="170"/>
      <c r="CR414" s="170"/>
      <c r="CS414" s="170"/>
    </row>
    <row r="415" s="22" customFormat="1" hidden="1" outlineLevel="2" spans="1:97">
      <c r="A415" s="180" t="s">
        <v>644</v>
      </c>
      <c r="B415" s="176" t="s">
        <v>587</v>
      </c>
      <c r="C415" s="170"/>
      <c r="D415" s="170"/>
      <c r="E415" s="170"/>
      <c r="F415" s="170"/>
      <c r="G415" s="170"/>
      <c r="H415" s="170"/>
      <c r="I415" s="170"/>
      <c r="J415" s="170"/>
      <c r="K415" s="170"/>
      <c r="L415" s="170"/>
      <c r="O415" s="170"/>
      <c r="AR415" s="171"/>
      <c r="AS415" s="171"/>
      <c r="AT415" s="171">
        <f>(1+AT416)*(1+AT417)-1</f>
        <v>-0.177648949482371</v>
      </c>
      <c r="AW415" s="171"/>
      <c r="AY415" s="171"/>
      <c r="BA415" s="171">
        <f>(1+BA416)*(1+BA417)-1</f>
        <v>-0.0447232954561617</v>
      </c>
      <c r="BB415" s="171"/>
      <c r="BC415" s="171"/>
      <c r="BD415" s="171"/>
      <c r="BE415" s="171"/>
      <c r="BF415" s="171"/>
      <c r="BG415" s="171"/>
      <c r="BH415" s="171">
        <f>(1+BH416)*(1+BH417)-1</f>
        <v>0.180431147182762</v>
      </c>
      <c r="BI415" s="171"/>
      <c r="BJ415" s="171"/>
      <c r="BK415" s="171"/>
      <c r="BL415" s="171"/>
      <c r="BM415" s="171"/>
      <c r="BN415" s="171"/>
      <c r="BO415" s="171"/>
      <c r="BP415" s="171"/>
      <c r="BQ415" s="171"/>
      <c r="BR415" s="171"/>
      <c r="BS415" s="171"/>
      <c r="BT415" s="171"/>
      <c r="BU415" s="171"/>
      <c r="BV415" s="171"/>
      <c r="BW415" s="171"/>
      <c r="BX415" s="171"/>
      <c r="BY415" s="171"/>
      <c r="BZ415" s="171"/>
      <c r="CA415" s="171"/>
      <c r="CB415" s="171"/>
      <c r="CC415" s="171"/>
      <c r="CD415" s="171"/>
      <c r="CE415" s="171"/>
      <c r="CF415" s="171"/>
      <c r="CG415" s="171"/>
      <c r="CH415" s="171"/>
      <c r="CI415" s="171"/>
      <c r="CJ415" s="171"/>
      <c r="CK415" s="171"/>
      <c r="CL415" s="171"/>
      <c r="CM415" s="171"/>
      <c r="CN415" s="171"/>
      <c r="CO415" s="171"/>
      <c r="CP415" s="171"/>
      <c r="CQ415" s="171"/>
      <c r="CR415" s="171"/>
      <c r="CS415" s="171"/>
    </row>
    <row r="416" s="22" customFormat="1" hidden="1" outlineLevel="2" spans="1:97">
      <c r="A416" s="550" t="s">
        <v>646</v>
      </c>
      <c r="B416" s="170" t="s">
        <v>587</v>
      </c>
      <c r="C416" s="170"/>
      <c r="D416" s="170"/>
      <c r="E416" s="170"/>
      <c r="F416" s="170"/>
      <c r="G416" s="170"/>
      <c r="H416" s="170"/>
      <c r="I416" s="170"/>
      <c r="J416" s="170"/>
      <c r="K416" s="170"/>
      <c r="L416" s="170"/>
      <c r="O416" s="170"/>
      <c r="AR416" s="171"/>
      <c r="AS416" s="171"/>
      <c r="AT416" s="171">
        <f>[56]Currencies!Y640</f>
        <v>-0.0862766105359682</v>
      </c>
      <c r="AW416" s="171"/>
      <c r="AY416" s="171"/>
      <c r="BA416" s="171">
        <f>[56]Currencies!AF640</f>
        <v>-0.0541814806496651</v>
      </c>
      <c r="BB416" s="171"/>
      <c r="BC416" s="171"/>
      <c r="BD416" s="171"/>
      <c r="BE416" s="171"/>
      <c r="BF416" s="171"/>
      <c r="BG416" s="171"/>
      <c r="BH416" s="171">
        <f>[56]Currencies!AM640</f>
        <v>0.0176130579161743</v>
      </c>
      <c r="BI416" s="171"/>
      <c r="BJ416" s="171"/>
      <c r="BK416" s="171"/>
      <c r="BL416" s="171"/>
      <c r="BM416" s="171"/>
      <c r="BN416" s="171"/>
      <c r="BO416" s="171"/>
      <c r="BP416" s="171"/>
      <c r="BQ416" s="171"/>
      <c r="BR416" s="171"/>
      <c r="BS416" s="171"/>
      <c r="BT416" s="171"/>
      <c r="BU416" s="171"/>
      <c r="BV416" s="171"/>
      <c r="BW416" s="171"/>
      <c r="BX416" s="171"/>
      <c r="BY416" s="171"/>
      <c r="BZ416" s="171"/>
      <c r="CA416" s="171"/>
      <c r="CB416" s="171"/>
      <c r="CC416" s="171"/>
      <c r="CD416" s="171"/>
      <c r="CE416" s="171"/>
      <c r="CF416" s="171"/>
      <c r="CG416" s="171"/>
      <c r="CH416" s="171"/>
      <c r="CI416" s="171"/>
      <c r="CJ416" s="171"/>
      <c r="CK416" s="171"/>
      <c r="CL416" s="171"/>
      <c r="CM416" s="171"/>
      <c r="CN416" s="171"/>
      <c r="CO416" s="171"/>
      <c r="CP416" s="171"/>
      <c r="CQ416" s="171"/>
      <c r="CR416" s="171"/>
      <c r="CS416" s="171"/>
    </row>
    <row r="417" s="22" customFormat="1" hidden="1" outlineLevel="2" spans="1:97">
      <c r="A417" s="550" t="s">
        <v>652</v>
      </c>
      <c r="B417" s="170" t="s">
        <v>587</v>
      </c>
      <c r="C417" s="170"/>
      <c r="D417" s="170"/>
      <c r="E417" s="170"/>
      <c r="F417" s="170"/>
      <c r="G417" s="170"/>
      <c r="H417" s="170"/>
      <c r="I417" s="170"/>
      <c r="J417" s="170"/>
      <c r="K417" s="170"/>
      <c r="L417" s="170"/>
      <c r="O417" s="170"/>
      <c r="AR417" s="171"/>
      <c r="AS417" s="171"/>
      <c r="AT417" s="173">
        <v>-0.1</v>
      </c>
      <c r="AW417" s="171"/>
      <c r="AY417" s="171"/>
      <c r="BA417" s="173">
        <v>0.01</v>
      </c>
      <c r="BB417" s="171"/>
      <c r="BC417" s="171"/>
      <c r="BD417" s="171"/>
      <c r="BE417" s="171"/>
      <c r="BF417" s="171"/>
      <c r="BG417" s="171"/>
      <c r="BH417" s="171">
        <v>0.16</v>
      </c>
      <c r="BI417" s="171"/>
      <c r="BJ417" s="171"/>
      <c r="BK417" s="171"/>
      <c r="BL417" s="171"/>
      <c r="BM417" s="171"/>
      <c r="BN417" s="171"/>
      <c r="BO417" s="171"/>
      <c r="BP417" s="171"/>
      <c r="BQ417" s="171"/>
      <c r="BR417" s="171"/>
      <c r="BS417" s="171"/>
      <c r="BT417" s="171"/>
      <c r="BU417" s="171"/>
      <c r="BV417" s="171"/>
      <c r="BW417" s="171"/>
      <c r="BX417" s="171"/>
      <c r="BY417" s="171"/>
      <c r="BZ417" s="171"/>
      <c r="CA417" s="171"/>
      <c r="CB417" s="171"/>
      <c r="CC417" s="171"/>
      <c r="CD417" s="171"/>
      <c r="CE417" s="171"/>
      <c r="CF417" s="171"/>
      <c r="CG417" s="171"/>
      <c r="CH417" s="171"/>
      <c r="CI417" s="171"/>
      <c r="CJ417" s="171"/>
      <c r="CK417" s="171"/>
      <c r="CL417" s="171"/>
      <c r="CM417" s="171"/>
      <c r="CN417" s="171"/>
      <c r="CO417" s="171"/>
      <c r="CP417" s="171"/>
      <c r="CQ417" s="171"/>
      <c r="CR417" s="171"/>
      <c r="CS417" s="171"/>
    </row>
    <row r="418" s="22" customFormat="1" hidden="1" outlineLevel="2" spans="1:97">
      <c r="A418" s="172"/>
      <c r="B418" s="170"/>
      <c r="C418" s="170"/>
      <c r="D418" s="170"/>
      <c r="E418" s="170"/>
      <c r="F418" s="170"/>
      <c r="G418" s="170"/>
      <c r="H418" s="170"/>
      <c r="I418" s="170"/>
      <c r="J418" s="170"/>
      <c r="K418" s="170"/>
      <c r="L418" s="170"/>
      <c r="O418" s="170"/>
      <c r="AR418" s="170"/>
      <c r="AS418" s="170"/>
      <c r="AT418" s="170"/>
      <c r="AW418" s="170"/>
      <c r="AY418" s="170"/>
      <c r="BA418" s="170"/>
      <c r="BB418" s="170"/>
      <c r="BC418" s="170"/>
      <c r="BD418" s="170"/>
      <c r="BE418" s="170"/>
      <c r="BF418" s="170"/>
      <c r="BG418" s="170"/>
      <c r="BH418" s="170"/>
      <c r="BI418" s="170"/>
      <c r="BJ418" s="170"/>
      <c r="BK418" s="170"/>
      <c r="BL418" s="170"/>
      <c r="BM418" s="170"/>
      <c r="BN418" s="170"/>
      <c r="BO418" s="170"/>
      <c r="BP418" s="170"/>
      <c r="BQ418" s="170"/>
      <c r="BR418" s="170"/>
      <c r="BS418" s="170"/>
      <c r="BT418" s="170"/>
      <c r="BU418" s="170"/>
      <c r="BV418" s="170"/>
      <c r="BW418" s="170"/>
      <c r="BX418" s="170"/>
      <c r="BY418" s="170"/>
      <c r="BZ418" s="170"/>
      <c r="CA418" s="170"/>
      <c r="CB418" s="170"/>
      <c r="CC418" s="170"/>
      <c r="CD418" s="170"/>
      <c r="CE418" s="170"/>
      <c r="CF418" s="170"/>
      <c r="CG418" s="170"/>
      <c r="CH418" s="170"/>
      <c r="CI418" s="170"/>
      <c r="CJ418" s="170"/>
      <c r="CK418" s="170"/>
      <c r="CL418" s="170"/>
      <c r="CM418" s="170"/>
      <c r="CN418" s="170"/>
      <c r="CO418" s="170"/>
      <c r="CP418" s="170"/>
      <c r="CQ418" s="170"/>
      <c r="CR418" s="170"/>
      <c r="CS418" s="170"/>
    </row>
    <row r="419" s="22" customFormat="1" hidden="1" outlineLevel="2" spans="1:97">
      <c r="A419" s="180" t="s">
        <v>653</v>
      </c>
      <c r="B419" s="176" t="s">
        <v>587</v>
      </c>
      <c r="C419" s="170"/>
      <c r="D419" s="170"/>
      <c r="E419" s="170"/>
      <c r="F419" s="170"/>
      <c r="G419" s="170"/>
      <c r="H419" s="170"/>
      <c r="I419" s="170"/>
      <c r="J419" s="170"/>
      <c r="K419" s="170"/>
      <c r="L419" s="170"/>
      <c r="O419" s="170"/>
      <c r="AR419" s="171"/>
      <c r="AS419" s="171"/>
      <c r="AT419" s="171">
        <f>(1+AT420)*(1+AT421)-1</f>
        <v>-0.129296185578523</v>
      </c>
      <c r="AW419" s="171"/>
      <c r="AY419" s="171"/>
      <c r="BA419" s="171">
        <f>(1+BA420)*(1+BA421)-1</f>
        <v>0.0133078216569356</v>
      </c>
      <c r="BB419" s="171"/>
      <c r="BC419" s="171"/>
      <c r="BD419" s="171"/>
      <c r="BE419" s="171"/>
      <c r="BF419" s="171"/>
      <c r="BG419" s="171"/>
      <c r="BH419" s="171">
        <f>(1+BH420)*(1+BH421)-1</f>
        <v>0.321297676897452</v>
      </c>
      <c r="BI419" s="171"/>
      <c r="BJ419" s="171"/>
      <c r="BK419" s="171"/>
      <c r="BL419" s="171"/>
      <c r="BM419" s="171"/>
      <c r="BN419" s="171"/>
      <c r="BO419" s="171"/>
      <c r="BP419" s="171"/>
      <c r="BQ419" s="171"/>
      <c r="BR419" s="171"/>
      <c r="BS419" s="171"/>
      <c r="BT419" s="171"/>
      <c r="BU419" s="171"/>
      <c r="BV419" s="171"/>
      <c r="BW419" s="171"/>
      <c r="BX419" s="171"/>
      <c r="BY419" s="171"/>
      <c r="BZ419" s="171"/>
      <c r="CA419" s="171"/>
      <c r="CB419" s="171"/>
      <c r="CC419" s="171"/>
      <c r="CD419" s="171"/>
      <c r="CE419" s="171"/>
      <c r="CF419" s="171"/>
      <c r="CG419" s="171"/>
      <c r="CH419" s="171"/>
      <c r="CI419" s="171"/>
      <c r="CJ419" s="171"/>
      <c r="CK419" s="171"/>
      <c r="CL419" s="171"/>
      <c r="CM419" s="171"/>
      <c r="CN419" s="171"/>
      <c r="CO419" s="171"/>
      <c r="CP419" s="171"/>
      <c r="CQ419" s="171"/>
      <c r="CR419" s="171"/>
      <c r="CS419" s="171"/>
    </row>
    <row r="420" s="22" customFormat="1" hidden="1" outlineLevel="2" spans="1:97">
      <c r="A420" s="550" t="s">
        <v>646</v>
      </c>
      <c r="B420" s="170" t="s">
        <v>587</v>
      </c>
      <c r="C420" s="170"/>
      <c r="D420" s="170"/>
      <c r="E420" s="170"/>
      <c r="F420" s="170"/>
      <c r="G420" s="170"/>
      <c r="H420" s="170"/>
      <c r="I420" s="170"/>
      <c r="J420" s="170"/>
      <c r="K420" s="170"/>
      <c r="L420" s="170"/>
      <c r="O420" s="170"/>
      <c r="AR420" s="171"/>
      <c r="AS420" s="171"/>
      <c r="AT420" s="171">
        <f>[56]Currencies!Y642</f>
        <v>-0.0325513173094695</v>
      </c>
      <c r="AW420" s="171"/>
      <c r="AY420" s="171"/>
      <c r="BA420" s="171">
        <f>[56]Currencies!AF642</f>
        <v>0.00327507094746087</v>
      </c>
      <c r="BB420" s="171"/>
      <c r="BC420" s="171"/>
      <c r="BD420" s="171"/>
      <c r="BE420" s="171"/>
      <c r="BF420" s="171"/>
      <c r="BG420" s="171"/>
      <c r="BH420" s="171">
        <f>[56]Currencies!AM642</f>
        <v>0.0742257535751647</v>
      </c>
      <c r="BI420" s="171"/>
      <c r="BJ420" s="171"/>
      <c r="BK420" s="171"/>
      <c r="BL420" s="171"/>
      <c r="BM420" s="171"/>
      <c r="BN420" s="171"/>
      <c r="BO420" s="171"/>
      <c r="BP420" s="171"/>
      <c r="BQ420" s="171"/>
      <c r="BR420" s="171"/>
      <c r="BS420" s="171"/>
      <c r="BT420" s="171"/>
      <c r="BU420" s="171"/>
      <c r="BV420" s="171"/>
      <c r="BW420" s="171"/>
      <c r="BX420" s="171"/>
      <c r="BY420" s="171"/>
      <c r="BZ420" s="171"/>
      <c r="CA420" s="171"/>
      <c r="CB420" s="171"/>
      <c r="CC420" s="171"/>
      <c r="CD420" s="171"/>
      <c r="CE420" s="171"/>
      <c r="CF420" s="171"/>
      <c r="CG420" s="171"/>
      <c r="CH420" s="171"/>
      <c r="CI420" s="171"/>
      <c r="CJ420" s="171"/>
      <c r="CK420" s="171"/>
      <c r="CL420" s="171"/>
      <c r="CM420" s="171"/>
      <c r="CN420" s="171"/>
      <c r="CO420" s="171"/>
      <c r="CP420" s="171"/>
      <c r="CQ420" s="171"/>
      <c r="CR420" s="171"/>
      <c r="CS420" s="171"/>
    </row>
    <row r="421" s="22" customFormat="1" hidden="1" outlineLevel="2" spans="1:97">
      <c r="A421" s="550" t="s">
        <v>654</v>
      </c>
      <c r="B421" s="170" t="s">
        <v>587</v>
      </c>
      <c r="C421" s="170"/>
      <c r="D421" s="170"/>
      <c r="E421" s="170"/>
      <c r="F421" s="170"/>
      <c r="G421" s="170"/>
      <c r="H421" s="170"/>
      <c r="I421" s="170"/>
      <c r="J421" s="170"/>
      <c r="K421" s="170"/>
      <c r="L421" s="170"/>
      <c r="O421" s="170"/>
      <c r="AR421" s="171"/>
      <c r="AS421" s="171"/>
      <c r="AT421" s="173">
        <v>-0.1</v>
      </c>
      <c r="AW421" s="171"/>
      <c r="AY421" s="171"/>
      <c r="BA421" s="173">
        <v>0.01</v>
      </c>
      <c r="BB421" s="171"/>
      <c r="BC421" s="171"/>
      <c r="BD421" s="171"/>
      <c r="BE421" s="171"/>
      <c r="BF421" s="171"/>
      <c r="BG421" s="171"/>
      <c r="BH421" s="171">
        <v>0.23</v>
      </c>
      <c r="BI421" s="171"/>
      <c r="BJ421" s="171"/>
      <c r="BK421" s="171"/>
      <c r="BL421" s="171"/>
      <c r="BM421" s="171"/>
      <c r="BN421" s="171"/>
      <c r="BO421" s="171"/>
      <c r="BP421" s="171"/>
      <c r="BQ421" s="171"/>
      <c r="BR421" s="171"/>
      <c r="BS421" s="171"/>
      <c r="BT421" s="171"/>
      <c r="BU421" s="171"/>
      <c r="BV421" s="171"/>
      <c r="BW421" s="171"/>
      <c r="BX421" s="171"/>
      <c r="BY421" s="171"/>
      <c r="BZ421" s="171"/>
      <c r="CA421" s="171"/>
      <c r="CB421" s="171"/>
      <c r="CC421" s="171"/>
      <c r="CD421" s="171"/>
      <c r="CE421" s="171"/>
      <c r="CF421" s="171"/>
      <c r="CG421" s="171"/>
      <c r="CH421" s="171"/>
      <c r="CI421" s="171"/>
      <c r="CJ421" s="171"/>
      <c r="CK421" s="171"/>
      <c r="CL421" s="171"/>
      <c r="CM421" s="171"/>
      <c r="CN421" s="171"/>
      <c r="CO421" s="171"/>
      <c r="CP421" s="171"/>
      <c r="CQ421" s="171"/>
      <c r="CR421" s="171"/>
      <c r="CS421" s="171"/>
    </row>
    <row r="422" hidden="1" outlineLevel="1" collapsed="1" spans="1:97">
      <c r="AR422" s="129"/>
      <c r="AS422" s="129"/>
      <c r="AT422" s="129"/>
    </row>
    <row r="423" hidden="1" outlineLevel="1" spans="1:97">
      <c r="A423" s="18" t="s">
        <v>673</v>
      </c>
      <c r="B423" s="30" t="s">
        <v>587</v>
      </c>
      <c r="I423" s="129">
        <f>(H387*I397+H388*I401+H389*I405)/H$464</f>
        <v>0.0821267474370923</v>
      </c>
      <c r="J423" s="129">
        <f>(I387*J397+I388*J401+I389*J405)/I$464</f>
        <v>0.0808104622820358</v>
      </c>
      <c r="K423" s="129">
        <f>(J387*K397+J388*K401+J389*K405)/J$464</f>
        <v>0.0685996659542752</v>
      </c>
      <c r="L423" s="129">
        <f>(K387*L397+K388*L401+K389*L405)/K$464</f>
        <v>0.0716256564141035</v>
      </c>
      <c r="M423" s="129"/>
      <c r="N423" s="129"/>
      <c r="O423" s="129">
        <f>(L387*O397+L388*O401+L389*O405)/L$464</f>
        <v>0.0611458719888995</v>
      </c>
      <c r="P423" s="129"/>
      <c r="Q423" s="129"/>
      <c r="R423" s="129">
        <f>(O387*R397+O388*R401+O389*R405)/O$464</f>
        <v>0.0677352835408022</v>
      </c>
      <c r="S423" s="129"/>
      <c r="T423" s="129"/>
      <c r="U423" s="129"/>
      <c r="V423" s="129"/>
      <c r="W423" s="129"/>
      <c r="X423" s="129"/>
      <c r="Y423" s="129">
        <f>(R387*Y397+R388*Y401+R389*Y405)/R$464</f>
        <v>0.104103611914418</v>
      </c>
      <c r="Z423" s="129"/>
      <c r="AA423" s="129"/>
      <c r="AB423" s="129"/>
      <c r="AC423" s="129"/>
      <c r="AD423" s="129"/>
      <c r="AE423" s="129"/>
      <c r="AF423" s="129">
        <f>(Y387*AF397+Y388*AF401+Y389*AF405)/Y$464</f>
        <v>0.144748001141853</v>
      </c>
      <c r="AG423" s="129"/>
      <c r="AH423" s="129"/>
      <c r="AI423" s="129"/>
      <c r="AJ423" s="129"/>
      <c r="AK423" s="129"/>
      <c r="AL423" s="129"/>
      <c r="AM423" s="129">
        <f>(AF387*AM397+AF388*AM401+AF389*AM405)/AF$464</f>
        <v>0.138377477998071</v>
      </c>
      <c r="AN423" s="129"/>
      <c r="AO423" s="129"/>
      <c r="AP423" s="129"/>
      <c r="AQ423" s="129"/>
      <c r="AR423" s="129"/>
      <c r="AS423" s="129"/>
      <c r="AT423" s="129">
        <f>(AM387*AT397+AM388*AT401+AM389*AT405)/AM$464</f>
        <v>-0.0808615183839687</v>
      </c>
      <c r="AU423" s="129"/>
      <c r="AV423" s="129"/>
      <c r="AW423" s="129"/>
      <c r="AX423" s="129"/>
      <c r="AY423" s="129"/>
      <c r="AZ423" s="129"/>
      <c r="BA423" s="129">
        <f>(AT387*BA397+AT388*BA401+AT389*BA405)/AT$464</f>
        <v>0.131632589382065</v>
      </c>
      <c r="BB423" s="129"/>
      <c r="BC423" s="129"/>
      <c r="BD423" s="129"/>
      <c r="BE423" s="129"/>
      <c r="BF423" s="129"/>
      <c r="BG423" s="129"/>
      <c r="BH423" s="129">
        <f>(BA387*BH397+BA388*BH401+BA389*BH405)/BA$464</f>
        <v>0.102229426171061</v>
      </c>
      <c r="BI423" s="129"/>
      <c r="BJ423" s="129"/>
      <c r="BK423" s="129"/>
      <c r="BL423" s="129"/>
      <c r="BM423" s="129"/>
      <c r="BN423" s="129"/>
      <c r="BO423" s="129">
        <f>(BO442*BH434+BO446*BH435+BO450*BH436+BO454*BH437+BO458*BH438)/BH464</f>
        <v>0.0446949394</v>
      </c>
      <c r="BP423" s="129"/>
      <c r="BQ423" s="129"/>
      <c r="BR423" s="129"/>
      <c r="BS423" s="129"/>
      <c r="BT423" s="129"/>
      <c r="BU423" s="129"/>
      <c r="BV423" s="129">
        <f>(BV442*BO434+BV446*BO435+BV450*BO436+BV454*BO437+BV458*BO438)/BO464</f>
        <v>0.01</v>
      </c>
      <c r="BW423" s="129"/>
      <c r="BX423" s="129"/>
      <c r="BY423" s="129"/>
      <c r="BZ423" s="129"/>
      <c r="CA423" s="129"/>
      <c r="CB423" s="129"/>
      <c r="CC423" s="129">
        <f>(CC442*BV434+CC446*BV435+CC450*BV436+CC454*BV437+CC458*BV438)/BV465</f>
        <v>0.01</v>
      </c>
      <c r="CD423" s="129"/>
      <c r="CE423" s="129"/>
      <c r="CF423" s="129"/>
      <c r="CG423" s="129"/>
      <c r="CH423" s="129"/>
      <c r="CI423" s="129"/>
      <c r="CJ423" s="129">
        <f>(CJ442*CC434+CJ446*CC435+CJ450*CC436+CJ454*CC437+CJ458*CC438)/CC465</f>
        <v>0.01</v>
      </c>
      <c r="CK423" s="129">
        <f t="shared" ref="CK423:CS423" si="527">(CK442*CJ434+CK446*CJ435+CK450*CJ436+CK454*CJ437+CK458*CJ438)/CJ465</f>
        <v>0.01</v>
      </c>
      <c r="CL423" s="129">
        <f t="shared" si="527"/>
        <v>0.01</v>
      </c>
      <c r="CM423" s="129">
        <f t="shared" si="527"/>
        <v>0.01</v>
      </c>
      <c r="CN423" s="129">
        <f t="shared" si="527"/>
        <v>0.01</v>
      </c>
      <c r="CO423" s="129">
        <f t="shared" si="527"/>
        <v>0.01</v>
      </c>
      <c r="CP423" s="129">
        <f t="shared" si="527"/>
        <v>0.01</v>
      </c>
      <c r="CQ423" s="129">
        <f t="shared" si="527"/>
        <v>0.01</v>
      </c>
      <c r="CR423" s="129">
        <f t="shared" si="527"/>
        <v>0.01</v>
      </c>
      <c r="CS423" s="129">
        <f t="shared" si="527"/>
        <v>0.01</v>
      </c>
    </row>
    <row r="424" hidden="1" outlineLevel="1" spans="1:97">
      <c r="A424" t="s">
        <v>674</v>
      </c>
      <c r="B424" s="27" t="s">
        <v>587</v>
      </c>
      <c r="I424" s="130">
        <f t="shared" ref="I424:R424" si="528">+I468</f>
        <v>0.082</v>
      </c>
      <c r="J424" s="130">
        <f t="shared" si="528"/>
        <v>0.083</v>
      </c>
      <c r="K424" s="130">
        <f t="shared" si="528"/>
        <v>0.068</v>
      </c>
      <c r="L424" s="130">
        <f t="shared" si="528"/>
        <v>0.071</v>
      </c>
      <c r="M424" s="130"/>
      <c r="N424" s="130"/>
      <c r="O424" s="130">
        <f t="shared" si="528"/>
        <v>0.061</v>
      </c>
      <c r="P424" s="130"/>
      <c r="Q424" s="130"/>
      <c r="R424" s="130">
        <f t="shared" si="528"/>
        <v>0.069</v>
      </c>
      <c r="S424" s="130"/>
      <c r="T424" s="130"/>
      <c r="U424" s="130"/>
      <c r="V424" s="130"/>
      <c r="W424" s="130"/>
      <c r="X424" s="130"/>
      <c r="Y424" s="130">
        <f>+Y468</f>
        <v>0.105</v>
      </c>
      <c r="Z424" s="130"/>
      <c r="AA424" s="130"/>
      <c r="AB424" s="130"/>
      <c r="AC424" s="130"/>
      <c r="AD424" s="130"/>
      <c r="AE424" s="130"/>
      <c r="AF424" s="130">
        <f>+AF468</f>
        <v>0.144</v>
      </c>
      <c r="AG424" s="130"/>
      <c r="AH424" s="130"/>
      <c r="AI424" s="130"/>
      <c r="AJ424" s="130"/>
      <c r="AK424" s="130"/>
      <c r="AL424" s="130"/>
      <c r="AM424" s="130">
        <f>+AM468</f>
        <v>0.138</v>
      </c>
      <c r="AN424" s="130"/>
      <c r="AO424" s="130"/>
      <c r="AP424" s="130"/>
      <c r="AQ424" s="130"/>
      <c r="AR424" s="130"/>
      <c r="AS424" s="130"/>
      <c r="AT424" s="130">
        <f>+AT468</f>
        <v>-0.081</v>
      </c>
      <c r="AU424" s="130"/>
      <c r="AV424" s="130"/>
      <c r="AW424" s="130"/>
      <c r="AX424" s="130"/>
      <c r="AY424" s="130"/>
      <c r="AZ424" s="130"/>
      <c r="BA424" s="130">
        <f>+BA468</f>
        <v>0.209</v>
      </c>
      <c r="BB424" s="130"/>
      <c r="BC424" s="130"/>
      <c r="BD424" s="130"/>
      <c r="BE424" s="130"/>
      <c r="BF424" s="130"/>
      <c r="BG424" s="130"/>
      <c r="BH424" s="130">
        <f>+BH468</f>
        <v>0.102</v>
      </c>
      <c r="BI424" s="130"/>
      <c r="BJ424" s="130"/>
      <c r="BK424" s="130"/>
      <c r="BL424" s="130"/>
      <c r="BM424" s="130"/>
      <c r="BN424" s="130"/>
      <c r="BO424" s="130">
        <f>+BO468</f>
        <v>0.045</v>
      </c>
      <c r="BP424" s="130"/>
      <c r="BQ424" s="130"/>
      <c r="BR424" s="130"/>
      <c r="BS424" s="130"/>
      <c r="BT424" s="130"/>
      <c r="BU424" s="130"/>
      <c r="BV424" s="130">
        <f>+BV468</f>
        <v>0.0274</v>
      </c>
      <c r="BW424" s="130"/>
      <c r="BX424" s="130"/>
      <c r="BY424" s="130"/>
      <c r="BZ424" s="130"/>
      <c r="CA424" s="130"/>
      <c r="CB424" s="130"/>
      <c r="CC424" s="130">
        <f t="shared" ref="CC424:CS424" si="529">+CC468</f>
        <v>0.038</v>
      </c>
      <c r="CD424" s="130"/>
      <c r="CE424" s="130"/>
      <c r="CF424" s="130"/>
      <c r="CG424" s="130"/>
      <c r="CH424" s="130"/>
      <c r="CI424" s="130"/>
      <c r="CJ424" s="130">
        <f t="shared" si="529"/>
        <v>0.05</v>
      </c>
      <c r="CK424" s="130">
        <f t="shared" si="529"/>
        <v>0.065</v>
      </c>
      <c r="CL424" s="130">
        <f t="shared" si="529"/>
        <v>0.07</v>
      </c>
      <c r="CM424" s="130">
        <f t="shared" si="529"/>
        <v>0.07</v>
      </c>
      <c r="CN424" s="130">
        <f t="shared" si="529"/>
        <v>0.07</v>
      </c>
      <c r="CO424" s="130">
        <f t="shared" si="529"/>
        <v>0.07</v>
      </c>
      <c r="CP424" s="130">
        <f t="shared" si="529"/>
        <v>0.07</v>
      </c>
      <c r="CQ424" s="130">
        <f t="shared" si="529"/>
        <v>0.07</v>
      </c>
      <c r="CR424" s="130">
        <f t="shared" si="529"/>
        <v>0.07</v>
      </c>
      <c r="CS424" s="130">
        <f t="shared" si="529"/>
        <v>0.07</v>
      </c>
    </row>
    <row r="425" hidden="1" outlineLevel="1" spans="1:97">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c r="BA425" s="130"/>
      <c r="BB425" s="130"/>
      <c r="BC425" s="130"/>
      <c r="BD425" s="130"/>
      <c r="BE425" s="130"/>
      <c r="BF425" s="130"/>
      <c r="BG425" s="130"/>
      <c r="BH425" s="130"/>
      <c r="BI425" s="130"/>
      <c r="BJ425" s="130"/>
      <c r="BK425" s="130"/>
      <c r="BL425" s="130"/>
      <c r="BM425" s="130"/>
      <c r="BN425" s="130"/>
      <c r="BO425" s="130"/>
      <c r="BP425" s="130"/>
      <c r="BQ425" s="130"/>
      <c r="BR425" s="130"/>
      <c r="BS425" s="130"/>
      <c r="BT425" s="130"/>
      <c r="BU425" s="130"/>
      <c r="BV425" s="130"/>
      <c r="BW425" s="130"/>
      <c r="BX425" s="130"/>
      <c r="BY425" s="130"/>
      <c r="BZ425" s="130"/>
      <c r="CA425" s="130"/>
      <c r="CB425" s="130"/>
      <c r="CC425" s="130"/>
      <c r="CD425" s="130"/>
      <c r="CE425" s="130"/>
      <c r="CF425" s="130"/>
      <c r="CG425" s="130"/>
      <c r="CH425" s="130"/>
      <c r="CI425" s="130"/>
      <c r="CJ425" s="130"/>
      <c r="CK425" s="130"/>
      <c r="CL425" s="130"/>
      <c r="CM425" s="130"/>
      <c r="CN425" s="130"/>
      <c r="CO425" s="130"/>
      <c r="CP425" s="130"/>
      <c r="CQ425" s="130"/>
      <c r="CR425" s="130"/>
      <c r="CS425" s="130"/>
    </row>
    <row r="426" hidden="1" outlineLevel="1" spans="1:97">
      <c r="A426" s="131" t="s">
        <v>657</v>
      </c>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c r="BA426" s="130"/>
      <c r="BB426" s="130"/>
      <c r="BC426" s="130"/>
      <c r="BD426" s="130"/>
      <c r="BE426" s="130"/>
      <c r="BF426" s="130"/>
      <c r="BG426" s="130"/>
      <c r="BH426" s="130"/>
      <c r="BI426" s="130"/>
      <c r="BJ426" s="130"/>
      <c r="BK426" s="130"/>
      <c r="BL426" s="130"/>
      <c r="BM426" s="130"/>
      <c r="BN426" s="130"/>
      <c r="BO426" s="130"/>
      <c r="BP426" s="130"/>
      <c r="BQ426" s="130"/>
      <c r="BR426" s="130"/>
      <c r="BS426" s="130"/>
      <c r="BT426" s="130"/>
      <c r="BU426" s="130"/>
      <c r="BV426" s="130"/>
      <c r="BW426" s="130"/>
      <c r="BX426" s="130"/>
      <c r="BY426" s="130"/>
      <c r="BZ426" s="130"/>
      <c r="CA426" s="130"/>
      <c r="CB426" s="130"/>
      <c r="CC426" s="130"/>
      <c r="CD426" s="130"/>
      <c r="CE426" s="130"/>
      <c r="CF426" s="130"/>
      <c r="CG426" s="130"/>
      <c r="CH426" s="130"/>
      <c r="CI426" s="130"/>
      <c r="CJ426" s="130"/>
      <c r="CK426" s="130"/>
      <c r="CL426" s="130"/>
      <c r="CM426" s="130"/>
      <c r="CN426" s="130"/>
      <c r="CO426" s="130"/>
      <c r="CP426" s="130"/>
      <c r="CQ426" s="130"/>
      <c r="CR426" s="130"/>
      <c r="CS426" s="130"/>
    </row>
    <row r="427" hidden="1" outlineLevel="1" spans="1:97">
      <c r="A427" s="132" t="s">
        <v>658</v>
      </c>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c r="BB427" s="130"/>
      <c r="BC427" s="130"/>
      <c r="BD427" s="130"/>
      <c r="BE427" s="130"/>
      <c r="BF427" s="130"/>
      <c r="BG427" s="130"/>
      <c r="BH427" s="130"/>
      <c r="BI427" s="130"/>
      <c r="BJ427" s="130"/>
      <c r="BK427" s="130"/>
      <c r="BL427" s="130"/>
      <c r="BM427" s="130"/>
      <c r="BN427" s="130"/>
      <c r="BO427" s="130"/>
      <c r="BP427" s="130"/>
      <c r="BQ427" s="130"/>
      <c r="BR427" s="130"/>
      <c r="BS427" s="130"/>
      <c r="BT427" s="130"/>
      <c r="BU427" s="130"/>
      <c r="BV427" s="130"/>
      <c r="BW427" s="130"/>
      <c r="BX427" s="130"/>
      <c r="BY427" s="130"/>
      <c r="BZ427" s="130"/>
      <c r="CA427" s="130"/>
      <c r="CB427" s="130"/>
      <c r="CC427" s="130"/>
      <c r="CD427" s="130"/>
      <c r="CE427" s="130"/>
      <c r="CF427" s="130"/>
      <c r="CG427" s="130"/>
      <c r="CH427" s="130"/>
      <c r="CI427" s="130"/>
      <c r="CJ427" s="130"/>
      <c r="CK427" s="130"/>
      <c r="CL427" s="130"/>
      <c r="CM427" s="130"/>
      <c r="CN427" s="130"/>
      <c r="CO427" s="130"/>
      <c r="CP427" s="130"/>
      <c r="CQ427" s="130"/>
      <c r="CR427" s="130"/>
      <c r="CS427" s="130"/>
    </row>
    <row r="428" hidden="1" outlineLevel="1" spans="1:97">
      <c r="A428" t="s">
        <v>451</v>
      </c>
      <c r="B428" s="27" t="s">
        <v>587</v>
      </c>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c r="BA428" s="130"/>
      <c r="BB428" s="130"/>
      <c r="BC428" s="130"/>
      <c r="BD428" s="130"/>
      <c r="BE428" s="130"/>
      <c r="BF428" s="130"/>
      <c r="BG428" s="130"/>
      <c r="BH428" s="133">
        <v>0.21321</v>
      </c>
      <c r="BI428" s="130"/>
      <c r="BJ428" s="130"/>
      <c r="BK428" s="130"/>
      <c r="BL428" s="130"/>
      <c r="BM428" s="130"/>
      <c r="BN428" s="130"/>
      <c r="BO428" s="33">
        <f>BH428*(1+BO442)/(1+BO$423)</f>
        <v>0.228578880775614</v>
      </c>
      <c r="BP428" s="130"/>
      <c r="BQ428" s="130"/>
      <c r="BR428" s="130"/>
      <c r="BS428" s="130"/>
      <c r="BT428" s="130"/>
      <c r="BU428" s="130"/>
      <c r="BV428" s="33">
        <f>BO428*(1+BV442)/(1+BV$423)</f>
        <v>0.228578880775614</v>
      </c>
      <c r="BW428" s="33"/>
      <c r="BX428" s="33"/>
      <c r="BY428" s="130"/>
      <c r="BZ428" s="33"/>
      <c r="CA428" s="33"/>
      <c r="CB428" s="33"/>
      <c r="CC428" s="33">
        <f>BV428*(1+CC442)/(1+CC$423)</f>
        <v>0.228578880775614</v>
      </c>
      <c r="CD428" s="33"/>
      <c r="CE428" s="33"/>
      <c r="CF428" s="130"/>
      <c r="CG428" s="33"/>
      <c r="CH428" s="33"/>
      <c r="CI428" s="33"/>
      <c r="CJ428" s="33">
        <f>CC428*(1+CJ442)/(1+CJ$423)</f>
        <v>0.228578880775614</v>
      </c>
      <c r="CK428" s="33">
        <f t="shared" ref="CK428:CS428" si="530">CJ428*(1+CK442)/(1+CK$423)</f>
        <v>0.228578880775614</v>
      </c>
      <c r="CL428" s="33">
        <f t="shared" si="530"/>
        <v>0.228578880775614</v>
      </c>
      <c r="CM428" s="33">
        <f t="shared" si="530"/>
        <v>0.228578880775614</v>
      </c>
      <c r="CN428" s="33">
        <f t="shared" si="530"/>
        <v>0.228578880775614</v>
      </c>
      <c r="CO428" s="33">
        <f t="shared" si="530"/>
        <v>0.228578880775614</v>
      </c>
      <c r="CP428" s="33">
        <f t="shared" si="530"/>
        <v>0.228578880775614</v>
      </c>
      <c r="CQ428" s="33">
        <f t="shared" si="530"/>
        <v>0.228578880775614</v>
      </c>
      <c r="CR428" s="33">
        <f t="shared" si="530"/>
        <v>0.228578880775614</v>
      </c>
      <c r="CS428" s="33">
        <f t="shared" si="530"/>
        <v>0.228578880775614</v>
      </c>
    </row>
    <row r="429" hidden="1" outlineLevel="1" spans="1:97">
      <c r="A429" t="s">
        <v>450</v>
      </c>
      <c r="B429" s="27" t="s">
        <v>587</v>
      </c>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c r="BA429" s="130"/>
      <c r="BB429" s="130"/>
      <c r="BC429" s="130"/>
      <c r="BD429" s="130"/>
      <c r="BE429" s="130"/>
      <c r="BF429" s="130"/>
      <c r="BG429" s="130"/>
      <c r="BH429" s="133">
        <v>0.2552</v>
      </c>
      <c r="BI429" s="130"/>
      <c r="BJ429" s="130"/>
      <c r="BK429" s="130"/>
      <c r="BL429" s="130"/>
      <c r="BM429" s="130"/>
      <c r="BN429" s="130"/>
      <c r="BO429" s="33">
        <f>BH429*(1+BO446)/(1+BO$423)</f>
        <v>0.273595658617967</v>
      </c>
      <c r="BP429" s="130"/>
      <c r="BQ429" s="130"/>
      <c r="BR429" s="130"/>
      <c r="BS429" s="130"/>
      <c r="BT429" s="130"/>
      <c r="BU429" s="130"/>
      <c r="BV429" s="33">
        <f>BO429*(1+BV446)/(1+BV$423)</f>
        <v>0.273595658617967</v>
      </c>
      <c r="BW429" s="33"/>
      <c r="BX429" s="33"/>
      <c r="BY429" s="130"/>
      <c r="BZ429" s="33"/>
      <c r="CA429" s="33"/>
      <c r="CB429" s="33"/>
      <c r="CC429" s="33">
        <f>BV429*(1+CC446)/(1+CC$423)</f>
        <v>0.273595658617967</v>
      </c>
      <c r="CD429" s="33"/>
      <c r="CE429" s="33"/>
      <c r="CF429" s="130"/>
      <c r="CG429" s="33"/>
      <c r="CH429" s="33"/>
      <c r="CI429" s="33"/>
      <c r="CJ429" s="33">
        <f>CC429*(1+CJ446)/(1+CJ$423)</f>
        <v>0.273595658617967</v>
      </c>
      <c r="CK429" s="33">
        <f t="shared" ref="CK429:CS429" si="531">CJ429*(1+CK446)/(1+CK$423)</f>
        <v>0.273595658617967</v>
      </c>
      <c r="CL429" s="33">
        <f t="shared" si="531"/>
        <v>0.273595658617967</v>
      </c>
      <c r="CM429" s="33">
        <f t="shared" si="531"/>
        <v>0.273595658617967</v>
      </c>
      <c r="CN429" s="33">
        <f t="shared" si="531"/>
        <v>0.273595658617967</v>
      </c>
      <c r="CO429" s="33">
        <f t="shared" si="531"/>
        <v>0.273595658617967</v>
      </c>
      <c r="CP429" s="33">
        <f t="shared" si="531"/>
        <v>0.273595658617967</v>
      </c>
      <c r="CQ429" s="33">
        <f t="shared" si="531"/>
        <v>0.273595658617967</v>
      </c>
      <c r="CR429" s="33">
        <f t="shared" si="531"/>
        <v>0.273595658617967</v>
      </c>
      <c r="CS429" s="33">
        <f t="shared" si="531"/>
        <v>0.273595658617967</v>
      </c>
    </row>
    <row r="430" hidden="1" outlineLevel="1" spans="1:97">
      <c r="A430" t="s">
        <v>452</v>
      </c>
      <c r="B430" s="27" t="s">
        <v>587</v>
      </c>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c r="BA430" s="130"/>
      <c r="BB430" s="130"/>
      <c r="BC430" s="130"/>
      <c r="BD430" s="130"/>
      <c r="BE430" s="130"/>
      <c r="BF430" s="130"/>
      <c r="BG430" s="130"/>
      <c r="BH430" s="133">
        <v>0.38447004</v>
      </c>
      <c r="BI430" s="130"/>
      <c r="BJ430" s="130"/>
      <c r="BK430" s="130"/>
      <c r="BL430" s="130"/>
      <c r="BM430" s="130"/>
      <c r="BN430" s="130"/>
      <c r="BO430" s="33">
        <f>BH430*(1+BO450)/(1+BO$423)</f>
        <v>0.333059320072744</v>
      </c>
      <c r="BP430" s="130"/>
      <c r="BQ430" s="130"/>
      <c r="BR430" s="130"/>
      <c r="BS430" s="130"/>
      <c r="BT430" s="130"/>
      <c r="BU430" s="130"/>
      <c r="BV430" s="33">
        <f>BO430*(1+BV450)/(1+BV$423)</f>
        <v>0.333059320072744</v>
      </c>
      <c r="BW430" s="33"/>
      <c r="BX430" s="33"/>
      <c r="BY430" s="130"/>
      <c r="BZ430" s="33"/>
      <c r="CA430" s="33"/>
      <c r="CB430" s="33"/>
      <c r="CC430" s="33">
        <f>BV430*(1+CC450)/(1+CC$423)</f>
        <v>0.333059320072744</v>
      </c>
      <c r="CD430" s="33"/>
      <c r="CE430" s="33"/>
      <c r="CF430" s="130"/>
      <c r="CG430" s="33"/>
      <c r="CH430" s="33"/>
      <c r="CI430" s="33"/>
      <c r="CJ430" s="33">
        <f>CC430*(1+CJ450)/(1+CJ$423)</f>
        <v>0.333059320072744</v>
      </c>
      <c r="CK430" s="33">
        <f t="shared" ref="CK430:CS430" si="532">CJ430*(1+CK450)/(1+CK$423)</f>
        <v>0.333059320072744</v>
      </c>
      <c r="CL430" s="33">
        <f t="shared" si="532"/>
        <v>0.333059320072744</v>
      </c>
      <c r="CM430" s="33">
        <f t="shared" si="532"/>
        <v>0.333059320072744</v>
      </c>
      <c r="CN430" s="33">
        <f t="shared" si="532"/>
        <v>0.333059320072744</v>
      </c>
      <c r="CO430" s="33">
        <f t="shared" si="532"/>
        <v>0.333059320072744</v>
      </c>
      <c r="CP430" s="33">
        <f t="shared" si="532"/>
        <v>0.333059320072744</v>
      </c>
      <c r="CQ430" s="33">
        <f t="shared" si="532"/>
        <v>0.333059320072744</v>
      </c>
      <c r="CR430" s="33">
        <f t="shared" si="532"/>
        <v>0.333059320072744</v>
      </c>
      <c r="CS430" s="33">
        <f t="shared" si="532"/>
        <v>0.333059320072744</v>
      </c>
    </row>
    <row r="431" hidden="1" outlineLevel="1" spans="1:97">
      <c r="A431" t="s">
        <v>453</v>
      </c>
      <c r="B431" s="27" t="s">
        <v>587</v>
      </c>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c r="BA431" s="130"/>
      <c r="BB431" s="130"/>
      <c r="BC431" s="130"/>
      <c r="BD431" s="130"/>
      <c r="BE431" s="130"/>
      <c r="BF431" s="130"/>
      <c r="BG431" s="130"/>
      <c r="BH431" s="133">
        <v>0.067206</v>
      </c>
      <c r="BI431" s="130"/>
      <c r="BJ431" s="130"/>
      <c r="BK431" s="130"/>
      <c r="BL431" s="130"/>
      <c r="BM431" s="130"/>
      <c r="BN431" s="130"/>
      <c r="BO431" s="33">
        <f>BH431*(1+BO454)/(1+BO$423)</f>
        <v>0.0752669674509577</v>
      </c>
      <c r="BP431" s="130"/>
      <c r="BQ431" s="130"/>
      <c r="BR431" s="130"/>
      <c r="BS431" s="130"/>
      <c r="BT431" s="130"/>
      <c r="BU431" s="130"/>
      <c r="BV431" s="33">
        <f>BO431*(1+BV454)/(1+BV$423)</f>
        <v>0.0752669674509577</v>
      </c>
      <c r="BW431" s="33"/>
      <c r="BX431" s="33"/>
      <c r="BY431" s="130"/>
      <c r="BZ431" s="33"/>
      <c r="CA431" s="33"/>
      <c r="CB431" s="33"/>
      <c r="CC431" s="33">
        <f>BV431*(1+CC454)/(1+CC$423)</f>
        <v>0.0752669674509577</v>
      </c>
      <c r="CD431" s="33"/>
      <c r="CE431" s="33"/>
      <c r="CF431" s="130"/>
      <c r="CG431" s="33"/>
      <c r="CH431" s="33"/>
      <c r="CI431" s="33"/>
      <c r="CJ431" s="33">
        <f>CC431*(1+CJ454)/(1+CJ$423)</f>
        <v>0.0752669674509577</v>
      </c>
      <c r="CK431" s="33">
        <f t="shared" ref="CK431:CS431" si="533">CJ431*(1+CK454)/(1+CK$423)</f>
        <v>0.0752669674509577</v>
      </c>
      <c r="CL431" s="33">
        <f t="shared" si="533"/>
        <v>0.0752669674509577</v>
      </c>
      <c r="CM431" s="33">
        <f t="shared" si="533"/>
        <v>0.0752669674509577</v>
      </c>
      <c r="CN431" s="33">
        <f t="shared" si="533"/>
        <v>0.0752669674509577</v>
      </c>
      <c r="CO431" s="33">
        <f t="shared" si="533"/>
        <v>0.0752669674509577</v>
      </c>
      <c r="CP431" s="33">
        <f t="shared" si="533"/>
        <v>0.0752669674509577</v>
      </c>
      <c r="CQ431" s="33">
        <f t="shared" si="533"/>
        <v>0.0752669674509577</v>
      </c>
      <c r="CR431" s="33">
        <f t="shared" si="533"/>
        <v>0.0752669674509577</v>
      </c>
      <c r="CS431" s="33">
        <f t="shared" si="533"/>
        <v>0.0752669674509577</v>
      </c>
    </row>
    <row r="432" hidden="1" outlineLevel="1" spans="1:97">
      <c r="A432" t="s">
        <v>454</v>
      </c>
      <c r="B432" s="27" t="s">
        <v>587</v>
      </c>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c r="BB432" s="130"/>
      <c r="BC432" s="130"/>
      <c r="BD432" s="130"/>
      <c r="BE432" s="130"/>
      <c r="BF432" s="130"/>
      <c r="BG432" s="130"/>
      <c r="BH432" s="130">
        <f>BH438/BH464</f>
        <v>0.0799139599999999</v>
      </c>
      <c r="BI432" s="130"/>
      <c r="BJ432" s="130"/>
      <c r="BK432" s="130"/>
      <c r="BL432" s="130"/>
      <c r="BM432" s="130"/>
      <c r="BN432" s="130"/>
      <c r="BO432" s="33">
        <f>BH432*(1+BO458)/(1+BO$423)</f>
        <v>0.0894991730827177</v>
      </c>
      <c r="BP432" s="130"/>
      <c r="BQ432" s="130"/>
      <c r="BR432" s="130"/>
      <c r="BS432" s="130"/>
      <c r="BT432" s="130"/>
      <c r="BU432" s="130"/>
      <c r="BV432" s="33">
        <f>BO432*(1+BV458)/(1+BV$423)</f>
        <v>0.0894991730827177</v>
      </c>
      <c r="BW432" s="33"/>
      <c r="BX432" s="33"/>
      <c r="BY432" s="130"/>
      <c r="BZ432" s="33"/>
      <c r="CA432" s="33"/>
      <c r="CB432" s="33"/>
      <c r="CC432" s="33">
        <f>BV432*(1+CC458)/(1+CC$423)</f>
        <v>0.0894991730827177</v>
      </c>
      <c r="CD432" s="33"/>
      <c r="CE432" s="33"/>
      <c r="CF432" s="130"/>
      <c r="CG432" s="33"/>
      <c r="CH432" s="33"/>
      <c r="CI432" s="33"/>
      <c r="CJ432" s="33">
        <f>CC432*(1+CJ458)/(1+CJ$423)</f>
        <v>0.0894991730827177</v>
      </c>
      <c r="CK432" s="33">
        <f t="shared" ref="CK432:CS432" si="534">CJ432*(1+CK458)/(1+CK$423)</f>
        <v>0.0894991730827177</v>
      </c>
      <c r="CL432" s="33">
        <f t="shared" si="534"/>
        <v>0.0894991730827177</v>
      </c>
      <c r="CM432" s="33">
        <f t="shared" si="534"/>
        <v>0.0894991730827177</v>
      </c>
      <c r="CN432" s="33">
        <f t="shared" si="534"/>
        <v>0.0894991730827177</v>
      </c>
      <c r="CO432" s="33">
        <f t="shared" si="534"/>
        <v>0.0894991730827177</v>
      </c>
      <c r="CP432" s="33">
        <f t="shared" si="534"/>
        <v>0.0894991730827177</v>
      </c>
      <c r="CQ432" s="33">
        <f t="shared" si="534"/>
        <v>0.0894991730827177</v>
      </c>
      <c r="CR432" s="33">
        <f t="shared" si="534"/>
        <v>0.0894991730827177</v>
      </c>
      <c r="CS432" s="33">
        <f t="shared" si="534"/>
        <v>0.0894991730827177</v>
      </c>
    </row>
    <row r="433" hidden="1" outlineLevel="1" spans="1:97">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c r="BA433" s="130"/>
      <c r="BB433" s="130"/>
      <c r="BC433" s="130"/>
      <c r="BD433" s="130"/>
      <c r="BE433" s="130"/>
      <c r="BF433" s="130"/>
      <c r="BG433" s="130"/>
      <c r="BH433" s="130"/>
      <c r="BI433" s="130"/>
      <c r="BJ433" s="130"/>
      <c r="BK433" s="130"/>
      <c r="BL433" s="130"/>
      <c r="BM433" s="130"/>
      <c r="BN433" s="130"/>
      <c r="BO433" s="130"/>
      <c r="BP433" s="130"/>
      <c r="BQ433" s="130"/>
      <c r="BR433" s="130"/>
      <c r="BS433" s="130"/>
      <c r="BT433" s="130"/>
      <c r="BU433" s="130"/>
      <c r="BV433" s="130"/>
      <c r="BW433" s="130"/>
      <c r="BX433" s="130"/>
      <c r="BY433" s="130"/>
      <c r="BZ433" s="130"/>
      <c r="CA433" s="130"/>
      <c r="CB433" s="130"/>
      <c r="CC433" s="130"/>
      <c r="CD433" s="130"/>
      <c r="CE433" s="130"/>
      <c r="CF433" s="130"/>
      <c r="CG433" s="130"/>
      <c r="CH433" s="130"/>
      <c r="CI433" s="130"/>
      <c r="CJ433" s="130"/>
      <c r="CK433" s="130"/>
      <c r="CL433" s="130"/>
      <c r="CM433" s="130"/>
      <c r="CN433" s="130"/>
      <c r="CO433" s="130"/>
      <c r="CP433" s="130"/>
      <c r="CQ433" s="130"/>
      <c r="CR433" s="130"/>
      <c r="CS433" s="130"/>
    </row>
    <row r="434" hidden="1" outlineLevel="1" spans="1:97">
      <c r="A434" s="18" t="s">
        <v>451</v>
      </c>
      <c r="B434" s="30" t="s">
        <v>594</v>
      </c>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c r="AM434" s="129"/>
      <c r="AN434" s="129"/>
      <c r="AO434" s="129"/>
      <c r="AP434" s="129"/>
      <c r="AQ434" s="129"/>
      <c r="AR434" s="129"/>
      <c r="AS434" s="129"/>
      <c r="AT434" s="129"/>
      <c r="AU434" s="129"/>
      <c r="AV434" s="129"/>
      <c r="AW434" s="129"/>
      <c r="AX434" s="129"/>
      <c r="AY434" s="129"/>
      <c r="AZ434" s="129"/>
      <c r="BA434" s="129"/>
      <c r="BB434" s="129"/>
      <c r="BC434" s="129"/>
      <c r="BD434" s="129"/>
      <c r="BE434" s="129"/>
      <c r="BF434" s="129"/>
      <c r="BG434" s="129"/>
      <c r="BH434" s="134">
        <f>BH428*$BH$464</f>
        <v>3120.989301</v>
      </c>
      <c r="BI434" s="129"/>
      <c r="BJ434" s="135"/>
      <c r="BK434" s="129"/>
      <c r="BL434" s="129"/>
      <c r="BM434" s="129"/>
      <c r="BN434" s="129"/>
      <c r="BO434" s="135">
        <f>BO428*BO$464</f>
        <v>3411.31121669527</v>
      </c>
      <c r="BP434" s="135"/>
      <c r="BQ434" s="135"/>
      <c r="BR434" s="135"/>
      <c r="BS434" s="135"/>
      <c r="BT434" s="135"/>
      <c r="BU434" s="135"/>
      <c r="BV434" s="135">
        <f>BV428*BV$464</f>
        <v>3563.79618806068</v>
      </c>
      <c r="BW434" s="135"/>
      <c r="BX434" s="135"/>
      <c r="BY434" s="135"/>
      <c r="BZ434" s="135"/>
      <c r="CA434" s="135"/>
      <c r="CB434" s="135"/>
      <c r="CC434" s="135">
        <f>CC428*CC$464</f>
        <v>3585.90144624427</v>
      </c>
      <c r="CD434" s="135"/>
      <c r="CE434" s="135"/>
      <c r="CF434" s="135"/>
      <c r="CG434" s="135"/>
      <c r="CH434" s="135"/>
      <c r="CI434" s="135"/>
      <c r="CJ434" s="135">
        <f t="shared" ref="CJ434:CS438" si="535">CJ428*CJ$464</f>
        <v>3738.93528363685</v>
      </c>
      <c r="CK434" s="135">
        <f t="shared" si="535"/>
        <v>3966.81891079867</v>
      </c>
      <c r="CL434" s="135">
        <f t="shared" si="535"/>
        <v>4228.42586663835</v>
      </c>
      <c r="CM434" s="135">
        <f t="shared" si="535"/>
        <v>4510.14051944326</v>
      </c>
      <c r="CN434" s="135">
        <f t="shared" si="535"/>
        <v>4810.62412980071</v>
      </c>
      <c r="CO434" s="135">
        <f t="shared" si="535"/>
        <v>5131.12716077359</v>
      </c>
      <c r="CP434" s="135">
        <f t="shared" si="535"/>
        <v>5472.98338627823</v>
      </c>
      <c r="CQ434" s="135">
        <f t="shared" si="535"/>
        <v>5837.61544158684</v>
      </c>
      <c r="CR434" s="135">
        <f t="shared" si="535"/>
        <v>6226.54074362664</v>
      </c>
      <c r="CS434" s="135">
        <f t="shared" si="535"/>
        <v>6641.37780571304</v>
      </c>
    </row>
    <row r="435" hidden="1" outlineLevel="1" spans="1:97">
      <c r="A435" s="18" t="s">
        <v>450</v>
      </c>
      <c r="B435" s="30" t="s">
        <v>594</v>
      </c>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34">
        <f t="shared" ref="BH435:BH437" si="536">BH429*$BH$464</f>
        <v>3735.64312</v>
      </c>
      <c r="BI435" s="129"/>
      <c r="BJ435" s="135"/>
      <c r="BK435" s="129"/>
      <c r="BL435" s="129"/>
      <c r="BM435" s="129"/>
      <c r="BN435" s="129"/>
      <c r="BO435" s="135">
        <f>BO429*BO$464</f>
        <v>4083.14160921454</v>
      </c>
      <c r="BP435" s="135"/>
      <c r="BQ435" s="135"/>
      <c r="BR435" s="135"/>
      <c r="BS435" s="135"/>
      <c r="BT435" s="135"/>
      <c r="BU435" s="135"/>
      <c r="BV435" s="135">
        <f>BV429*BV$464</f>
        <v>4265.65727307858</v>
      </c>
      <c r="BW435" s="135"/>
      <c r="BX435" s="135"/>
      <c r="BY435" s="135"/>
      <c r="BZ435" s="135"/>
      <c r="CA435" s="135"/>
      <c r="CB435" s="135"/>
      <c r="CC435" s="135">
        <f t="shared" ref="CC435:CN438" si="537">CC429*CC$464</f>
        <v>4292.11598462332</v>
      </c>
      <c r="CD435" s="135"/>
      <c r="CE435" s="135"/>
      <c r="CF435" s="135"/>
      <c r="CG435" s="135"/>
      <c r="CH435" s="135"/>
      <c r="CI435" s="135"/>
      <c r="CJ435" s="135">
        <f t="shared" si="537"/>
        <v>4475.28860927782</v>
      </c>
      <c r="CK435" s="135">
        <f t="shared" si="537"/>
        <v>4748.05208965725</v>
      </c>
      <c r="CL435" s="135">
        <f t="shared" si="537"/>
        <v>5061.1804379068</v>
      </c>
      <c r="CM435" s="135">
        <f t="shared" si="537"/>
        <v>5398.37653281704</v>
      </c>
      <c r="CN435" s="135">
        <f t="shared" si="537"/>
        <v>5758.03798098186</v>
      </c>
      <c r="CO435" s="135">
        <f t="shared" si="535"/>
        <v>6141.66151413828</v>
      </c>
      <c r="CP435" s="135">
        <f t="shared" si="535"/>
        <v>6550.84358228135</v>
      </c>
      <c r="CQ435" s="135">
        <f t="shared" si="535"/>
        <v>6987.28699729357</v>
      </c>
      <c r="CR435" s="135">
        <f t="shared" si="535"/>
        <v>7452.80801919946</v>
      </c>
      <c r="CS435" s="135">
        <f t="shared" si="535"/>
        <v>7949.34391453481</v>
      </c>
    </row>
    <row r="436" hidden="1" outlineLevel="1" spans="1:97">
      <c r="A436" s="18" t="s">
        <v>452</v>
      </c>
      <c r="B436" s="30" t="s">
        <v>594</v>
      </c>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c r="AM436" s="129"/>
      <c r="AN436" s="129"/>
      <c r="AO436" s="129"/>
      <c r="AP436" s="129"/>
      <c r="AQ436" s="129"/>
      <c r="AR436" s="129"/>
      <c r="AS436" s="129"/>
      <c r="AT436" s="129"/>
      <c r="AU436" s="129"/>
      <c r="AV436" s="129"/>
      <c r="AW436" s="129"/>
      <c r="AX436" s="129"/>
      <c r="AY436" s="129"/>
      <c r="AZ436" s="129"/>
      <c r="BA436" s="135"/>
      <c r="BB436" s="129"/>
      <c r="BC436" s="129"/>
      <c r="BD436" s="129"/>
      <c r="BE436" s="129"/>
      <c r="BF436" s="129"/>
      <c r="BG436" s="129"/>
      <c r="BH436" s="134">
        <f t="shared" si="536"/>
        <v>5627.910892524</v>
      </c>
      <c r="BI436" s="136"/>
      <c r="BJ436" s="135"/>
      <c r="BK436" s="129"/>
      <c r="BL436" s="129"/>
      <c r="BM436" s="129"/>
      <c r="BN436" s="129"/>
      <c r="BO436" s="135">
        <f>BO430*BO$464</f>
        <v>4970.57729276563</v>
      </c>
      <c r="BP436" s="135"/>
      <c r="BQ436" s="135"/>
      <c r="BR436" s="135"/>
      <c r="BS436" s="135"/>
      <c r="BT436" s="135"/>
      <c r="BU436" s="135"/>
      <c r="BV436" s="135">
        <f>BV430*BV$464</f>
        <v>5192.76116518615</v>
      </c>
      <c r="BW436" s="135"/>
      <c r="BX436" s="135"/>
      <c r="BY436" s="135"/>
      <c r="BZ436" s="135"/>
      <c r="CA436" s="135"/>
      <c r="CB436" s="135"/>
      <c r="CC436" s="135">
        <f t="shared" si="537"/>
        <v>5224.97044994457</v>
      </c>
      <c r="CD436" s="135"/>
      <c r="CE436" s="135"/>
      <c r="CF436" s="135"/>
      <c r="CG436" s="135"/>
      <c r="CH436" s="135"/>
      <c r="CI436" s="135"/>
      <c r="CJ436" s="135">
        <f t="shared" si="537"/>
        <v>5447.95406792863</v>
      </c>
      <c r="CK436" s="135">
        <f t="shared" si="537"/>
        <v>5780.00034298557</v>
      </c>
      <c r="CL436" s="135">
        <f t="shared" si="537"/>
        <v>6161.18444250786</v>
      </c>
      <c r="CM436" s="135">
        <f t="shared" si="537"/>
        <v>6571.66720626694</v>
      </c>
      <c r="CN436" s="135">
        <f t="shared" si="537"/>
        <v>7009.49797444232</v>
      </c>
      <c r="CO436" s="135">
        <f t="shared" si="535"/>
        <v>7476.49878053109</v>
      </c>
      <c r="CP436" s="135">
        <f t="shared" si="535"/>
        <v>7974.61304919347</v>
      </c>
      <c r="CQ436" s="135">
        <f t="shared" si="535"/>
        <v>8505.91368381783</v>
      </c>
      <c r="CR436" s="135">
        <f t="shared" si="535"/>
        <v>9072.61169291177</v>
      </c>
      <c r="CS436" s="135">
        <f t="shared" si="535"/>
        <v>9677.06539121779</v>
      </c>
    </row>
    <row r="437" hidden="1" outlineLevel="1" spans="1:97">
      <c r="A437" s="18" t="s">
        <v>453</v>
      </c>
      <c r="B437" s="30" t="s">
        <v>594</v>
      </c>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c r="AM437" s="129"/>
      <c r="AN437" s="129"/>
      <c r="AO437" s="129"/>
      <c r="AP437" s="129"/>
      <c r="AQ437" s="129"/>
      <c r="AR437" s="129"/>
      <c r="AS437" s="129"/>
      <c r="AT437" s="129"/>
      <c r="AU437" s="129"/>
      <c r="AV437" s="129"/>
      <c r="AW437" s="129"/>
      <c r="AX437" s="129"/>
      <c r="AY437" s="129"/>
      <c r="AZ437" s="129"/>
      <c r="BA437" s="129"/>
      <c r="BB437" s="129"/>
      <c r="BC437" s="129"/>
      <c r="BD437" s="129"/>
      <c r="BE437" s="129"/>
      <c r="BF437" s="129"/>
      <c r="BG437" s="129"/>
      <c r="BH437" s="134">
        <f t="shared" si="536"/>
        <v>983.7681486</v>
      </c>
      <c r="BI437" s="129"/>
      <c r="BJ437" s="135"/>
      <c r="BK437" s="129"/>
      <c r="BL437" s="129"/>
      <c r="BM437" s="129"/>
      <c r="BN437" s="129"/>
      <c r="BO437" s="135">
        <f>BO431*BO$464</f>
        <v>1123.28422223809</v>
      </c>
      <c r="BP437" s="135"/>
      <c r="BQ437" s="135"/>
      <c r="BR437" s="135"/>
      <c r="BS437" s="135"/>
      <c r="BT437" s="135"/>
      <c r="BU437" s="135"/>
      <c r="BV437" s="135">
        <f>BV431*BV$464</f>
        <v>1173.49481622463</v>
      </c>
      <c r="BW437" s="135"/>
      <c r="BX437" s="135"/>
      <c r="BY437" s="135"/>
      <c r="BZ437" s="135"/>
      <c r="CA437" s="135"/>
      <c r="CB437" s="135"/>
      <c r="CC437" s="135">
        <f t="shared" si="537"/>
        <v>1180.77368530717</v>
      </c>
      <c r="CD437" s="135"/>
      <c r="CE437" s="135"/>
      <c r="CF437" s="135"/>
      <c r="CG437" s="135"/>
      <c r="CH437" s="135"/>
      <c r="CI437" s="135"/>
      <c r="CJ437" s="135">
        <f t="shared" si="537"/>
        <v>1231.16501113236</v>
      </c>
      <c r="CK437" s="135">
        <f t="shared" si="537"/>
        <v>1306.20304391122</v>
      </c>
      <c r="CL437" s="135">
        <f t="shared" si="537"/>
        <v>1392.34557012937</v>
      </c>
      <c r="CM437" s="135">
        <f t="shared" si="537"/>
        <v>1485.10920398381</v>
      </c>
      <c r="CN437" s="135">
        <f t="shared" si="537"/>
        <v>1584.05312235272</v>
      </c>
      <c r="CO437" s="135">
        <f t="shared" si="535"/>
        <v>1689.58908052311</v>
      </c>
      <c r="CP437" s="135">
        <f t="shared" si="535"/>
        <v>1802.15626656696</v>
      </c>
      <c r="CQ437" s="135">
        <f t="shared" si="535"/>
        <v>1922.22312902321</v>
      </c>
      <c r="CR437" s="135">
        <f t="shared" si="535"/>
        <v>2050.2893263471</v>
      </c>
      <c r="CS437" s="135">
        <f t="shared" si="535"/>
        <v>2186.88780623973</v>
      </c>
    </row>
    <row r="438" hidden="1" outlineLevel="1" spans="1:97">
      <c r="A438" s="18" t="s">
        <v>454</v>
      </c>
      <c r="B438" s="30" t="s">
        <v>594</v>
      </c>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c r="AM438" s="129"/>
      <c r="AN438" s="129"/>
      <c r="AO438" s="129"/>
      <c r="AP438" s="129"/>
      <c r="AQ438" s="129"/>
      <c r="AR438" s="129"/>
      <c r="AS438" s="129"/>
      <c r="AT438" s="129"/>
      <c r="AU438" s="129"/>
      <c r="AV438" s="129"/>
      <c r="AW438" s="129"/>
      <c r="AX438" s="129"/>
      <c r="AY438" s="129"/>
      <c r="AZ438" s="129"/>
      <c r="BA438" s="129"/>
      <c r="BB438" s="129"/>
      <c r="BC438" s="129"/>
      <c r="BD438" s="129"/>
      <c r="BE438" s="129"/>
      <c r="BF438" s="129"/>
      <c r="BG438" s="129"/>
      <c r="BH438" s="134">
        <f>BH464-SUM(BH434:BH437)</f>
        <v>1169.788537876</v>
      </c>
      <c r="BI438" s="129"/>
      <c r="BJ438" s="135"/>
      <c r="BK438" s="129"/>
      <c r="BL438" s="129"/>
      <c r="BM438" s="129"/>
      <c r="BN438" s="129"/>
      <c r="BO438" s="135">
        <f>BO432*BO$464</f>
        <v>1335.68565908648</v>
      </c>
      <c r="BP438" s="135"/>
      <c r="BQ438" s="135"/>
      <c r="BR438" s="135"/>
      <c r="BS438" s="135"/>
      <c r="BT438" s="135"/>
      <c r="BU438" s="135"/>
      <c r="BV438" s="135">
        <f>BV432*BV$464</f>
        <v>1395.39055744996</v>
      </c>
      <c r="BW438" s="135"/>
      <c r="BX438" s="135"/>
      <c r="BY438" s="135"/>
      <c r="BZ438" s="135"/>
      <c r="CA438" s="135"/>
      <c r="CB438" s="135"/>
      <c r="CC438" s="135">
        <f t="shared" si="537"/>
        <v>1404.04578544608</v>
      </c>
      <c r="CD438" s="135"/>
      <c r="CE438" s="135"/>
      <c r="CF438" s="135"/>
      <c r="CG438" s="135"/>
      <c r="CH438" s="135"/>
      <c r="CI438" s="135"/>
      <c r="CJ438" s="135">
        <f t="shared" si="537"/>
        <v>1463.96559017098</v>
      </c>
      <c r="CK438" s="135">
        <f t="shared" si="537"/>
        <v>1553.19253940123</v>
      </c>
      <c r="CL438" s="135">
        <f t="shared" si="537"/>
        <v>1655.62372701092</v>
      </c>
      <c r="CM438" s="135">
        <f t="shared" si="537"/>
        <v>1765.92800527919</v>
      </c>
      <c r="CN438" s="135">
        <f t="shared" si="537"/>
        <v>1883.58119598801</v>
      </c>
      <c r="CO438" s="135">
        <f t="shared" si="535"/>
        <v>2009.07291309348</v>
      </c>
      <c r="CP438" s="135">
        <f t="shared" si="535"/>
        <v>2142.92539059283</v>
      </c>
      <c r="CQ438" s="135">
        <f t="shared" si="535"/>
        <v>2285.69565580209</v>
      </c>
      <c r="CR438" s="135">
        <f t="shared" si="535"/>
        <v>2437.97784742625</v>
      </c>
      <c r="CS438" s="135">
        <f t="shared" si="535"/>
        <v>2600.40568806847</v>
      </c>
    </row>
    <row r="439" hidden="1" outlineLevel="1" spans="1:97">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c r="BA439" s="130"/>
      <c r="BB439" s="130"/>
      <c r="BC439" s="130"/>
      <c r="BD439" s="130"/>
      <c r="BE439" s="130"/>
      <c r="BF439" s="130"/>
      <c r="BG439" s="130"/>
      <c r="BH439" s="130"/>
      <c r="BI439" s="130"/>
      <c r="BJ439" s="130"/>
      <c r="BK439" s="130"/>
      <c r="BL439" s="130"/>
      <c r="BM439" s="130"/>
      <c r="BN439" s="130"/>
      <c r="BO439" s="130"/>
      <c r="BP439" s="130"/>
      <c r="BQ439" s="130"/>
      <c r="BR439" s="130"/>
      <c r="BS439" s="130"/>
      <c r="BT439" s="130"/>
      <c r="BU439" s="130"/>
      <c r="BV439" s="130"/>
      <c r="BW439" s="130"/>
      <c r="BX439" s="130"/>
      <c r="BY439" s="130"/>
      <c r="BZ439" s="130"/>
      <c r="CA439" s="130"/>
      <c r="CB439" s="130"/>
      <c r="CC439" s="130"/>
      <c r="CD439" s="130"/>
      <c r="CE439" s="130"/>
      <c r="CF439" s="130"/>
      <c r="CG439" s="130"/>
      <c r="CH439" s="130"/>
      <c r="CI439" s="130"/>
      <c r="CJ439" s="130"/>
      <c r="CK439" s="130"/>
      <c r="CL439" s="130"/>
      <c r="CM439" s="130"/>
      <c r="CN439" s="130"/>
      <c r="CO439" s="130"/>
      <c r="CP439" s="130"/>
      <c r="CQ439" s="130"/>
      <c r="CR439" s="130"/>
      <c r="CS439" s="130"/>
    </row>
    <row r="440" hidden="1" outlineLevel="1" spans="1:97">
      <c r="A440" s="18" t="s">
        <v>451</v>
      </c>
      <c r="B440" s="27" t="s">
        <v>587</v>
      </c>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c r="BA440" s="130"/>
      <c r="BB440" s="130"/>
      <c r="BC440" s="130"/>
      <c r="BD440" s="130"/>
      <c r="BE440" s="130"/>
      <c r="BF440" s="130"/>
      <c r="BG440" s="130"/>
      <c r="BH440" s="130"/>
      <c r="BI440" s="130"/>
      <c r="BJ440" s="130"/>
      <c r="BK440" s="130"/>
      <c r="BL440" s="130"/>
      <c r="BM440" s="130"/>
      <c r="BN440" s="130"/>
      <c r="BO440" s="33">
        <f>(1+BO441)*(1+BO442)-1</f>
        <v>0.0874373159591113</v>
      </c>
      <c r="BP440" s="130"/>
      <c r="BQ440" s="130"/>
      <c r="BR440" s="130"/>
      <c r="BS440" s="130"/>
      <c r="BT440" s="130"/>
      <c r="BU440" s="130"/>
      <c r="BV440" s="33">
        <f>(1+BV441)*(1+BV442)-1</f>
        <v>0.00820871825687952</v>
      </c>
      <c r="BW440" s="33"/>
      <c r="BX440" s="33"/>
      <c r="BY440" s="130"/>
      <c r="BZ440" s="33"/>
      <c r="CA440" s="33"/>
      <c r="CB440" s="33"/>
      <c r="CC440" s="42">
        <f>(1+CC441)*(1+CC442)-1</f>
        <v>-0.0350670292211328</v>
      </c>
      <c r="CD440" s="33"/>
      <c r="CE440" s="33"/>
      <c r="CF440" s="130"/>
      <c r="CG440" s="33"/>
      <c r="CH440" s="33"/>
      <c r="CI440" s="33"/>
      <c r="CJ440" s="33">
        <f t="shared" ref="CJ440:CS440" si="538">(1+CJ441)*(1+CJ442)-1</f>
        <v>-0.0129743607541591</v>
      </c>
      <c r="CK440" s="33">
        <f t="shared" si="538"/>
        <v>0.01</v>
      </c>
      <c r="CL440" s="33">
        <f t="shared" si="538"/>
        <v>0.01</v>
      </c>
      <c r="CM440" s="33">
        <f t="shared" si="538"/>
        <v>0.01</v>
      </c>
      <c r="CN440" s="33">
        <f t="shared" si="538"/>
        <v>0.01</v>
      </c>
      <c r="CO440" s="33">
        <f t="shared" si="538"/>
        <v>0.01</v>
      </c>
      <c r="CP440" s="33">
        <f t="shared" si="538"/>
        <v>0.01</v>
      </c>
      <c r="CQ440" s="33">
        <f t="shared" si="538"/>
        <v>0.01</v>
      </c>
      <c r="CR440" s="33">
        <f t="shared" si="538"/>
        <v>0.01</v>
      </c>
      <c r="CS440" s="33">
        <f t="shared" si="538"/>
        <v>0.01</v>
      </c>
    </row>
    <row r="441" hidden="1" outlineLevel="1" spans="1:97">
      <c r="A441" s="536" t="s">
        <v>646</v>
      </c>
      <c r="B441" s="27" t="s">
        <v>587</v>
      </c>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c r="BB441" s="130"/>
      <c r="BC441" s="130"/>
      <c r="BD441" s="130"/>
      <c r="BE441" s="130"/>
      <c r="BF441" s="130"/>
      <c r="BG441" s="130"/>
      <c r="BH441" s="130"/>
      <c r="BI441" s="130"/>
      <c r="BJ441" s="130"/>
      <c r="BK441" s="130"/>
      <c r="BL441" s="130"/>
      <c r="BM441" s="130"/>
      <c r="BN441" s="130"/>
      <c r="BO441" s="130">
        <f>[56]Currencies!AT646</f>
        <v>-0.0290738250365079</v>
      </c>
      <c r="BP441" s="130"/>
      <c r="BQ441" s="130"/>
      <c r="BR441" s="130"/>
      <c r="BS441" s="130"/>
      <c r="BT441" s="130"/>
      <c r="BU441" s="130"/>
      <c r="BV441" s="130">
        <f>[56]Currencies!BA646</f>
        <v>-0.00177354628031728</v>
      </c>
      <c r="BW441" s="130"/>
      <c r="BX441" s="130"/>
      <c r="BY441" s="130"/>
      <c r="BZ441" s="130"/>
      <c r="CA441" s="130"/>
      <c r="CB441" s="130"/>
      <c r="CC441" s="130">
        <f>[56]Currencies!BH646</f>
        <v>-0.0446208210110226</v>
      </c>
      <c r="CD441" s="130"/>
      <c r="CE441" s="130"/>
      <c r="CF441" s="130"/>
      <c r="CG441" s="130"/>
      <c r="CH441" s="130"/>
      <c r="CI441" s="130"/>
      <c r="CJ441" s="130">
        <f>[56]Currencies!BO646</f>
        <v>-0.0227468918358012</v>
      </c>
      <c r="CK441" s="130">
        <f>[56]Currencies!BP646</f>
        <v>0</v>
      </c>
      <c r="CL441" s="130">
        <f>[56]Currencies!BQ646</f>
        <v>0</v>
      </c>
      <c r="CM441" s="130">
        <f>[56]Currencies!BR646</f>
        <v>0</v>
      </c>
      <c r="CN441" s="130">
        <f>[56]Currencies!BS646</f>
        <v>0</v>
      </c>
      <c r="CO441" s="130">
        <f>[56]Currencies!BT646</f>
        <v>0</v>
      </c>
      <c r="CP441" s="130">
        <f>[56]Currencies!BU646</f>
        <v>0</v>
      </c>
      <c r="CQ441" s="130">
        <f>[56]Currencies!BV646</f>
        <v>0</v>
      </c>
      <c r="CR441" s="130">
        <f>[56]Currencies!BW646</f>
        <v>0</v>
      </c>
      <c r="CS441" s="130">
        <f>[56]Currencies!BX646</f>
        <v>0</v>
      </c>
    </row>
    <row r="442" hidden="1" outlineLevel="1" spans="1:97">
      <c r="A442" s="536" t="s">
        <v>648</v>
      </c>
      <c r="B442" s="27" t="s">
        <v>587</v>
      </c>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c r="BA442" s="130"/>
      <c r="BB442" s="130"/>
      <c r="BC442" s="130"/>
      <c r="BD442" s="130"/>
      <c r="BE442" s="130"/>
      <c r="BF442" s="130"/>
      <c r="BG442" s="130"/>
      <c r="BH442" s="130"/>
      <c r="BI442" s="130"/>
      <c r="BJ442" s="130"/>
      <c r="BK442" s="130"/>
      <c r="BL442" s="130"/>
      <c r="BM442" s="130"/>
      <c r="BN442" s="130"/>
      <c r="BO442" s="130">
        <v>0.12</v>
      </c>
      <c r="BP442" s="130"/>
      <c r="BQ442" s="130"/>
      <c r="BR442" s="130"/>
      <c r="BS442" s="130"/>
      <c r="BT442" s="130"/>
      <c r="BU442" s="130"/>
      <c r="BV442" s="133">
        <v>0.01</v>
      </c>
      <c r="BW442" s="130"/>
      <c r="BX442" s="130"/>
      <c r="BY442" s="130"/>
      <c r="BZ442" s="130"/>
      <c r="CA442" s="130"/>
      <c r="CB442" s="130"/>
      <c r="CC442" s="130">
        <f>BV442</f>
        <v>0.01</v>
      </c>
      <c r="CD442" s="130"/>
      <c r="CE442" s="130"/>
      <c r="CF442" s="130"/>
      <c r="CG442" s="130"/>
      <c r="CH442" s="130"/>
      <c r="CI442" s="130"/>
      <c r="CJ442" s="130">
        <f>CC442</f>
        <v>0.01</v>
      </c>
      <c r="CK442" s="130">
        <f>CJ442</f>
        <v>0.01</v>
      </c>
      <c r="CL442" s="130">
        <f t="shared" ref="CL442:CS442" si="539">CK442</f>
        <v>0.01</v>
      </c>
      <c r="CM442" s="130">
        <f t="shared" si="539"/>
        <v>0.01</v>
      </c>
      <c r="CN442" s="130">
        <f t="shared" si="539"/>
        <v>0.01</v>
      </c>
      <c r="CO442" s="130">
        <f t="shared" si="539"/>
        <v>0.01</v>
      </c>
      <c r="CP442" s="130">
        <f t="shared" si="539"/>
        <v>0.01</v>
      </c>
      <c r="CQ442" s="130">
        <f t="shared" si="539"/>
        <v>0.01</v>
      </c>
      <c r="CR442" s="130">
        <f t="shared" si="539"/>
        <v>0.01</v>
      </c>
      <c r="CS442" s="130">
        <f t="shared" si="539"/>
        <v>0.01</v>
      </c>
    </row>
    <row r="443" hidden="1" outlineLevel="1" spans="1:97">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c r="BA443" s="130"/>
      <c r="BB443" s="130"/>
      <c r="BC443" s="130"/>
      <c r="BD443" s="130"/>
      <c r="BE443" s="130"/>
      <c r="BF443" s="130"/>
      <c r="BG443" s="130"/>
      <c r="BH443" s="130"/>
      <c r="BI443" s="130"/>
      <c r="BJ443" s="130"/>
      <c r="BK443" s="130"/>
      <c r="BL443" s="130"/>
      <c r="BM443" s="130"/>
      <c r="BN443" s="130"/>
      <c r="BO443" s="130"/>
      <c r="BP443" s="130"/>
      <c r="BQ443" s="130"/>
      <c r="BR443" s="130"/>
      <c r="BS443" s="130"/>
      <c r="BT443" s="130"/>
      <c r="BU443" s="130"/>
      <c r="BV443" s="130"/>
      <c r="BW443" s="130"/>
      <c r="BX443" s="130"/>
      <c r="BY443" s="130"/>
      <c r="BZ443" s="130"/>
      <c r="CA443" s="130"/>
      <c r="CB443" s="130"/>
      <c r="CC443" s="130"/>
      <c r="CD443" s="130"/>
      <c r="CE443" s="130"/>
      <c r="CF443" s="130"/>
      <c r="CG443" s="130"/>
      <c r="CH443" s="130"/>
      <c r="CI443" s="130"/>
      <c r="CJ443" s="130"/>
      <c r="CK443" s="130"/>
      <c r="CL443" s="130"/>
      <c r="CM443" s="130"/>
      <c r="CN443" s="130"/>
      <c r="CO443" s="130"/>
      <c r="CP443" s="130"/>
      <c r="CQ443" s="130"/>
      <c r="CR443" s="130"/>
      <c r="CS443" s="130"/>
    </row>
    <row r="444" hidden="1" outlineLevel="1" spans="1:97">
      <c r="A444" s="18" t="s">
        <v>450</v>
      </c>
      <c r="B444" s="27" t="s">
        <v>587</v>
      </c>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c r="BA444" s="130"/>
      <c r="BB444" s="130"/>
      <c r="BC444" s="130"/>
      <c r="BD444" s="130"/>
      <c r="BE444" s="130"/>
      <c r="BF444" s="130"/>
      <c r="BG444" s="130"/>
      <c r="BH444" s="130"/>
      <c r="BI444" s="130"/>
      <c r="BJ444" s="130"/>
      <c r="BK444" s="130"/>
      <c r="BL444" s="130"/>
      <c r="BM444" s="130"/>
      <c r="BN444" s="130"/>
      <c r="BO444" s="33">
        <f>(1+BO445)*(1+BO446)-1</f>
        <v>0.0921728984118466</v>
      </c>
      <c r="BP444" s="130"/>
      <c r="BQ444" s="130"/>
      <c r="BR444" s="130"/>
      <c r="BS444" s="130"/>
      <c r="BT444" s="130"/>
      <c r="BU444" s="130"/>
      <c r="BV444" s="33">
        <f>(1+BV445)*(1+BV446)-1</f>
        <v>0.00258922651606808</v>
      </c>
      <c r="BW444" s="33"/>
      <c r="BX444" s="33"/>
      <c r="BY444" s="130"/>
      <c r="BZ444" s="33"/>
      <c r="CA444" s="33"/>
      <c r="CB444" s="33"/>
      <c r="CC444" s="33">
        <f t="shared" ref="CC444:CS444" si="540">(1+CC445)*(1+CC446)-1</f>
        <v>0.00780433205464415</v>
      </c>
      <c r="CD444" s="33"/>
      <c r="CE444" s="33"/>
      <c r="CF444" s="130"/>
      <c r="CG444" s="33"/>
      <c r="CH444" s="33"/>
      <c r="CI444" s="33"/>
      <c r="CJ444" s="33">
        <f t="shared" si="540"/>
        <v>0.00422434434650798</v>
      </c>
      <c r="CK444" s="33">
        <f t="shared" si="540"/>
        <v>0.00422434434650798</v>
      </c>
      <c r="CL444" s="33">
        <f t="shared" si="540"/>
        <v>0.00422434434650798</v>
      </c>
      <c r="CM444" s="33">
        <f t="shared" si="540"/>
        <v>0.00422434434650798</v>
      </c>
      <c r="CN444" s="33">
        <f t="shared" si="540"/>
        <v>0.00422434434650798</v>
      </c>
      <c r="CO444" s="33">
        <f t="shared" si="540"/>
        <v>0.00422434434650798</v>
      </c>
      <c r="CP444" s="33">
        <f t="shared" si="540"/>
        <v>0.00422434434650798</v>
      </c>
      <c r="CQ444" s="33">
        <f t="shared" si="540"/>
        <v>0.00422434434650798</v>
      </c>
      <c r="CR444" s="33">
        <f t="shared" si="540"/>
        <v>0.00422434434650798</v>
      </c>
      <c r="CS444" s="33">
        <f t="shared" si="540"/>
        <v>0.00422434434650798</v>
      </c>
    </row>
    <row r="445" hidden="1" outlineLevel="1" spans="1:97">
      <c r="A445" s="536" t="s">
        <v>646</v>
      </c>
      <c r="B445" s="27" t="s">
        <v>587</v>
      </c>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c r="BA445" s="130"/>
      <c r="BB445" s="130"/>
      <c r="BC445" s="130"/>
      <c r="BD445" s="130"/>
      <c r="BE445" s="130"/>
      <c r="BF445" s="130"/>
      <c r="BG445" s="130"/>
      <c r="BH445" s="130"/>
      <c r="BI445" s="130"/>
      <c r="BJ445" s="130"/>
      <c r="BK445" s="130"/>
      <c r="BL445" s="130"/>
      <c r="BM445" s="130"/>
      <c r="BN445" s="130"/>
      <c r="BO445" s="130">
        <f>[56]Currencies!AT647</f>
        <v>-0.0248456264179943</v>
      </c>
      <c r="BP445" s="130"/>
      <c r="BQ445" s="130"/>
      <c r="BR445" s="130"/>
      <c r="BS445" s="130"/>
      <c r="BT445" s="130"/>
      <c r="BU445" s="130"/>
      <c r="BV445" s="130">
        <f>[56]Currencies!BA647</f>
        <v>-0.00733739948904141</v>
      </c>
      <c r="BW445" s="130"/>
      <c r="BX445" s="130"/>
      <c r="BY445" s="130"/>
      <c r="BZ445" s="130"/>
      <c r="CA445" s="130"/>
      <c r="CB445" s="130"/>
      <c r="CC445" s="130">
        <f>[56]Currencies!BH647</f>
        <v>-0.00217392865876815</v>
      </c>
      <c r="CD445" s="130"/>
      <c r="CE445" s="130"/>
      <c r="CF445" s="130"/>
      <c r="CG445" s="130"/>
      <c r="CH445" s="130"/>
      <c r="CI445" s="130"/>
      <c r="CJ445" s="130">
        <f>[56]Currencies!BO647</f>
        <v>-0.00571847094405146</v>
      </c>
      <c r="CK445" s="130">
        <f>[56]Currencies!BP647</f>
        <v>-0.00571847094405145</v>
      </c>
      <c r="CL445" s="130">
        <f>[56]Currencies!BQ647</f>
        <v>-0.00571847094405146</v>
      </c>
      <c r="CM445" s="130">
        <f>[56]Currencies!BR647</f>
        <v>-0.00571847094405145</v>
      </c>
      <c r="CN445" s="130">
        <f>[56]Currencies!BS647</f>
        <v>-0.00571847094405146</v>
      </c>
      <c r="CO445" s="130">
        <f>[56]Currencies!BT647</f>
        <v>-0.00571847094405145</v>
      </c>
      <c r="CP445" s="130">
        <f>[56]Currencies!BU647</f>
        <v>-0.00571847094405146</v>
      </c>
      <c r="CQ445" s="130">
        <f>[56]Currencies!BV647</f>
        <v>-0.00571847094405146</v>
      </c>
      <c r="CR445" s="130">
        <f>[56]Currencies!BW647</f>
        <v>-0.00571847094405146</v>
      </c>
      <c r="CS445" s="130">
        <f>[56]Currencies!BX647</f>
        <v>-0.00571847094405146</v>
      </c>
    </row>
    <row r="446" hidden="1" outlineLevel="1" spans="1:97">
      <c r="A446" s="536" t="s">
        <v>659</v>
      </c>
      <c r="B446" s="27" t="s">
        <v>587</v>
      </c>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c r="BA446" s="130"/>
      <c r="BB446" s="130"/>
      <c r="BC446" s="130"/>
      <c r="BD446" s="130"/>
      <c r="BE446" s="130"/>
      <c r="BF446" s="130"/>
      <c r="BG446" s="130"/>
      <c r="BH446" s="130"/>
      <c r="BI446" s="130"/>
      <c r="BJ446" s="130"/>
      <c r="BK446" s="130"/>
      <c r="BL446" s="130"/>
      <c r="BM446" s="130"/>
      <c r="BN446" s="130"/>
      <c r="BO446" s="130">
        <v>0.12</v>
      </c>
      <c r="BP446" s="130"/>
      <c r="BQ446" s="130"/>
      <c r="BR446" s="130"/>
      <c r="BS446" s="130"/>
      <c r="BT446" s="130"/>
      <c r="BU446" s="130"/>
      <c r="BV446" s="133">
        <v>0.01</v>
      </c>
      <c r="BW446" s="130"/>
      <c r="BX446" s="130"/>
      <c r="BY446" s="130"/>
      <c r="BZ446" s="130"/>
      <c r="CA446" s="130"/>
      <c r="CB446" s="130"/>
      <c r="CC446" s="130">
        <f>BV446</f>
        <v>0.01</v>
      </c>
      <c r="CD446" s="130"/>
      <c r="CE446" s="130"/>
      <c r="CF446" s="130"/>
      <c r="CG446" s="130"/>
      <c r="CH446" s="130"/>
      <c r="CI446" s="130"/>
      <c r="CJ446" s="130">
        <f>CC446</f>
        <v>0.01</v>
      </c>
      <c r="CK446" s="130">
        <f>CJ446</f>
        <v>0.01</v>
      </c>
      <c r="CL446" s="130">
        <f t="shared" ref="CL446:CS446" si="541">CK446</f>
        <v>0.01</v>
      </c>
      <c r="CM446" s="130">
        <f t="shared" si="541"/>
        <v>0.01</v>
      </c>
      <c r="CN446" s="130">
        <f t="shared" si="541"/>
        <v>0.01</v>
      </c>
      <c r="CO446" s="130">
        <f t="shared" si="541"/>
        <v>0.01</v>
      </c>
      <c r="CP446" s="130">
        <f t="shared" si="541"/>
        <v>0.01</v>
      </c>
      <c r="CQ446" s="130">
        <f t="shared" si="541"/>
        <v>0.01</v>
      </c>
      <c r="CR446" s="130">
        <f t="shared" si="541"/>
        <v>0.01</v>
      </c>
      <c r="CS446" s="130">
        <f t="shared" si="541"/>
        <v>0.01</v>
      </c>
    </row>
    <row r="447" hidden="1" outlineLevel="1" spans="1:97">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c r="BB447" s="130"/>
      <c r="BC447" s="130"/>
      <c r="BD447" s="130"/>
      <c r="BE447" s="130"/>
      <c r="BF447" s="130"/>
      <c r="BG447" s="130"/>
      <c r="BH447" s="130"/>
      <c r="BI447" s="130"/>
      <c r="BJ447" s="130"/>
      <c r="BK447" s="130"/>
      <c r="BL447" s="130"/>
      <c r="BM447" s="130"/>
      <c r="BN447" s="130"/>
      <c r="BO447" s="130"/>
      <c r="BP447" s="130"/>
      <c r="BQ447" s="130"/>
      <c r="BR447" s="130"/>
      <c r="BS447" s="130"/>
      <c r="BT447" s="130"/>
      <c r="BU447" s="130"/>
      <c r="BV447" s="130"/>
      <c r="BW447" s="130"/>
      <c r="BX447" s="130"/>
      <c r="BY447" s="130"/>
      <c r="BZ447" s="130"/>
      <c r="CA447" s="130"/>
      <c r="CB447" s="130"/>
      <c r="CC447" s="130"/>
      <c r="CD447" s="130"/>
      <c r="CE447" s="130"/>
      <c r="CF447" s="130"/>
      <c r="CG447" s="130"/>
      <c r="CH447" s="130"/>
      <c r="CI447" s="130"/>
      <c r="CJ447" s="130"/>
      <c r="CK447" s="130"/>
      <c r="CL447" s="130"/>
      <c r="CM447" s="130"/>
      <c r="CN447" s="130"/>
      <c r="CO447" s="130"/>
      <c r="CP447" s="130"/>
      <c r="CQ447" s="130"/>
      <c r="CR447" s="130"/>
      <c r="CS447" s="130"/>
    </row>
    <row r="448" hidden="1" outlineLevel="1" spans="1:97">
      <c r="A448" s="18" t="s">
        <v>452</v>
      </c>
      <c r="B448" s="27" t="s">
        <v>587</v>
      </c>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c r="BB448" s="130"/>
      <c r="BC448" s="130"/>
      <c r="BD448" s="130"/>
      <c r="BE448" s="130"/>
      <c r="BF448" s="130"/>
      <c r="BG448" s="130"/>
      <c r="BH448" s="130"/>
      <c r="BI448" s="130"/>
      <c r="BJ448" s="130"/>
      <c r="BK448" s="130"/>
      <c r="BL448" s="130"/>
      <c r="BM448" s="130"/>
      <c r="BN448" s="130"/>
      <c r="BO448" s="33">
        <f>(1+BO449)*(1+BO450)-1</f>
        <v>-0.150381999859071</v>
      </c>
      <c r="BP448" s="130"/>
      <c r="BQ448" s="130"/>
      <c r="BR448" s="130"/>
      <c r="BS448" s="130"/>
      <c r="BT448" s="130"/>
      <c r="BU448" s="130"/>
      <c r="BV448" s="33">
        <f>(1+BV449)*(1+BV450)-1</f>
        <v>-0.00681206778830223</v>
      </c>
      <c r="BW448" s="33"/>
      <c r="BX448" s="33"/>
      <c r="BY448" s="130"/>
      <c r="BZ448" s="33"/>
      <c r="CA448" s="33"/>
      <c r="CB448" s="33"/>
      <c r="CC448" s="33">
        <f t="shared" ref="CC448:CS448" si="542">(1+CC449)*(1+CC450)-1</f>
        <v>-0.0330448720689815</v>
      </c>
      <c r="CD448" s="33"/>
      <c r="CE448" s="33"/>
      <c r="CF448" s="130"/>
      <c r="CG448" s="33"/>
      <c r="CH448" s="33"/>
      <c r="CI448" s="33"/>
      <c r="CJ448" s="33">
        <f t="shared" si="542"/>
        <v>0.01</v>
      </c>
      <c r="CK448" s="33">
        <f t="shared" si="542"/>
        <v>0.01</v>
      </c>
      <c r="CL448" s="33">
        <f t="shared" si="542"/>
        <v>0.01</v>
      </c>
      <c r="CM448" s="33">
        <f t="shared" si="542"/>
        <v>0.01</v>
      </c>
      <c r="CN448" s="33">
        <f t="shared" si="542"/>
        <v>0.01</v>
      </c>
      <c r="CO448" s="33">
        <f t="shared" si="542"/>
        <v>0.01</v>
      </c>
      <c r="CP448" s="33">
        <f t="shared" si="542"/>
        <v>0.01</v>
      </c>
      <c r="CQ448" s="33">
        <f t="shared" si="542"/>
        <v>0.01</v>
      </c>
      <c r="CR448" s="33">
        <f t="shared" si="542"/>
        <v>0.01</v>
      </c>
      <c r="CS448" s="33">
        <f t="shared" si="542"/>
        <v>0.01</v>
      </c>
    </row>
    <row r="449" hidden="1" outlineLevel="1" spans="1:97">
      <c r="A449" s="536" t="s">
        <v>646</v>
      </c>
      <c r="B449" s="27" t="s">
        <v>587</v>
      </c>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c r="BA449" s="130"/>
      <c r="BB449" s="130"/>
      <c r="BC449" s="130"/>
      <c r="BD449" s="130"/>
      <c r="BE449" s="130"/>
      <c r="BF449" s="130"/>
      <c r="BG449" s="130"/>
      <c r="BH449" s="130"/>
      <c r="BI449" s="130"/>
      <c r="BJ449" s="130"/>
      <c r="BK449" s="130"/>
      <c r="BL449" s="130"/>
      <c r="BM449" s="130"/>
      <c r="BN449" s="130"/>
      <c r="BO449" s="130">
        <f>[56]Currencies!AT648</f>
        <v>-0.0611955799547744</v>
      </c>
      <c r="BP449" s="130"/>
      <c r="BQ449" s="130"/>
      <c r="BR449" s="130"/>
      <c r="BS449" s="130"/>
      <c r="BT449" s="130"/>
      <c r="BU449" s="130"/>
      <c r="BV449" s="130">
        <f>[56]Currencies!BA648</f>
        <v>-0.0166456116715864</v>
      </c>
      <c r="BW449" s="130"/>
      <c r="BX449" s="130"/>
      <c r="BY449" s="130"/>
      <c r="BZ449" s="130"/>
      <c r="CA449" s="130"/>
      <c r="CB449" s="130"/>
      <c r="CC449" s="130">
        <f>[56]Currencies!BH648</f>
        <v>-0.0426186852168134</v>
      </c>
      <c r="CD449" s="130"/>
      <c r="CE449" s="130"/>
      <c r="CF449" s="130"/>
      <c r="CG449" s="130"/>
      <c r="CH449" s="130"/>
      <c r="CI449" s="130"/>
      <c r="CJ449" s="130">
        <f>[56]Currencies!BO648</f>
        <v>0</v>
      </c>
      <c r="CK449" s="130">
        <f>[56]Currencies!BP648</f>
        <v>0</v>
      </c>
      <c r="CL449" s="130">
        <f>[56]Currencies!BQ648</f>
        <v>0</v>
      </c>
      <c r="CM449" s="130">
        <f>[56]Currencies!BR648</f>
        <v>0</v>
      </c>
      <c r="CN449" s="130">
        <f>[56]Currencies!BS648</f>
        <v>0</v>
      </c>
      <c r="CO449" s="130">
        <f>[56]Currencies!BT648</f>
        <v>0</v>
      </c>
      <c r="CP449" s="130">
        <f>[56]Currencies!BU648</f>
        <v>0</v>
      </c>
      <c r="CQ449" s="130">
        <f>[56]Currencies!BV648</f>
        <v>0</v>
      </c>
      <c r="CR449" s="130">
        <f>[56]Currencies!BW648</f>
        <v>0</v>
      </c>
      <c r="CS449" s="130">
        <f>[56]Currencies!BX648</f>
        <v>0</v>
      </c>
    </row>
    <row r="450" hidden="1" outlineLevel="1" spans="1:97">
      <c r="A450" s="536" t="s">
        <v>660</v>
      </c>
      <c r="B450" s="27" t="s">
        <v>587</v>
      </c>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c r="BA450" s="130"/>
      <c r="BB450" s="130"/>
      <c r="BC450" s="130"/>
      <c r="BD450" s="130"/>
      <c r="BE450" s="130"/>
      <c r="BF450" s="130"/>
      <c r="BG450" s="130"/>
      <c r="BH450" s="130"/>
      <c r="BI450" s="130"/>
      <c r="BJ450" s="130"/>
      <c r="BK450" s="130"/>
      <c r="BL450" s="130"/>
      <c r="BM450" s="130"/>
      <c r="BN450" s="130"/>
      <c r="BO450" s="130">
        <v>-0.095</v>
      </c>
      <c r="BP450" s="130"/>
      <c r="BQ450" s="130"/>
      <c r="BR450" s="130"/>
      <c r="BS450" s="130"/>
      <c r="BT450" s="130"/>
      <c r="BU450" s="130"/>
      <c r="BV450" s="133">
        <v>0.01</v>
      </c>
      <c r="BW450" s="130"/>
      <c r="BX450" s="130"/>
      <c r="BY450" s="130"/>
      <c r="BZ450" s="130"/>
      <c r="CA450" s="130"/>
      <c r="CB450" s="130"/>
      <c r="CC450" s="130">
        <f>BV450</f>
        <v>0.01</v>
      </c>
      <c r="CD450" s="130"/>
      <c r="CE450" s="130"/>
      <c r="CF450" s="130"/>
      <c r="CG450" s="130"/>
      <c r="CH450" s="130"/>
      <c r="CI450" s="130"/>
      <c r="CJ450" s="130">
        <f>CC450</f>
        <v>0.01</v>
      </c>
      <c r="CK450" s="130">
        <f>CJ450</f>
        <v>0.01</v>
      </c>
      <c r="CL450" s="130">
        <f t="shared" ref="CL450:CS450" si="543">CK450</f>
        <v>0.01</v>
      </c>
      <c r="CM450" s="130">
        <f t="shared" si="543"/>
        <v>0.01</v>
      </c>
      <c r="CN450" s="130">
        <f t="shared" si="543"/>
        <v>0.01</v>
      </c>
      <c r="CO450" s="130">
        <f t="shared" si="543"/>
        <v>0.01</v>
      </c>
      <c r="CP450" s="130">
        <f t="shared" si="543"/>
        <v>0.01</v>
      </c>
      <c r="CQ450" s="130">
        <f t="shared" si="543"/>
        <v>0.01</v>
      </c>
      <c r="CR450" s="130">
        <f t="shared" si="543"/>
        <v>0.01</v>
      </c>
      <c r="CS450" s="130">
        <f t="shared" si="543"/>
        <v>0.01</v>
      </c>
    </row>
    <row r="451" hidden="1" outlineLevel="1" spans="1:97">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c r="BB451" s="130"/>
      <c r="BC451" s="130"/>
      <c r="BD451" s="130"/>
      <c r="BE451" s="130"/>
      <c r="BF451" s="130"/>
      <c r="BG451" s="130"/>
      <c r="BH451" s="130"/>
      <c r="BI451" s="130"/>
      <c r="BJ451" s="130"/>
      <c r="BK451" s="130"/>
      <c r="BL451" s="130"/>
      <c r="BM451" s="130"/>
      <c r="BN451" s="130"/>
      <c r="BO451" s="130"/>
      <c r="BP451" s="130"/>
      <c r="BQ451" s="130"/>
      <c r="BR451" s="130"/>
      <c r="BS451" s="130"/>
      <c r="BT451" s="130"/>
      <c r="BU451" s="130"/>
      <c r="BV451" s="130"/>
      <c r="BW451" s="130"/>
      <c r="BX451" s="130"/>
      <c r="BY451" s="130"/>
      <c r="BZ451" s="130"/>
      <c r="CA451" s="130"/>
      <c r="CB451" s="130"/>
      <c r="CC451" s="130"/>
      <c r="CD451" s="130"/>
      <c r="CE451" s="130"/>
      <c r="CF451" s="130"/>
      <c r="CG451" s="130"/>
      <c r="CH451" s="130"/>
      <c r="CI451" s="130"/>
      <c r="CJ451" s="130"/>
      <c r="CK451" s="130"/>
      <c r="CL451" s="130"/>
      <c r="CM451" s="130"/>
      <c r="CN451" s="130"/>
      <c r="CO451" s="130"/>
      <c r="CP451" s="130"/>
      <c r="CQ451" s="130"/>
      <c r="CR451" s="130"/>
      <c r="CS451" s="130"/>
    </row>
    <row r="452" hidden="1" outlineLevel="1" spans="1:97">
      <c r="A452" s="18" t="s">
        <v>453</v>
      </c>
      <c r="B452" s="27" t="s">
        <v>587</v>
      </c>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c r="BB452" s="130"/>
      <c r="BC452" s="130"/>
      <c r="BD452" s="130"/>
      <c r="BE452" s="130"/>
      <c r="BF452" s="130"/>
      <c r="BG452" s="130"/>
      <c r="BH452" s="130"/>
      <c r="BI452" s="130"/>
      <c r="BJ452" s="130"/>
      <c r="BK452" s="130"/>
      <c r="BL452" s="130"/>
      <c r="BM452" s="130"/>
      <c r="BN452" s="130"/>
      <c r="BO452" s="33">
        <f>(1+BO453)*(1+BO454)-1</f>
        <v>0.212908124115039</v>
      </c>
      <c r="BP452" s="130"/>
      <c r="BQ452" s="130"/>
      <c r="BR452" s="130"/>
      <c r="BS452" s="130"/>
      <c r="BT452" s="130"/>
      <c r="BU452" s="130"/>
      <c r="BV452" s="33">
        <f>(1+BV453)*(1+BV454)-1</f>
        <v>-0.0490864727852995</v>
      </c>
      <c r="BW452" s="33"/>
      <c r="BX452" s="33"/>
      <c r="BY452" s="130"/>
      <c r="BZ452" s="33"/>
      <c r="CA452" s="33"/>
      <c r="CB452" s="33"/>
      <c r="CC452" s="33">
        <f t="shared" ref="CC452:CS452" si="544">(1+CC453)*(1+CC454)-1</f>
        <v>-0.0645785312705824</v>
      </c>
      <c r="CD452" s="33"/>
      <c r="CE452" s="33"/>
      <c r="CF452" s="130"/>
      <c r="CG452" s="33"/>
      <c r="CH452" s="33"/>
      <c r="CI452" s="33"/>
      <c r="CJ452" s="33">
        <f t="shared" si="544"/>
        <v>-0.00535643187558721</v>
      </c>
      <c r="CK452" s="33">
        <f t="shared" si="544"/>
        <v>-0.00535643187558721</v>
      </c>
      <c r="CL452" s="33">
        <f t="shared" si="544"/>
        <v>-0.00535643187558721</v>
      </c>
      <c r="CM452" s="33">
        <f t="shared" si="544"/>
        <v>-0.00535643187558721</v>
      </c>
      <c r="CN452" s="33">
        <f t="shared" si="544"/>
        <v>-0.00535643187558721</v>
      </c>
      <c r="CO452" s="33">
        <f t="shared" si="544"/>
        <v>-0.00535643187558721</v>
      </c>
      <c r="CP452" s="33">
        <f t="shared" si="544"/>
        <v>-0.00535643187558721</v>
      </c>
      <c r="CQ452" s="33">
        <f t="shared" si="544"/>
        <v>-0.00535643187558721</v>
      </c>
      <c r="CR452" s="33">
        <f t="shared" si="544"/>
        <v>-0.00535643187558721</v>
      </c>
      <c r="CS452" s="33">
        <f t="shared" si="544"/>
        <v>-0.00535643187558721</v>
      </c>
    </row>
    <row r="453" hidden="1" outlineLevel="1" spans="1:97">
      <c r="A453" s="536" t="s">
        <v>646</v>
      </c>
      <c r="B453" s="27" t="s">
        <v>587</v>
      </c>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c r="BB453" s="130"/>
      <c r="BC453" s="130"/>
      <c r="BD453" s="130"/>
      <c r="BE453" s="130"/>
      <c r="BF453" s="130"/>
      <c r="BG453" s="130"/>
      <c r="BH453" s="130"/>
      <c r="BI453" s="130"/>
      <c r="BJ453" s="130"/>
      <c r="BK453" s="130"/>
      <c r="BL453" s="130"/>
      <c r="BM453" s="130"/>
      <c r="BN453" s="130"/>
      <c r="BO453" s="130">
        <f>[56]Currencies!AT649</f>
        <v>0.0366736103547344</v>
      </c>
      <c r="BP453" s="130"/>
      <c r="BQ453" s="130"/>
      <c r="BR453" s="130"/>
      <c r="BS453" s="130"/>
      <c r="BT453" s="130"/>
      <c r="BU453" s="130"/>
      <c r="BV453" s="130">
        <f>[56]Currencies!BA649</f>
        <v>-0.058501458203267</v>
      </c>
      <c r="BW453" s="130"/>
      <c r="BX453" s="130"/>
      <c r="BY453" s="130"/>
      <c r="BZ453" s="130"/>
      <c r="CA453" s="130"/>
      <c r="CB453" s="130"/>
      <c r="CC453" s="130">
        <f>[56]Currencies!BH649</f>
        <v>-0.0738401299708737</v>
      </c>
      <c r="CD453" s="130"/>
      <c r="CE453" s="130"/>
      <c r="CF453" s="130"/>
      <c r="CG453" s="130"/>
      <c r="CH453" s="130"/>
      <c r="CI453" s="130"/>
      <c r="CJ453" s="130">
        <f>[56]Currencies!BO649</f>
        <v>-0.0152043879956309</v>
      </c>
      <c r="CK453" s="130">
        <f>[56]Currencies!BP649</f>
        <v>-0.0152043879956309</v>
      </c>
      <c r="CL453" s="130">
        <f>[56]Currencies!BQ649</f>
        <v>-0.0152043879956309</v>
      </c>
      <c r="CM453" s="130">
        <f>[56]Currencies!BR649</f>
        <v>-0.0152043879956309</v>
      </c>
      <c r="CN453" s="130">
        <f>[56]Currencies!BS649</f>
        <v>-0.0152043879956309</v>
      </c>
      <c r="CO453" s="130">
        <f>[56]Currencies!BT649</f>
        <v>-0.0152043879956309</v>
      </c>
      <c r="CP453" s="130">
        <f>[56]Currencies!BU649</f>
        <v>-0.0152043879956309</v>
      </c>
      <c r="CQ453" s="130">
        <f>[56]Currencies!BV649</f>
        <v>-0.0152043879956309</v>
      </c>
      <c r="CR453" s="130">
        <f>[56]Currencies!BW649</f>
        <v>-0.0152043879956309</v>
      </c>
      <c r="CS453" s="130">
        <f>[56]Currencies!BX649</f>
        <v>-0.0152043879956309</v>
      </c>
    </row>
    <row r="454" hidden="1" outlineLevel="1" spans="1:97">
      <c r="A454" s="536" t="s">
        <v>651</v>
      </c>
      <c r="B454" s="27" t="s">
        <v>587</v>
      </c>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c r="BA454" s="130"/>
      <c r="BB454" s="130"/>
      <c r="BC454" s="130"/>
      <c r="BD454" s="130"/>
      <c r="BE454" s="130"/>
      <c r="BF454" s="130"/>
      <c r="BG454" s="130"/>
      <c r="BH454" s="130"/>
      <c r="BI454" s="130"/>
      <c r="BJ454" s="130"/>
      <c r="BK454" s="130"/>
      <c r="BL454" s="130"/>
      <c r="BM454" s="130"/>
      <c r="BN454" s="130"/>
      <c r="BO454" s="130">
        <v>0.17</v>
      </c>
      <c r="BP454" s="130"/>
      <c r="BQ454" s="130"/>
      <c r="BR454" s="130"/>
      <c r="BS454" s="130"/>
      <c r="BT454" s="130"/>
      <c r="BU454" s="130"/>
      <c r="BV454" s="133">
        <v>0.01</v>
      </c>
      <c r="BW454" s="130"/>
      <c r="BX454" s="130"/>
      <c r="BY454" s="130"/>
      <c r="BZ454" s="130"/>
      <c r="CA454" s="130"/>
      <c r="CB454" s="130"/>
      <c r="CC454" s="130">
        <f>BV454</f>
        <v>0.01</v>
      </c>
      <c r="CD454" s="130"/>
      <c r="CE454" s="130"/>
      <c r="CF454" s="130"/>
      <c r="CG454" s="130"/>
      <c r="CH454" s="130"/>
      <c r="CI454" s="130"/>
      <c r="CJ454" s="130">
        <f>CC454</f>
        <v>0.01</v>
      </c>
      <c r="CK454" s="130">
        <f>CJ454</f>
        <v>0.01</v>
      </c>
      <c r="CL454" s="130">
        <f t="shared" ref="CL454:CS454" si="545">CK454</f>
        <v>0.01</v>
      </c>
      <c r="CM454" s="130">
        <f t="shared" si="545"/>
        <v>0.01</v>
      </c>
      <c r="CN454" s="130">
        <f t="shared" si="545"/>
        <v>0.01</v>
      </c>
      <c r="CO454" s="130">
        <f t="shared" si="545"/>
        <v>0.01</v>
      </c>
      <c r="CP454" s="130">
        <f t="shared" si="545"/>
        <v>0.01</v>
      </c>
      <c r="CQ454" s="130">
        <f t="shared" si="545"/>
        <v>0.01</v>
      </c>
      <c r="CR454" s="130">
        <f t="shared" si="545"/>
        <v>0.01</v>
      </c>
      <c r="CS454" s="130">
        <f t="shared" si="545"/>
        <v>0.01</v>
      </c>
    </row>
    <row r="455" hidden="1" outlineLevel="1" spans="1:97">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c r="BA455" s="130"/>
      <c r="BB455" s="130"/>
      <c r="BC455" s="130"/>
      <c r="BD455" s="130"/>
      <c r="BE455" s="130"/>
      <c r="BF455" s="130"/>
      <c r="BG455" s="130"/>
      <c r="BH455" s="130"/>
      <c r="BI455" s="130"/>
      <c r="BJ455" s="130"/>
      <c r="BK455" s="130"/>
      <c r="BL455" s="130"/>
      <c r="BM455" s="130"/>
      <c r="BN455" s="130"/>
      <c r="BO455" s="130"/>
      <c r="BP455" s="130"/>
      <c r="BQ455" s="130"/>
      <c r="BR455" s="130"/>
      <c r="BS455" s="130"/>
      <c r="BT455" s="130"/>
      <c r="BU455" s="130"/>
      <c r="BV455" s="130"/>
      <c r="BW455" s="130"/>
      <c r="BX455" s="130"/>
      <c r="BY455" s="130"/>
      <c r="BZ455" s="130"/>
      <c r="CA455" s="130"/>
      <c r="CB455" s="130"/>
      <c r="CC455" s="130"/>
      <c r="CD455" s="130"/>
      <c r="CE455" s="130"/>
      <c r="CF455" s="130"/>
      <c r="CG455" s="130"/>
      <c r="CH455" s="130"/>
      <c r="CI455" s="130"/>
      <c r="CJ455" s="130"/>
      <c r="CK455" s="130"/>
      <c r="CL455" s="130"/>
      <c r="CM455" s="130"/>
      <c r="CN455" s="130"/>
      <c r="CO455" s="130"/>
      <c r="CP455" s="130"/>
      <c r="CQ455" s="130"/>
      <c r="CR455" s="130"/>
      <c r="CS455" s="130"/>
    </row>
    <row r="456" hidden="1" outlineLevel="1" spans="1:97">
      <c r="A456" s="18" t="s">
        <v>454</v>
      </c>
      <c r="B456" s="27" t="s">
        <v>587</v>
      </c>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c r="BA456" s="130"/>
      <c r="BB456" s="130"/>
      <c r="BC456" s="130"/>
      <c r="BD456" s="130"/>
      <c r="BE456" s="130"/>
      <c r="BF456" s="130"/>
      <c r="BG456" s="130"/>
      <c r="BH456" s="130"/>
      <c r="BI456" s="130"/>
      <c r="BJ456" s="130"/>
      <c r="BK456" s="130"/>
      <c r="BL456" s="130"/>
      <c r="BM456" s="130"/>
      <c r="BN456" s="130"/>
      <c r="BO456" s="33">
        <f>(1+BO457)*(1+BO458)-1</f>
        <v>0.10408237340046</v>
      </c>
      <c r="BP456" s="130"/>
      <c r="BQ456" s="130"/>
      <c r="BR456" s="130"/>
      <c r="BS456" s="130"/>
      <c r="BT456" s="130"/>
      <c r="BU456" s="130"/>
      <c r="BV456" s="33">
        <f>(1+BV457)*(1+BV458)-1</f>
        <v>0.000501825128074396</v>
      </c>
      <c r="BW456" s="33"/>
      <c r="BX456" s="33"/>
      <c r="BY456" s="130"/>
      <c r="BZ456" s="33"/>
      <c r="CA456" s="33"/>
      <c r="CB456" s="33"/>
      <c r="CC456" s="33">
        <f t="shared" ref="CC456:CS456" si="546">(1+CC457)*(1+CC458)-1</f>
        <v>-0.025674131960298</v>
      </c>
      <c r="CD456" s="33"/>
      <c r="CE456" s="33"/>
      <c r="CF456" s="130"/>
      <c r="CG456" s="33"/>
      <c r="CH456" s="33"/>
      <c r="CI456" s="33"/>
      <c r="CJ456" s="33">
        <f t="shared" si="546"/>
        <v>0.00247220139231241</v>
      </c>
      <c r="CK456" s="33">
        <f t="shared" si="546"/>
        <v>0.00247220139231241</v>
      </c>
      <c r="CL456" s="33">
        <f t="shared" si="546"/>
        <v>0.00247220139231241</v>
      </c>
      <c r="CM456" s="33">
        <f t="shared" si="546"/>
        <v>0.00247220139231241</v>
      </c>
      <c r="CN456" s="33">
        <f t="shared" si="546"/>
        <v>0.00247220139231241</v>
      </c>
      <c r="CO456" s="33">
        <f t="shared" si="546"/>
        <v>0.00247220139231241</v>
      </c>
      <c r="CP456" s="33">
        <f t="shared" si="546"/>
        <v>0.00247220139231241</v>
      </c>
      <c r="CQ456" s="33">
        <f t="shared" si="546"/>
        <v>0.00247220139231241</v>
      </c>
      <c r="CR456" s="33">
        <f t="shared" si="546"/>
        <v>0.00247220139231241</v>
      </c>
      <c r="CS456" s="33">
        <f t="shared" si="546"/>
        <v>0.00247220139231241</v>
      </c>
    </row>
    <row r="457" hidden="1" outlineLevel="1" spans="1:97">
      <c r="A457" s="536" t="s">
        <v>646</v>
      </c>
      <c r="B457" s="27" t="s">
        <v>587</v>
      </c>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c r="BA457" s="130"/>
      <c r="BB457" s="130"/>
      <c r="BC457" s="130"/>
      <c r="BD457" s="130"/>
      <c r="BE457" s="130"/>
      <c r="BF457" s="130"/>
      <c r="BG457" s="130"/>
      <c r="BH457" s="130"/>
      <c r="BI457" s="130"/>
      <c r="BJ457" s="130"/>
      <c r="BK457" s="130"/>
      <c r="BL457" s="130"/>
      <c r="BM457" s="130"/>
      <c r="BN457" s="130"/>
      <c r="BO457" s="130">
        <f>[56]Currencies!AT650</f>
        <v>-0.0563398517944784</v>
      </c>
      <c r="BP457" s="130"/>
      <c r="BQ457" s="130"/>
      <c r="BR457" s="130"/>
      <c r="BS457" s="130"/>
      <c r="BT457" s="130"/>
      <c r="BU457" s="130"/>
      <c r="BV457" s="130">
        <f>[56]Currencies!BA650</f>
        <v>-0.00940413353655998</v>
      </c>
      <c r="BW457" s="130"/>
      <c r="BX457" s="130"/>
      <c r="BY457" s="130"/>
      <c r="BZ457" s="130"/>
      <c r="CA457" s="130"/>
      <c r="CB457" s="130"/>
      <c r="CC457" s="130">
        <f>[56]Currencies!BH650</f>
        <v>-0.0353209227329682</v>
      </c>
      <c r="CD457" s="130"/>
      <c r="CE457" s="130"/>
      <c r="CF457" s="130"/>
      <c r="CG457" s="130"/>
      <c r="CH457" s="130"/>
      <c r="CI457" s="130"/>
      <c r="CJ457" s="130">
        <f>[56]Currencies!BO650</f>
        <v>-0.00745326594820549</v>
      </c>
      <c r="CK457" s="130">
        <f>[56]Currencies!BP650</f>
        <v>-0.00745326594820549</v>
      </c>
      <c r="CL457" s="130">
        <f>[56]Currencies!BQ650</f>
        <v>-0.00745326594820549</v>
      </c>
      <c r="CM457" s="130">
        <f>[56]Currencies!BR650</f>
        <v>-0.00745326594820549</v>
      </c>
      <c r="CN457" s="130">
        <f>[56]Currencies!BS650</f>
        <v>-0.00745326594820549</v>
      </c>
      <c r="CO457" s="130">
        <f>[56]Currencies!BT650</f>
        <v>-0.00745326594820549</v>
      </c>
      <c r="CP457" s="130">
        <f>[56]Currencies!BU650</f>
        <v>-0.00745326594820549</v>
      </c>
      <c r="CQ457" s="130">
        <f>[56]Currencies!BV650</f>
        <v>-0.00745326594820549</v>
      </c>
      <c r="CR457" s="130">
        <f>[56]Currencies!BW650</f>
        <v>-0.00745326594820549</v>
      </c>
      <c r="CS457" s="130">
        <f>[56]Currencies!BX650</f>
        <v>-0.00745326594820549</v>
      </c>
    </row>
    <row r="458" hidden="1" outlineLevel="1" spans="1:97">
      <c r="A458" s="536" t="s">
        <v>661</v>
      </c>
      <c r="B458" s="27" t="s">
        <v>587</v>
      </c>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c r="BA458" s="130"/>
      <c r="BB458" s="130"/>
      <c r="BC458" s="130"/>
      <c r="BD458" s="130"/>
      <c r="BE458" s="130"/>
      <c r="BF458" s="130"/>
      <c r="BG458" s="130"/>
      <c r="BH458" s="130"/>
      <c r="BI458" s="130"/>
      <c r="BJ458" s="130"/>
      <c r="BK458" s="130"/>
      <c r="BL458" s="130"/>
      <c r="BM458" s="130"/>
      <c r="BN458" s="130"/>
      <c r="BO458" s="130">
        <v>0.17</v>
      </c>
      <c r="BP458" s="130"/>
      <c r="BQ458" s="130"/>
      <c r="BR458" s="130"/>
      <c r="BS458" s="130"/>
      <c r="BT458" s="130"/>
      <c r="BU458" s="130"/>
      <c r="BV458" s="133">
        <v>0.01</v>
      </c>
      <c r="BW458" s="130"/>
      <c r="BX458" s="130"/>
      <c r="BY458" s="130"/>
      <c r="BZ458" s="130"/>
      <c r="CA458" s="130"/>
      <c r="CB458" s="130"/>
      <c r="CC458" s="130">
        <f>BV458</f>
        <v>0.01</v>
      </c>
      <c r="CD458" s="130"/>
      <c r="CE458" s="130"/>
      <c r="CF458" s="130"/>
      <c r="CG458" s="130"/>
      <c r="CH458" s="130"/>
      <c r="CI458" s="130"/>
      <c r="CJ458" s="130">
        <f>CC458</f>
        <v>0.01</v>
      </c>
      <c r="CK458" s="130">
        <f>CJ458</f>
        <v>0.01</v>
      </c>
      <c r="CL458" s="130">
        <f t="shared" ref="CL458:CS458" si="547">CK458</f>
        <v>0.01</v>
      </c>
      <c r="CM458" s="130">
        <f t="shared" si="547"/>
        <v>0.01</v>
      </c>
      <c r="CN458" s="130">
        <f t="shared" si="547"/>
        <v>0.01</v>
      </c>
      <c r="CO458" s="130">
        <f t="shared" si="547"/>
        <v>0.01</v>
      </c>
      <c r="CP458" s="130">
        <f t="shared" si="547"/>
        <v>0.01</v>
      </c>
      <c r="CQ458" s="130">
        <f t="shared" si="547"/>
        <v>0.01</v>
      </c>
      <c r="CR458" s="130">
        <f t="shared" si="547"/>
        <v>0.01</v>
      </c>
      <c r="CS458" s="130">
        <f t="shared" si="547"/>
        <v>0.01</v>
      </c>
    </row>
    <row r="459" hidden="1" outlineLevel="1" spans="1:97">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c r="BB459" s="130"/>
      <c r="BC459" s="130"/>
      <c r="BD459" s="130"/>
      <c r="BE459" s="130"/>
      <c r="BF459" s="130"/>
      <c r="BG459" s="130"/>
      <c r="BH459" s="130"/>
      <c r="BI459" s="130"/>
      <c r="BJ459" s="130"/>
      <c r="BK459" s="130"/>
      <c r="BL459" s="130"/>
      <c r="BM459" s="130"/>
      <c r="BN459" s="130"/>
      <c r="BO459" s="130"/>
      <c r="BP459" s="130"/>
      <c r="BQ459" s="130"/>
      <c r="BR459" s="130"/>
      <c r="BS459" s="130"/>
      <c r="BT459" s="130"/>
      <c r="BU459" s="130"/>
      <c r="BV459" s="130"/>
      <c r="BW459" s="130"/>
      <c r="BX459" s="130"/>
      <c r="BY459" s="130"/>
      <c r="BZ459" s="130"/>
      <c r="CA459" s="130"/>
      <c r="CB459" s="130"/>
      <c r="CC459" s="130"/>
      <c r="CD459" s="130"/>
      <c r="CE459" s="130"/>
      <c r="CF459" s="130"/>
      <c r="CG459" s="130"/>
      <c r="CH459" s="130"/>
      <c r="CI459" s="130"/>
      <c r="CJ459" s="130"/>
      <c r="CK459" s="130"/>
      <c r="CL459" s="130"/>
      <c r="CM459" s="130"/>
      <c r="CN459" s="130"/>
      <c r="CO459" s="130"/>
      <c r="CP459" s="130"/>
      <c r="CQ459" s="130"/>
      <c r="CR459" s="130"/>
      <c r="CS459" s="130"/>
    </row>
    <row r="460" collapsed="1" spans="1:97">
      <c r="A460" t="s">
        <v>662</v>
      </c>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7">
        <f t="shared" ref="AU460:BU460" si="548">(1+AN468)*(1+AU468)-1</f>
        <v>0.0389635999999998</v>
      </c>
      <c r="AV460" s="137">
        <f t="shared" si="548"/>
        <v>0.0924371649607769</v>
      </c>
      <c r="AW460" s="137">
        <f t="shared" si="548"/>
        <v>0.132166</v>
      </c>
      <c r="AX460" s="137">
        <f t="shared" si="548"/>
        <v>0.163785689161425</v>
      </c>
      <c r="AY460" s="137">
        <f t="shared" si="548"/>
        <v>0.0657920000000001</v>
      </c>
      <c r="AZ460" s="137">
        <f t="shared" si="548"/>
        <v>0.1491884449197</v>
      </c>
      <c r="BA460" s="137">
        <f t="shared" si="548"/>
        <v>0.111071</v>
      </c>
      <c r="BB460" s="137">
        <f t="shared" si="548"/>
        <v>0.3468938</v>
      </c>
      <c r="BC460" s="137">
        <f t="shared" si="548"/>
        <v>0.676166838203535</v>
      </c>
      <c r="BD460" s="137">
        <f t="shared" si="548"/>
        <v>0.262522</v>
      </c>
      <c r="BE460" s="137">
        <f t="shared" si="548"/>
        <v>0.177394677975355</v>
      </c>
      <c r="BF460" s="137">
        <f t="shared" si="548"/>
        <v>0.491084</v>
      </c>
      <c r="BG460" s="137">
        <f t="shared" si="548"/>
        <v>0.21535978893129</v>
      </c>
      <c r="BH460" s="137">
        <f t="shared" si="548"/>
        <v>0.332318</v>
      </c>
      <c r="BI460" s="137">
        <f t="shared" si="548"/>
        <v>0.2516945</v>
      </c>
      <c r="BJ460" s="137">
        <f t="shared" si="548"/>
        <v>0.252887033342062</v>
      </c>
      <c r="BK460" s="137">
        <f t="shared" si="548"/>
        <v>0.079472</v>
      </c>
      <c r="BL460" s="137">
        <f t="shared" si="548"/>
        <v>0.0634837879232337</v>
      </c>
      <c r="BM460" s="137">
        <f t="shared" si="548"/>
        <v>0.252464</v>
      </c>
      <c r="BN460" s="137">
        <f t="shared" si="548"/>
        <v>0.0711405732254091</v>
      </c>
      <c r="BO460" s="181">
        <f t="shared" si="548"/>
        <v>0.15159</v>
      </c>
      <c r="BP460" s="137">
        <f t="shared" si="548"/>
        <v>0.0836375</v>
      </c>
      <c r="BQ460" s="137">
        <f t="shared" si="548"/>
        <v>0.117338452980681</v>
      </c>
      <c r="BR460" s="137">
        <f t="shared" si="548"/>
        <v>0.0918560000000002</v>
      </c>
      <c r="BS460" s="137">
        <f t="shared" si="548"/>
        <v>0.0152573189196119</v>
      </c>
      <c r="BT460" s="137">
        <f t="shared" si="548"/>
        <v>0.10021</v>
      </c>
      <c r="BU460" s="137">
        <f t="shared" si="548"/>
        <v>0.0502128464038556</v>
      </c>
      <c r="BV460" s="130"/>
      <c r="BW460" s="137">
        <f t="shared" ref="BW460:BY460" si="549">(1+BP468)*(1+BW468)-1</f>
        <v>0.0765150000000001</v>
      </c>
      <c r="BX460" s="137">
        <f t="shared" si="549"/>
        <v>0.00854431419294843</v>
      </c>
      <c r="BY460" s="137">
        <f t="shared" si="549"/>
        <v>0.0844499999999999</v>
      </c>
      <c r="BZ460" s="137">
        <f t="shared" ref="BZ460:CA460" si="550">(1+BS468)*(1+BZ468)-1</f>
        <v>0.092964141871795</v>
      </c>
      <c r="CA460" s="137">
        <f t="shared" si="550"/>
        <v>0.04284775</v>
      </c>
      <c r="CB460" s="130"/>
      <c r="CC460" s="130"/>
      <c r="CD460" s="137">
        <f t="shared" ref="CD460:CF460" si="551">(1+BW468)*(1+CD468)-1</f>
        <v>0.0580000000000001</v>
      </c>
      <c r="CE460" s="137">
        <f t="shared" si="551"/>
        <v>0.107796375493846</v>
      </c>
      <c r="CF460" s="137">
        <f t="shared" si="551"/>
        <v>0.107</v>
      </c>
      <c r="CG460" s="137">
        <f t="shared" ref="CG460:CH460" si="552">(1+BZ468)*(1+CG468)-1</f>
        <v>0.0888127918831998</v>
      </c>
      <c r="CH460" s="137">
        <f t="shared" si="552"/>
        <v>0.081094</v>
      </c>
      <c r="CI460" s="130"/>
      <c r="CJ460" s="130"/>
      <c r="CK460" s="130"/>
      <c r="CL460" s="130"/>
      <c r="CM460" s="130"/>
      <c r="CN460" s="130"/>
      <c r="CO460" s="130"/>
      <c r="CP460" s="130"/>
      <c r="CQ460" s="130"/>
      <c r="CR460" s="130"/>
      <c r="CS460" s="130"/>
    </row>
    <row r="461" spans="1:97">
      <c r="A461" t="s">
        <v>663</v>
      </c>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7">
        <f t="shared" ref="AU461:BU461" si="553">(1+AU468)*(1+AN468)*(1+AG468)-1</f>
        <v>0.1864964312</v>
      </c>
      <c r="AV461" s="137">
        <f t="shared" si="553"/>
        <v>0.225134290278008</v>
      </c>
      <c r="AW461" s="137">
        <f t="shared" si="553"/>
        <v>0.288404908</v>
      </c>
      <c r="AX461" s="137">
        <f t="shared" si="553"/>
        <v>0.335952847757046</v>
      </c>
      <c r="AY461" s="137">
        <f t="shared" si="553"/>
        <v>0.206476544</v>
      </c>
      <c r="AZ461" s="137">
        <f t="shared" si="553"/>
        <v>0.313861758575004</v>
      </c>
      <c r="BA461" s="137">
        <f t="shared" si="553"/>
        <v>0.264398798</v>
      </c>
      <c r="BB461" s="137">
        <f t="shared" si="553"/>
        <v>0.22109391908</v>
      </c>
      <c r="BC461" s="137">
        <f t="shared" si="553"/>
        <v>0.258945362386797</v>
      </c>
      <c r="BD461" s="137">
        <f t="shared" si="553"/>
        <v>0.184245636</v>
      </c>
      <c r="BE461" s="137">
        <f t="shared" si="553"/>
        <v>0.231477719815233</v>
      </c>
      <c r="BF461" s="137">
        <f t="shared" si="553"/>
        <v>0.240581888</v>
      </c>
      <c r="BG461" s="137">
        <f t="shared" si="553"/>
        <v>0.209685777079229</v>
      </c>
      <c r="BH461" s="137">
        <f t="shared" si="553"/>
        <v>0.224400242</v>
      </c>
      <c r="BI461" s="137">
        <f t="shared" si="553"/>
        <v>0.434441897</v>
      </c>
      <c r="BJ461" s="137">
        <f t="shared" si="553"/>
        <v>0.822295249076446</v>
      </c>
      <c r="BK461" s="137">
        <f t="shared" si="553"/>
        <v>0.302922704</v>
      </c>
      <c r="BL461" s="137">
        <f t="shared" si="553"/>
        <v>0.183312346046188</v>
      </c>
      <c r="BM461" s="137">
        <f t="shared" si="553"/>
        <v>0.604406384</v>
      </c>
      <c r="BN461" s="137">
        <f t="shared" si="553"/>
        <v>0.236716085195868</v>
      </c>
      <c r="BO461" s="181">
        <f t="shared" si="553"/>
        <v>0.39227231</v>
      </c>
      <c r="BP461" s="137">
        <f t="shared" si="553"/>
        <v>0.27359915375</v>
      </c>
      <c r="BQ461" s="137">
        <f t="shared" si="553"/>
        <v>0.287642080217009</v>
      </c>
      <c r="BR461" s="137">
        <f t="shared" si="553"/>
        <v>0.142081376</v>
      </c>
      <c r="BS461" s="137">
        <f t="shared" si="553"/>
        <v>0.0743101412681402</v>
      </c>
      <c r="BT461" s="137">
        <f t="shared" si="553"/>
        <v>0.28064444</v>
      </c>
      <c r="BU461" s="137">
        <f t="shared" si="553"/>
        <v>0.105499754036779</v>
      </c>
      <c r="BV461" s="130"/>
      <c r="BW461" s="137">
        <f t="shared" ref="BW461:CA461" si="554">(1+BW468)*(1+BP468)*(1+BI468)-1</f>
        <v>0.146488475</v>
      </c>
      <c r="BX461" s="137">
        <f t="shared" si="554"/>
        <v>0.0964693193707618</v>
      </c>
      <c r="BY461" s="137">
        <f t="shared" si="554"/>
        <v>0.1191524</v>
      </c>
      <c r="BZ461" s="137">
        <f t="shared" si="554"/>
        <v>0.0984574561579112</v>
      </c>
      <c r="CA461" s="137">
        <f t="shared" si="554"/>
        <v>0.122104179</v>
      </c>
      <c r="CB461" s="130"/>
      <c r="CC461" s="130"/>
      <c r="CD461" s="137">
        <f t="shared" ref="CD461:CH461" si="555">(1+CD468)*(1+BW468)*(1+BP468)-1</f>
        <v>0.0765150000000001</v>
      </c>
      <c r="CE461" s="137">
        <f t="shared" si="555"/>
        <v>0.138526612086273</v>
      </c>
      <c r="CF461" s="137">
        <f t="shared" si="555"/>
        <v>0.171206</v>
      </c>
      <c r="CG461" s="137">
        <f t="shared" si="555"/>
        <v>0.0998969965934575</v>
      </c>
      <c r="CH461" s="137">
        <f t="shared" si="555"/>
        <v>0.105418615</v>
      </c>
      <c r="CI461" s="130"/>
      <c r="CJ461" s="130"/>
      <c r="CK461" s="130"/>
      <c r="CL461" s="130"/>
      <c r="CM461" s="130"/>
      <c r="CN461" s="130"/>
      <c r="CO461" s="130"/>
      <c r="CP461" s="130"/>
      <c r="CQ461" s="130"/>
      <c r="CR461" s="130"/>
      <c r="CS461" s="130"/>
    </row>
    <row r="462" spans="1:97">
      <c r="A462" t="s">
        <v>664</v>
      </c>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7">
        <f t="shared" ref="AU462:BU462" si="556">(1+AU468)*(1+AN468)*(1+AG468)*(1+Z468)-1</f>
        <v>0.352605931568</v>
      </c>
      <c r="AV462" s="137">
        <f t="shared" si="556"/>
        <v>0.383892044408899</v>
      </c>
      <c r="AW462" s="137">
        <f t="shared" si="556"/>
        <v>0.489396073648</v>
      </c>
      <c r="AX462" s="137">
        <f t="shared" si="556"/>
        <v>0.535911168946337</v>
      </c>
      <c r="AY462" s="137">
        <f t="shared" si="556"/>
        <v>0.36935087744</v>
      </c>
      <c r="AZ462" s="137">
        <f t="shared" si="556"/>
        <v>0.514404770654419</v>
      </c>
      <c r="BA462" s="137">
        <f t="shared" si="556"/>
        <v>0.446472224912</v>
      </c>
      <c r="BB462" s="137">
        <f t="shared" si="556"/>
        <v>0.39448925558936</v>
      </c>
      <c r="BC462" s="137">
        <f t="shared" si="556"/>
        <v>0.411868052934574</v>
      </c>
      <c r="BD462" s="137">
        <f t="shared" si="556"/>
        <v>0.347671533768</v>
      </c>
      <c r="BE462" s="137">
        <f t="shared" si="556"/>
        <v>0.413659045697644</v>
      </c>
      <c r="BF462" s="137">
        <f t="shared" si="556"/>
        <v>0.404338697216</v>
      </c>
      <c r="BG462" s="137">
        <f t="shared" si="556"/>
        <v>0.383028074657976</v>
      </c>
      <c r="BH462" s="137">
        <f t="shared" si="556"/>
        <v>0.393367475396</v>
      </c>
      <c r="BI462" s="137">
        <f t="shared" si="556"/>
        <v>0.3004650238202</v>
      </c>
      <c r="BJ462" s="137">
        <f t="shared" si="556"/>
        <v>0.36870035872032</v>
      </c>
      <c r="BK462" s="137">
        <f t="shared" si="556"/>
        <v>0.222141496352</v>
      </c>
      <c r="BL462" s="137">
        <f t="shared" si="556"/>
        <v>0.237667213040243</v>
      </c>
      <c r="BM462" s="137">
        <f t="shared" si="556"/>
        <v>0.334866111488</v>
      </c>
      <c r="BN462" s="137">
        <f t="shared" si="556"/>
        <v>0.230942369635304</v>
      </c>
      <c r="BO462" s="181">
        <f t="shared" si="556"/>
        <v>0.27949825289</v>
      </c>
      <c r="BP462" s="137">
        <f t="shared" si="556"/>
        <v>0.4595446301975</v>
      </c>
      <c r="BQ462" s="137">
        <f t="shared" si="556"/>
        <v>0.872845661935858</v>
      </c>
      <c r="BR462" s="137">
        <f t="shared" si="556"/>
        <v>0.378492220832</v>
      </c>
      <c r="BS462" s="137">
        <f t="shared" si="556"/>
        <v>0.195358564071479</v>
      </c>
      <c r="BT462" s="137">
        <f t="shared" si="556"/>
        <v>0.64050552764</v>
      </c>
      <c r="BU462" s="137">
        <f t="shared" si="556"/>
        <v>0.27638646333832</v>
      </c>
      <c r="BV462" s="164">
        <f>((1+BV468)*(1+BO468)*(1+BH468)*(1+BA468)*(1+AT468)*(1+AM468)*(1+AF468)*(1+Y468)*(1+R468))^(1/9)-1</f>
        <v>0.0813475010090523</v>
      </c>
      <c r="BW462" s="137">
        <f t="shared" ref="BW462:CA462" si="557">(1+BW468)*(1+BP468)*(1+BI468)*(1+BB468)-1</f>
        <v>0.3474679046675</v>
      </c>
      <c r="BX462" s="137">
        <f t="shared" si="557"/>
        <v>0.263592093803207</v>
      </c>
      <c r="BY462" s="137">
        <f t="shared" si="557"/>
        <v>0.1706334104</v>
      </c>
      <c r="BZ462" s="137">
        <f t="shared" si="557"/>
        <v>0.162349645662083</v>
      </c>
      <c r="CA462" s="137">
        <f t="shared" si="557"/>
        <v>0.306129264356</v>
      </c>
      <c r="CB462" s="130"/>
      <c r="CC462" s="130"/>
      <c r="CD462" s="137">
        <f t="shared" ref="CD462:CH462" si="558">(1+CD468)*(1+BW468)*(1+BP468)*(1+BI468)-1</f>
        <v>0.146488475</v>
      </c>
      <c r="CE462" s="137">
        <f t="shared" si="558"/>
        <v>0.2377834884119</v>
      </c>
      <c r="CF462" s="137">
        <f t="shared" si="558"/>
        <v>0.208684592</v>
      </c>
      <c r="CG462" s="137">
        <f t="shared" si="558"/>
        <v>0.105425155892715</v>
      </c>
      <c r="CH462" s="137">
        <f t="shared" si="558"/>
        <v>0.18943042974</v>
      </c>
      <c r="CI462" s="130"/>
      <c r="CJ462" s="130"/>
      <c r="CK462" s="130"/>
      <c r="CL462" s="130"/>
      <c r="CM462" s="130"/>
      <c r="CN462" s="130"/>
      <c r="CO462" s="130"/>
      <c r="CP462" s="130"/>
      <c r="CQ462" s="130"/>
      <c r="CR462" s="130"/>
      <c r="CS462" s="130"/>
    </row>
    <row r="463" spans="1:97">
      <c r="AM463" s="33"/>
      <c r="AY463" s="33"/>
      <c r="BP463" s="138"/>
      <c r="BQ463" s="138"/>
      <c r="BR463" s="138"/>
      <c r="BS463" s="138"/>
      <c r="BT463" s="138"/>
      <c r="BU463" s="138"/>
      <c r="BV463" s="138"/>
      <c r="BW463" s="138"/>
      <c r="BX463" s="138"/>
      <c r="BY463" s="138"/>
      <c r="BZ463" s="138"/>
      <c r="CA463" s="138"/>
      <c r="CB463" s="138"/>
      <c r="CD463" s="138"/>
      <c r="CE463" s="138"/>
      <c r="CF463" s="138"/>
      <c r="CG463" s="138"/>
      <c r="CH463" s="138"/>
      <c r="CI463" s="138"/>
    </row>
    <row r="464" spans="1:97">
      <c r="A464" s="18" t="s">
        <v>400</v>
      </c>
      <c r="B464" s="58" t="s">
        <v>594</v>
      </c>
      <c r="C464" s="58">
        <v>3582</v>
      </c>
      <c r="D464" s="58">
        <v>3772.5624</v>
      </c>
      <c r="E464" s="58">
        <v>3927.2374584</v>
      </c>
      <c r="F464" s="58">
        <v>4169.6</v>
      </c>
      <c r="G464" s="58">
        <v>4080</v>
      </c>
      <c r="H464" s="58">
        <v>4506.6</v>
      </c>
      <c r="I464" s="58">
        <v>4800.1</v>
      </c>
      <c r="J464" s="58">
        <v>5568.1</v>
      </c>
      <c r="K464" s="58">
        <v>5865.2</v>
      </c>
      <c r="L464" s="58">
        <v>6197.9</v>
      </c>
      <c r="M464" s="58">
        <v>3486.6</v>
      </c>
      <c r="N464" s="58">
        <f>+O464-M464</f>
        <v>3743.4</v>
      </c>
      <c r="O464" s="58">
        <v>7230</v>
      </c>
      <c r="P464" s="58">
        <v>3595.3</v>
      </c>
      <c r="Q464" s="58">
        <f>+R464-P464</f>
        <v>4067.1</v>
      </c>
      <c r="R464" s="58">
        <v>7662.4</v>
      </c>
      <c r="S464" s="58">
        <v>2157.1</v>
      </c>
      <c r="T464" s="58">
        <f>+W464-S464</f>
        <v>1991.4</v>
      </c>
      <c r="U464" s="58">
        <v>2024.2</v>
      </c>
      <c r="V464" s="58">
        <f>+X464-U464</f>
        <v>2299</v>
      </c>
      <c r="W464" s="58">
        <v>4148.5</v>
      </c>
      <c r="X464" s="58">
        <f>+Y464-W464</f>
        <v>4323.2</v>
      </c>
      <c r="Y464" s="58">
        <v>8471.7</v>
      </c>
      <c r="Z464" s="58">
        <v>2252.5</v>
      </c>
      <c r="AA464" s="58">
        <f>+AD464-Z464</f>
        <v>2138.9</v>
      </c>
      <c r="AB464" s="58">
        <v>2324.3</v>
      </c>
      <c r="AC464" s="58">
        <f>+AE464-AB464</f>
        <v>2651.5</v>
      </c>
      <c r="AD464" s="58">
        <v>4391.4</v>
      </c>
      <c r="AE464" s="58">
        <f>+AF464-AD464</f>
        <v>4975.8</v>
      </c>
      <c r="AF464" s="58">
        <v>9367.2</v>
      </c>
      <c r="AG464" s="58">
        <v>2679.6</v>
      </c>
      <c r="AH464" s="58">
        <f>+AK464-AG464</f>
        <v>2470.5</v>
      </c>
      <c r="AI464" s="58">
        <v>2751.9</v>
      </c>
      <c r="AJ464" s="58">
        <f>+AL464-AI464</f>
        <v>3117.8</v>
      </c>
      <c r="AK464" s="58">
        <v>5150.1</v>
      </c>
      <c r="AL464" s="58">
        <f>+AM464-AK464</f>
        <v>5869.7</v>
      </c>
      <c r="AM464" s="58">
        <v>11019.8</v>
      </c>
      <c r="AN464" s="58">
        <v>2464.4</v>
      </c>
      <c r="AO464" s="58">
        <f>+AR464-AN464</f>
        <v>1917.8</v>
      </c>
      <c r="AP464" s="58">
        <v>2575.6</v>
      </c>
      <c r="AQ464" s="58">
        <f>+AS464-AP464</f>
        <v>3222.1</v>
      </c>
      <c r="AR464" s="58">
        <v>4382.2</v>
      </c>
      <c r="AS464" s="58">
        <f>+AT464-AR464</f>
        <v>5797.7</v>
      </c>
      <c r="AT464" s="58">
        <v>10179.9</v>
      </c>
      <c r="AU464" s="58">
        <v>2769.7</v>
      </c>
      <c r="AV464" s="58">
        <f>+AY464-AU464</f>
        <v>2702.5</v>
      </c>
      <c r="AW464" s="58">
        <v>3120.1</v>
      </c>
      <c r="AX464" s="58">
        <f>+AZ464-AW464</f>
        <v>3753.9</v>
      </c>
      <c r="AY464" s="58">
        <v>5472.2</v>
      </c>
      <c r="AZ464" s="58">
        <f>+BA464-AY464</f>
        <v>6874</v>
      </c>
      <c r="BA464" s="58">
        <v>12346.2</v>
      </c>
      <c r="BB464" s="58">
        <v>3463.7</v>
      </c>
      <c r="BC464" s="58">
        <f>+BF464-BB464</f>
        <v>3407.9</v>
      </c>
      <c r="BD464" s="58">
        <v>3612.3</v>
      </c>
      <c r="BE464" s="58">
        <f>+BG464-BD464</f>
        <v>4154.2</v>
      </c>
      <c r="BF464" s="58">
        <v>6871.6</v>
      </c>
      <c r="BG464" s="58">
        <f>+BH464-BF464</f>
        <v>7766.5</v>
      </c>
      <c r="BH464" s="58">
        <v>14638.1</v>
      </c>
      <c r="BI464" s="58">
        <v>3729.6</v>
      </c>
      <c r="BJ464" s="58">
        <v>3558.8</v>
      </c>
      <c r="BK464" s="58">
        <v>3496.4</v>
      </c>
      <c r="BL464" s="58">
        <f>+BN464-BK464</f>
        <v>4139.2</v>
      </c>
      <c r="BM464" s="58">
        <v>7288.4</v>
      </c>
      <c r="BN464" s="58">
        <f>+BO464-BM464</f>
        <v>7635.6</v>
      </c>
      <c r="BO464" s="58">
        <v>14924</v>
      </c>
      <c r="BP464" s="58">
        <v>3813</v>
      </c>
      <c r="BQ464" s="58">
        <f>+BT464-BP464</f>
        <v>3765.8</v>
      </c>
      <c r="BR464" s="58">
        <v>3774.6</v>
      </c>
      <c r="BS464" s="58">
        <f>+BU464-BR464</f>
        <v>4237.7</v>
      </c>
      <c r="BT464" s="58">
        <v>7578.8</v>
      </c>
      <c r="BU464" s="58">
        <f>+BV464-BT464</f>
        <v>8012.3</v>
      </c>
      <c r="BV464" s="58">
        <v>15591.1</v>
      </c>
      <c r="BW464" s="58">
        <v>4092.8</v>
      </c>
      <c r="BX464" s="58">
        <f>CA464-BW464</f>
        <v>3565.1</v>
      </c>
      <c r="BY464" s="58">
        <v>3719.7</v>
      </c>
      <c r="BZ464" s="58">
        <f>CB464-BY464</f>
        <v>4310.20735156542</v>
      </c>
      <c r="CA464" s="58">
        <v>7657.9</v>
      </c>
      <c r="CB464" s="58">
        <f>CC464-CA464</f>
        <v>8029.90735156542</v>
      </c>
      <c r="CC464" s="58">
        <f>+CC471+CC472+CC473+CC474</f>
        <v>15687.8073515654</v>
      </c>
      <c r="CD464" s="58">
        <f t="shared" ref="CD464:CS464" si="559">+CD471+CD472+CD473+CD474</f>
        <v>3838.69376125699</v>
      </c>
      <c r="CE464" s="58">
        <f>CH464-CD464</f>
        <v>4024.51713845258</v>
      </c>
      <c r="CF464" s="58">
        <f t="shared" si="559"/>
        <v>4080.80455143348</v>
      </c>
      <c r="CG464" s="58">
        <f>CI464-CF464</f>
        <v>4413.2931110036</v>
      </c>
      <c r="CH464" s="58">
        <f t="shared" si="559"/>
        <v>7863.21089970957</v>
      </c>
      <c r="CI464" s="58">
        <f>CJ464-CH464</f>
        <v>8494.09766243707</v>
      </c>
      <c r="CJ464" s="58">
        <f t="shared" si="559"/>
        <v>16357.3085621466</v>
      </c>
      <c r="CK464" s="58">
        <f t="shared" si="559"/>
        <v>17354.2669267539</v>
      </c>
      <c r="CL464" s="58">
        <f t="shared" si="559"/>
        <v>18498.7600441933</v>
      </c>
      <c r="CM464" s="58">
        <f t="shared" si="559"/>
        <v>19731.2214677902</v>
      </c>
      <c r="CN464" s="58">
        <f t="shared" si="559"/>
        <v>21045.7944035656</v>
      </c>
      <c r="CO464" s="58">
        <f t="shared" si="559"/>
        <v>22447.9494490595</v>
      </c>
      <c r="CP464" s="58">
        <f t="shared" si="559"/>
        <v>23943.5216749128</v>
      </c>
      <c r="CQ464" s="58">
        <f t="shared" si="559"/>
        <v>25538.7349075235</v>
      </c>
      <c r="CR464" s="58">
        <f t="shared" si="559"/>
        <v>27240.2276295112</v>
      </c>
      <c r="CS464" s="58">
        <f t="shared" si="559"/>
        <v>29055.0806057738</v>
      </c>
    </row>
    <row r="465" s="17" customFormat="1" ht="10.2" spans="1:97">
      <c r="A465" s="540" t="s">
        <v>595</v>
      </c>
      <c r="B465" s="139" t="s">
        <v>594</v>
      </c>
      <c r="C465" s="139">
        <f>+C471+C472+C473+C474</f>
        <v>3582</v>
      </c>
      <c r="D465" s="139">
        <f>+D471+D472+D473+D474</f>
        <v>3772.5624</v>
      </c>
      <c r="E465" s="139">
        <f>+E471+E472+E473+E474</f>
        <v>3927.2374584</v>
      </c>
      <c r="F465" s="139">
        <f>+F471+F472+F473+F474</f>
        <v>4169.6</v>
      </c>
      <c r="G465" s="139">
        <f>+G471+G472+G473+G474</f>
        <v>4080</v>
      </c>
      <c r="H465" s="139">
        <f t="shared" ref="H465:CN465" si="560">+H471+H472+H473+H474</f>
        <v>4506.6</v>
      </c>
      <c r="I465" s="139">
        <f t="shared" si="560"/>
        <v>4800.1</v>
      </c>
      <c r="J465" s="139">
        <f t="shared" si="560"/>
        <v>5568.1</v>
      </c>
      <c r="K465" s="139">
        <f t="shared" si="560"/>
        <v>5865.2</v>
      </c>
      <c r="L465" s="139">
        <f t="shared" si="560"/>
        <v>6197.9</v>
      </c>
      <c r="M465" s="139">
        <f t="shared" si="560"/>
        <v>3486.6</v>
      </c>
      <c r="N465" s="139">
        <f t="shared" si="560"/>
        <v>3743.4</v>
      </c>
      <c r="O465" s="139">
        <f t="shared" si="560"/>
        <v>7230</v>
      </c>
      <c r="P465" s="139">
        <f t="shared" si="560"/>
        <v>3595.3</v>
      </c>
      <c r="Q465" s="139">
        <f t="shared" si="560"/>
        <v>4067.1</v>
      </c>
      <c r="R465" s="139">
        <f t="shared" si="560"/>
        <v>7662.4</v>
      </c>
      <c r="S465" s="139">
        <f t="shared" si="560"/>
        <v>2157.1</v>
      </c>
      <c r="T465" s="139">
        <f t="shared" si="560"/>
        <v>1991.4</v>
      </c>
      <c r="U465" s="139">
        <f t="shared" si="560"/>
        <v>2024.2</v>
      </c>
      <c r="V465" s="139">
        <f t="shared" si="560"/>
        <v>2299</v>
      </c>
      <c r="W465" s="139">
        <f t="shared" si="560"/>
        <v>4148.5</v>
      </c>
      <c r="X465" s="139">
        <f t="shared" si="560"/>
        <v>4323.2</v>
      </c>
      <c r="Y465" s="139">
        <f t="shared" si="560"/>
        <v>8471.7</v>
      </c>
      <c r="Z465" s="139">
        <f t="shared" si="560"/>
        <v>2252.5</v>
      </c>
      <c r="AA465" s="139">
        <f t="shared" si="560"/>
        <v>2138.9</v>
      </c>
      <c r="AB465" s="139">
        <f t="shared" si="560"/>
        <v>2324.3</v>
      </c>
      <c r="AC465" s="139">
        <f t="shared" si="560"/>
        <v>2651.5</v>
      </c>
      <c r="AD465" s="139">
        <f t="shared" si="560"/>
        <v>4391.4</v>
      </c>
      <c r="AE465" s="139">
        <f t="shared" si="560"/>
        <v>4975.8</v>
      </c>
      <c r="AF465" s="139">
        <f t="shared" si="560"/>
        <v>9367.2</v>
      </c>
      <c r="AG465" s="139">
        <f t="shared" si="560"/>
        <v>2679.6</v>
      </c>
      <c r="AH465" s="139">
        <f t="shared" si="560"/>
        <v>2470.5</v>
      </c>
      <c r="AI465" s="139">
        <f t="shared" si="560"/>
        <v>2751.9</v>
      </c>
      <c r="AJ465" s="139">
        <f t="shared" si="560"/>
        <v>3117.8</v>
      </c>
      <c r="AK465" s="139">
        <f t="shared" si="560"/>
        <v>5150.1</v>
      </c>
      <c r="AL465" s="139">
        <f t="shared" si="560"/>
        <v>5869.7</v>
      </c>
      <c r="AM465" s="139">
        <f t="shared" si="560"/>
        <v>11019.8</v>
      </c>
      <c r="AN465" s="139">
        <f t="shared" si="560"/>
        <v>2464.4</v>
      </c>
      <c r="AO465" s="139">
        <f t="shared" si="560"/>
        <v>1917.8</v>
      </c>
      <c r="AP465" s="139">
        <f t="shared" si="560"/>
        <v>2575.6</v>
      </c>
      <c r="AQ465" s="139">
        <f t="shared" si="560"/>
        <v>3221.9</v>
      </c>
      <c r="AR465" s="139">
        <f t="shared" si="560"/>
        <v>4382.2</v>
      </c>
      <c r="AS465" s="139">
        <f t="shared" si="560"/>
        <v>5797.5</v>
      </c>
      <c r="AT465" s="139">
        <f t="shared" si="560"/>
        <v>10179.9</v>
      </c>
      <c r="AU465" s="139">
        <f t="shared" si="560"/>
        <v>2769.7</v>
      </c>
      <c r="AV465" s="139">
        <f t="shared" si="560"/>
        <v>2702.5</v>
      </c>
      <c r="AW465" s="139">
        <f t="shared" si="560"/>
        <v>3120.1</v>
      </c>
      <c r="AX465" s="139">
        <f t="shared" si="560"/>
        <v>3753.34514753819</v>
      </c>
      <c r="AY465" s="139">
        <f t="shared" si="560"/>
        <v>5472.2</v>
      </c>
      <c r="AZ465" s="139">
        <f t="shared" si="560"/>
        <v>6873.44514753819</v>
      </c>
      <c r="BA465" s="139">
        <f t="shared" si="560"/>
        <v>12345.6451475382</v>
      </c>
      <c r="BB465" s="139">
        <f t="shared" si="560"/>
        <v>3463.7</v>
      </c>
      <c r="BC465" s="139">
        <f t="shared" si="560"/>
        <v>3407.9</v>
      </c>
      <c r="BD465" s="139">
        <f t="shared" si="560"/>
        <v>3612.3</v>
      </c>
      <c r="BE465" s="139">
        <f t="shared" si="560"/>
        <v>4154.2</v>
      </c>
      <c r="BF465" s="139">
        <f t="shared" si="560"/>
        <v>6871.6</v>
      </c>
      <c r="BG465" s="139">
        <f t="shared" si="560"/>
        <v>7766.5</v>
      </c>
      <c r="BH465" s="139">
        <f t="shared" si="560"/>
        <v>14638.1</v>
      </c>
      <c r="BI465" s="139">
        <f t="shared" si="560"/>
        <v>3729.6</v>
      </c>
      <c r="BJ465" s="139">
        <f t="shared" si="560"/>
        <v>3558.8</v>
      </c>
      <c r="BK465" s="139">
        <f t="shared" si="560"/>
        <v>3496.4</v>
      </c>
      <c r="BL465" s="139">
        <f t="shared" si="560"/>
        <v>4139.2</v>
      </c>
      <c r="BM465" s="139">
        <f t="shared" si="560"/>
        <v>7288.4</v>
      </c>
      <c r="BN465" s="139">
        <f t="shared" si="560"/>
        <v>7635.6</v>
      </c>
      <c r="BO465" s="139">
        <f t="shared" si="560"/>
        <v>14924</v>
      </c>
      <c r="BP465" s="139">
        <f t="shared" si="560"/>
        <v>3813</v>
      </c>
      <c r="BQ465" s="139">
        <f t="shared" si="560"/>
        <v>3765.8</v>
      </c>
      <c r="BR465" s="139">
        <f t="shared" si="560"/>
        <v>3774.6</v>
      </c>
      <c r="BS465" s="139">
        <f t="shared" si="560"/>
        <v>4237.7</v>
      </c>
      <c r="BT465" s="139">
        <f>+BT471+BT472+BT473+BT474</f>
        <v>7578.8</v>
      </c>
      <c r="BU465" s="139">
        <f t="shared" si="560"/>
        <v>8012.3</v>
      </c>
      <c r="BV465" s="139">
        <f t="shared" si="560"/>
        <v>15591.1</v>
      </c>
      <c r="BW465" s="139">
        <f t="shared" si="560"/>
        <v>4092.8</v>
      </c>
      <c r="BX465" s="139">
        <f t="shared" si="560"/>
        <v>3565.1</v>
      </c>
      <c r="BY465" s="139">
        <f>+BY471+BY472+BY473+BY474</f>
        <v>3719.7</v>
      </c>
      <c r="BZ465" s="139">
        <f t="shared" si="560"/>
        <v>4310.20735156542</v>
      </c>
      <c r="CA465" s="139">
        <f>+CA471+CA472+CA473+CA474</f>
        <v>7657.9</v>
      </c>
      <c r="CB465" s="139">
        <f t="shared" si="560"/>
        <v>8029.90735156542</v>
      </c>
      <c r="CC465" s="139">
        <f t="shared" si="560"/>
        <v>15687.8073515654</v>
      </c>
      <c r="CD465" s="139">
        <f t="shared" si="560"/>
        <v>3838.69376125699</v>
      </c>
      <c r="CE465" s="139">
        <f t="shared" si="560"/>
        <v>4024.51713845258</v>
      </c>
      <c r="CF465" s="139">
        <f>+CF471+CF472+CF473+CF474</f>
        <v>4080.80455143348</v>
      </c>
      <c r="CG465" s="139">
        <f t="shared" ref="CG465:CH465" si="561">+CG471+CG472+CG473+CG474</f>
        <v>4413.2931110036</v>
      </c>
      <c r="CH465" s="139">
        <f t="shared" si="561"/>
        <v>7863.21089970957</v>
      </c>
      <c r="CI465" s="139">
        <f t="shared" ref="CI465" si="562">+CI471+CI472+CI473+CI474</f>
        <v>8494.09766243707</v>
      </c>
      <c r="CJ465" s="139">
        <f t="shared" si="560"/>
        <v>16357.3085621466</v>
      </c>
      <c r="CK465" s="139">
        <f t="shared" si="560"/>
        <v>17354.2669267539</v>
      </c>
      <c r="CL465" s="139">
        <f t="shared" si="560"/>
        <v>18498.7600441933</v>
      </c>
      <c r="CM465" s="139">
        <f t="shared" si="560"/>
        <v>19731.2214677902</v>
      </c>
      <c r="CN465" s="139">
        <f t="shared" si="560"/>
        <v>21045.7944035656</v>
      </c>
      <c r="CO465" s="139">
        <f t="shared" ref="CO465:CS465" si="563">+CO471+CO472+CO473+CO474</f>
        <v>22447.9494490595</v>
      </c>
      <c r="CP465" s="139">
        <f t="shared" si="563"/>
        <v>23943.5216749128</v>
      </c>
      <c r="CQ465" s="139">
        <f t="shared" si="563"/>
        <v>25538.7349075235</v>
      </c>
      <c r="CR465" s="139">
        <f t="shared" si="563"/>
        <v>27240.2276295112</v>
      </c>
      <c r="CS465" s="139">
        <f t="shared" si="563"/>
        <v>29055.0806057738</v>
      </c>
    </row>
    <row r="466" spans="1:97">
      <c r="A466" s="529" t="s">
        <v>665</v>
      </c>
      <c r="B466" s="33" t="s">
        <v>587</v>
      </c>
      <c r="C466" s="33">
        <f>+C464/C$10</f>
        <v>0.246476934933392</v>
      </c>
      <c r="D466" s="33">
        <f>+D464/D$10</f>
        <v>0.238916289834833</v>
      </c>
      <c r="E466" s="33">
        <f>+E464/E$10</f>
        <v>0.230159235641636</v>
      </c>
      <c r="F466" s="33">
        <f>+F464/F$10</f>
        <v>0.237703235810549</v>
      </c>
      <c r="G466" s="33">
        <f>+G464/G$10</f>
        <v>0.23348885417751</v>
      </c>
      <c r="H466" s="33">
        <f t="shared" ref="H466:CN466" si="564">+H464/H$10</f>
        <v>0.231157480072631</v>
      </c>
      <c r="I466" s="33">
        <f t="shared" si="564"/>
        <v>0.235957155005874</v>
      </c>
      <c r="J466" s="33">
        <f t="shared" si="564"/>
        <v>0.24788204445592</v>
      </c>
      <c r="K466" s="33">
        <f t="shared" si="564"/>
        <v>0.255268403506176</v>
      </c>
      <c r="L466" s="33">
        <f t="shared" si="564"/>
        <v>0.275071010118942</v>
      </c>
      <c r="M466" s="33">
        <f t="shared" si="564"/>
        <v>0.27198901621824</v>
      </c>
      <c r="N466" s="33">
        <f t="shared" si="564"/>
        <v>0.300952687221128</v>
      </c>
      <c r="O466" s="33">
        <f t="shared" si="564"/>
        <v>0.286252741770729</v>
      </c>
      <c r="P466" s="33">
        <f t="shared" si="564"/>
        <v>0.278823439998635</v>
      </c>
      <c r="Q466" s="33">
        <f t="shared" si="564"/>
        <v>0.314242313730823</v>
      </c>
      <c r="R466" s="33">
        <f t="shared" si="564"/>
        <v>0.296565791052401</v>
      </c>
      <c r="S466" s="33">
        <f t="shared" si="564"/>
        <v>0.306188786373314</v>
      </c>
      <c r="T466" s="33">
        <f t="shared" si="564"/>
        <v>0.303372840559398</v>
      </c>
      <c r="U466" s="33">
        <f t="shared" si="564"/>
        <v>0.331950343560898</v>
      </c>
      <c r="V466" s="33">
        <f t="shared" si="564"/>
        <v>0.352937564285605</v>
      </c>
      <c r="W466" s="33">
        <f t="shared" si="564"/>
        <v>0.309314862174636</v>
      </c>
      <c r="X466" s="33">
        <f t="shared" si="564"/>
        <v>0.342790085475507</v>
      </c>
      <c r="Y466" s="33">
        <f t="shared" si="564"/>
        <v>0.325537875090783</v>
      </c>
      <c r="Z466" s="33">
        <f t="shared" si="564"/>
        <v>0.332295754285546</v>
      </c>
      <c r="AA466" s="33">
        <f t="shared" si="564"/>
        <v>0.323482705948186</v>
      </c>
      <c r="AB466" s="33">
        <f t="shared" si="564"/>
        <v>0.359059521418751</v>
      </c>
      <c r="AC466" s="33">
        <f t="shared" si="564"/>
        <v>0.37485509090395</v>
      </c>
      <c r="AD466" s="33">
        <f t="shared" si="564"/>
        <v>0.327944020850292</v>
      </c>
      <c r="AE466" s="33">
        <f t="shared" si="564"/>
        <v>0.367307167059136</v>
      </c>
      <c r="AF466" s="33">
        <f t="shared" si="564"/>
        <v>0.347739573975217</v>
      </c>
      <c r="AG466" s="33">
        <f t="shared" si="564"/>
        <v>0.354890404608966</v>
      </c>
      <c r="AH466" s="33">
        <f t="shared" si="564"/>
        <v>0.340242390855254</v>
      </c>
      <c r="AI466" s="33">
        <f t="shared" si="564"/>
        <v>0.383123572979896</v>
      </c>
      <c r="AJ466" s="33">
        <f t="shared" si="564"/>
        <v>0.395695049052581</v>
      </c>
      <c r="AK466" s="33">
        <f t="shared" si="564"/>
        <v>0.347709550011815</v>
      </c>
      <c r="AL466" s="33">
        <f t="shared" si="564"/>
        <v>0.389699975435032</v>
      </c>
      <c r="AM466" s="33">
        <f t="shared" si="564"/>
        <v>0.368880884794601</v>
      </c>
      <c r="AN466" s="33">
        <f t="shared" si="564"/>
        <v>0.341093425605536</v>
      </c>
      <c r="AO466" s="33">
        <f t="shared" si="564"/>
        <v>0.327756225112368</v>
      </c>
      <c r="AP466" s="33">
        <f t="shared" si="564"/>
        <v>0.366018644838563</v>
      </c>
      <c r="AQ466" s="33">
        <f t="shared" si="564"/>
        <v>0.408978980503656</v>
      </c>
      <c r="AR466" s="33">
        <f t="shared" si="564"/>
        <v>0.335120253890567</v>
      </c>
      <c r="AS466" s="33">
        <f t="shared" si="564"/>
        <v>0.388710845312165</v>
      </c>
      <c r="AT466" s="33">
        <f t="shared" si="564"/>
        <v>0.363670464166676</v>
      </c>
      <c r="AU466" s="33">
        <f t="shared" si="564"/>
        <v>0.363740232451244</v>
      </c>
      <c r="AV466" s="33">
        <f t="shared" si="564"/>
        <v>0.356431595468274</v>
      </c>
      <c r="AW466" s="33">
        <f t="shared" si="564"/>
        <v>0.39017832578846</v>
      </c>
      <c r="AX466" s="33">
        <f t="shared" si="564"/>
        <v>0.412789508072268</v>
      </c>
      <c r="AY466" s="33">
        <f t="shared" si="564"/>
        <v>0.360091335618917</v>
      </c>
      <c r="AZ466" s="33">
        <f t="shared" si="564"/>
        <v>0.402212198993033</v>
      </c>
      <c r="BA466" s="33">
        <f t="shared" si="564"/>
        <v>0.382387051615828</v>
      </c>
      <c r="BB466" s="33">
        <f t="shared" si="564"/>
        <v>0.382281526609717</v>
      </c>
      <c r="BC466" s="33">
        <f t="shared" si="564"/>
        <v>0.366216404999087</v>
      </c>
      <c r="BD466" s="33">
        <f t="shared" si="564"/>
        <v>0.37725976752201</v>
      </c>
      <c r="BE466" s="33">
        <f t="shared" si="564"/>
        <v>0.402566065527701</v>
      </c>
      <c r="BF466" s="33">
        <f t="shared" si="564"/>
        <v>0.374141770525364</v>
      </c>
      <c r="BG466" s="33">
        <f t="shared" si="564"/>
        <v>0.390386239343735</v>
      </c>
      <c r="BH466" s="33">
        <f t="shared" si="564"/>
        <v>0.382588400107682</v>
      </c>
      <c r="BI466" s="33">
        <f t="shared" si="564"/>
        <v>0.359292512812608</v>
      </c>
      <c r="BJ466" s="33">
        <f t="shared" si="564"/>
        <v>0.349117592238343</v>
      </c>
      <c r="BK466" s="33">
        <f t="shared" si="564"/>
        <v>0.349531645189991</v>
      </c>
      <c r="BL466" s="33">
        <f>+BL464/BL$11</f>
        <v>0.39029173817112</v>
      </c>
      <c r="BM466" s="33">
        <f>+BM464/BM$10</f>
        <v>0.354251218765341</v>
      </c>
      <c r="BN466" s="33">
        <f>+BN464/BN$11</f>
        <v>0.370507314942863</v>
      </c>
      <c r="BO466" s="33">
        <f>+BO464/BO$10</f>
        <v>0.362386056247056</v>
      </c>
      <c r="BP466" s="33">
        <f t="shared" ref="BP466:BU466" si="565">+BP464/BP$11</f>
        <v>0.339084037349933</v>
      </c>
      <c r="BQ466" s="33">
        <f>+BQ464/BQ$10</f>
        <v>0.346280459770115</v>
      </c>
      <c r="BR466" s="33">
        <f>+BR464/BR$10</f>
        <v>0.367000486144871</v>
      </c>
      <c r="BS466" s="33">
        <f t="shared" si="565"/>
        <v>0.382436286188723</v>
      </c>
      <c r="BT466" s="33">
        <f>+BT464/BT$10</f>
        <v>0.342609670536328</v>
      </c>
      <c r="BU466" s="33">
        <f t="shared" si="565"/>
        <v>0.375000585038917</v>
      </c>
      <c r="BV466" s="33">
        <f>+BV464/BV$10</f>
        <v>0.358524885712446</v>
      </c>
      <c r="BW466" s="33">
        <f t="shared" ref="BW466" si="566">+BW464/BW$11</f>
        <v>0.348777557159535</v>
      </c>
      <c r="BX466" s="33">
        <f t="shared" ref="BX466:CB466" si="567">+BX464/BX$10</f>
        <v>0.331986180822632</v>
      </c>
      <c r="BY466" s="33">
        <f t="shared" si="567"/>
        <v>0.359958195031789</v>
      </c>
      <c r="BZ466" s="33">
        <f t="shared" si="567"/>
        <v>0.383999987637102</v>
      </c>
      <c r="CA466" s="33">
        <f t="shared" si="567"/>
        <v>0.340753958012584</v>
      </c>
      <c r="CB466" s="33">
        <f t="shared" si="567"/>
        <v>0.372475802522339</v>
      </c>
      <c r="CC466" s="33">
        <f t="shared" si="564"/>
        <v>0.356285209359823</v>
      </c>
      <c r="CD466" s="33">
        <f t="shared" ref="CD466" si="568">+CD464/CD$11</f>
        <v>0.328919906982254</v>
      </c>
      <c r="CE466" s="33">
        <f t="shared" ref="CE466:CF466" si="569">+CE464/CE$10</f>
        <v>0.349748245586188</v>
      </c>
      <c r="CF466" s="33">
        <f t="shared" si="569"/>
        <v>0.368518884063629</v>
      </c>
      <c r="CG466" s="33">
        <f t="shared" ref="CG466:CH466" si="570">+CG464/CG$10</f>
        <v>0.374478016196149</v>
      </c>
      <c r="CH466" s="33">
        <f t="shared" si="570"/>
        <v>0.339260519499331</v>
      </c>
      <c r="CI466" s="33">
        <f t="shared" ref="CI466" si="571">+CI464/CI$10</f>
        <v>0.371591212532356</v>
      </c>
      <c r="CJ466" s="33">
        <f t="shared" si="564"/>
        <v>0.355313926357332</v>
      </c>
      <c r="CK466" s="33">
        <f t="shared" si="564"/>
        <v>0.358705994969429</v>
      </c>
      <c r="CL466" s="33">
        <f t="shared" si="564"/>
        <v>0.363176730704519</v>
      </c>
      <c r="CM466" s="33">
        <f t="shared" si="564"/>
        <v>0.367796049769991</v>
      </c>
      <c r="CN466" s="33">
        <f t="shared" si="564"/>
        <v>0.372417184665818</v>
      </c>
      <c r="CO466" s="33">
        <f t="shared" ref="CO466:CS466" si="572">+CO464/CO$10</f>
        <v>0.377039028572955</v>
      </c>
      <c r="CP466" s="33">
        <f t="shared" si="572"/>
        <v>0.381660484883104</v>
      </c>
      <c r="CQ466" s="33">
        <f t="shared" si="572"/>
        <v>0.386280468302068</v>
      </c>
      <c r="CR466" s="33">
        <f t="shared" si="572"/>
        <v>0.390897905916622</v>
      </c>
      <c r="CS466" s="33">
        <f t="shared" si="572"/>
        <v>0.395511738222936</v>
      </c>
    </row>
    <row r="467" spans="1:97">
      <c r="A467" s="529" t="s">
        <v>412</v>
      </c>
      <c r="B467" s="33" t="s">
        <v>587</v>
      </c>
      <c r="C467" s="33">
        <f>+C464/C471-1</f>
        <v>0.0382608695652173</v>
      </c>
      <c r="D467" s="33">
        <f>+D464/D471-1</f>
        <v>0.0531999999999999</v>
      </c>
      <c r="E467" s="33">
        <f>+E464/E471-1</f>
        <v>0.0409999999999999</v>
      </c>
      <c r="F467" s="33">
        <f>+F464/F471-1</f>
        <v>0.0617132384194414</v>
      </c>
      <c r="G467" s="33">
        <f>+G464/G471-1</f>
        <v>-0.0214888718342288</v>
      </c>
      <c r="H467" s="33">
        <f t="shared" ref="H467:CN467" si="573">+H464/H471-1</f>
        <v>0.115108625723759</v>
      </c>
      <c r="I467" s="33">
        <f t="shared" si="573"/>
        <v>0.0651267030577376</v>
      </c>
      <c r="J467" s="33">
        <f t="shared" si="573"/>
        <v>0.15999666673611</v>
      </c>
      <c r="K467" s="33">
        <f t="shared" si="573"/>
        <v>0.053357518722724</v>
      </c>
      <c r="L467" s="33">
        <f t="shared" si="573"/>
        <v>0.0567244083748208</v>
      </c>
      <c r="M467" s="33">
        <f t="shared" si="573"/>
        <v>0.201033413709955</v>
      </c>
      <c r="N467" s="33">
        <f t="shared" si="573"/>
        <v>0.136119457343167</v>
      </c>
      <c r="O467" s="33">
        <f t="shared" si="573"/>
        <v>0.166524145275013</v>
      </c>
      <c r="P467" s="33">
        <f t="shared" si="573"/>
        <v>0.0311765043308667</v>
      </c>
      <c r="Q467" s="33">
        <f t="shared" si="573"/>
        <v>0.0864721910562589</v>
      </c>
      <c r="R467" s="33">
        <f t="shared" si="573"/>
        <v>0.0598063623789764</v>
      </c>
      <c r="S467" s="33">
        <f t="shared" si="573"/>
        <v>0.177842088020094</v>
      </c>
      <c r="T467" s="33">
        <f t="shared" si="573"/>
        <v>0.129167611703334</v>
      </c>
      <c r="U467" s="33">
        <f t="shared" si="573"/>
        <v>0.0888649811726736</v>
      </c>
      <c r="V467" s="33">
        <f t="shared" si="573"/>
        <v>0.0410251765984428</v>
      </c>
      <c r="W467" s="33">
        <f t="shared" si="573"/>
        <v>0.153963838664812</v>
      </c>
      <c r="X467" s="33">
        <f t="shared" si="573"/>
        <v>0.0628902984707678</v>
      </c>
      <c r="Y467" s="33">
        <f t="shared" si="573"/>
        <v>0.105619649196075</v>
      </c>
      <c r="Z467" s="33">
        <f t="shared" si="573"/>
        <v>0.0442260442260443</v>
      </c>
      <c r="AA467" s="33">
        <f t="shared" si="573"/>
        <v>0.0740684945264636</v>
      </c>
      <c r="AB467" s="33">
        <f t="shared" si="573"/>
        <v>0.148256101175773</v>
      </c>
      <c r="AC467" s="33">
        <f t="shared" si="573"/>
        <v>0.153327533710309</v>
      </c>
      <c r="AD467" s="33">
        <f t="shared" si="573"/>
        <v>0.0585512835964805</v>
      </c>
      <c r="AE467" s="33">
        <f t="shared" si="573"/>
        <v>0.150952997779423</v>
      </c>
      <c r="AF467" s="33">
        <f t="shared" si="573"/>
        <v>0.105704876234994</v>
      </c>
      <c r="AG467" s="33">
        <f t="shared" si="573"/>
        <v>0.1896115427303</v>
      </c>
      <c r="AH467" s="33">
        <f t="shared" si="573"/>
        <v>0.155032960867736</v>
      </c>
      <c r="AI467" s="33">
        <f t="shared" si="573"/>
        <v>0.183969367121284</v>
      </c>
      <c r="AJ467" s="33">
        <f t="shared" si="573"/>
        <v>0.175862719215538</v>
      </c>
      <c r="AK467" s="33">
        <f t="shared" si="573"/>
        <v>0.172769504030605</v>
      </c>
      <c r="AL467" s="33">
        <f t="shared" si="573"/>
        <v>0.179649503597411</v>
      </c>
      <c r="AM467" s="33">
        <f t="shared" si="573"/>
        <v>0.176424118199675</v>
      </c>
      <c r="AN467" s="33">
        <f t="shared" si="573"/>
        <v>-0.0803104941035975</v>
      </c>
      <c r="AO467" s="33">
        <f t="shared" si="573"/>
        <v>-0.223719894758146</v>
      </c>
      <c r="AP467" s="33">
        <f t="shared" si="573"/>
        <v>-0.0640648279370617</v>
      </c>
      <c r="AQ467" s="33">
        <f t="shared" si="573"/>
        <v>0.0334530758868437</v>
      </c>
      <c r="AR467" s="33">
        <f t="shared" si="573"/>
        <v>-0.149103900895128</v>
      </c>
      <c r="AS467" s="33">
        <f t="shared" si="573"/>
        <v>-0.0122663849941222</v>
      </c>
      <c r="AT467" s="33">
        <f t="shared" si="573"/>
        <v>-0.0762341197822142</v>
      </c>
      <c r="AU467" s="33">
        <f t="shared" si="573"/>
        <v>0.123884109722447</v>
      </c>
      <c r="AV467" s="33">
        <f t="shared" si="573"/>
        <v>0.409166753571801</v>
      </c>
      <c r="AW467" s="33">
        <f t="shared" si="573"/>
        <v>0.211407050784283</v>
      </c>
      <c r="AX467" s="33">
        <f t="shared" si="573"/>
        <v>0.165047639738059</v>
      </c>
      <c r="AY467" s="33">
        <f t="shared" si="573"/>
        <v>0.248733512847428</v>
      </c>
      <c r="AZ467" s="33">
        <f t="shared" si="573"/>
        <v>0.185642582403367</v>
      </c>
      <c r="BA467" s="33">
        <f t="shared" si="573"/>
        <v>0.212801697462647</v>
      </c>
      <c r="BB467" s="33">
        <f t="shared" si="573"/>
        <v>0.250568653644799</v>
      </c>
      <c r="BC467" s="33">
        <f t="shared" si="573"/>
        <v>0.261017576318224</v>
      </c>
      <c r="BD467" s="33">
        <f t="shared" si="573"/>
        <v>0.157751354123265</v>
      </c>
      <c r="BE467" s="33">
        <f t="shared" si="573"/>
        <v>0.106635765470577</v>
      </c>
      <c r="BF467" s="33">
        <f t="shared" si="573"/>
        <v>0.255728957274953</v>
      </c>
      <c r="BG467" s="33">
        <f t="shared" si="573"/>
        <v>0.129837067209776</v>
      </c>
      <c r="BH467" s="33">
        <f t="shared" si="573"/>
        <v>0.185636066158008</v>
      </c>
      <c r="BI467" s="33">
        <f t="shared" si="573"/>
        <v>0.0767676184427057</v>
      </c>
      <c r="BJ467" s="33">
        <f t="shared" si="573"/>
        <v>0.0442794682942571</v>
      </c>
      <c r="BK467" s="33">
        <f t="shared" si="573"/>
        <v>-0.0320848213049858</v>
      </c>
      <c r="BL467" s="33">
        <f t="shared" si="573"/>
        <v>-0.003610803524144</v>
      </c>
      <c r="BM467" s="33">
        <f t="shared" si="573"/>
        <v>0.0606554514232491</v>
      </c>
      <c r="BN467" s="33">
        <f t="shared" si="573"/>
        <v>-0.0168544389364578</v>
      </c>
      <c r="BO467" s="33">
        <f t="shared" si="573"/>
        <v>0.0195312233145011</v>
      </c>
      <c r="BP467" s="33">
        <f t="shared" si="573"/>
        <v>0.0223616473616475</v>
      </c>
      <c r="BQ467" s="33">
        <f t="shared" si="573"/>
        <v>0.058165673822637</v>
      </c>
      <c r="BR467" s="33">
        <f t="shared" si="573"/>
        <v>0.0795675551996338</v>
      </c>
      <c r="BS467" s="33">
        <f t="shared" si="573"/>
        <v>0.0237968689601855</v>
      </c>
      <c r="BT467" s="33">
        <f>+BT464/BT471-1</f>
        <v>0.0398441358871633</v>
      </c>
      <c r="BU467" s="33">
        <f t="shared" si="573"/>
        <v>0.0493346953742992</v>
      </c>
      <c r="BV467" s="33">
        <f t="shared" si="573"/>
        <v>0.0446998123827393</v>
      </c>
      <c r="BW467" s="33">
        <f t="shared" si="573"/>
        <v>0.0733805402570156</v>
      </c>
      <c r="BX467" s="33">
        <f t="shared" si="573"/>
        <v>-0.0532954485102769</v>
      </c>
      <c r="BY467" s="33">
        <f>+BY464/BY471-1</f>
        <v>-0.0145445875059609</v>
      </c>
      <c r="BZ467" s="33">
        <f t="shared" si="573"/>
        <v>0.0171100718704527</v>
      </c>
      <c r="CA467" s="33">
        <f>+CA464/CA471-1</f>
        <v>0.0104370084973873</v>
      </c>
      <c r="CB467" s="33">
        <f t="shared" si="573"/>
        <v>0.00219754022757734</v>
      </c>
      <c r="CC467" s="33">
        <f t="shared" si="573"/>
        <v>0.00620272793872267</v>
      </c>
      <c r="CD467" s="33">
        <f t="shared" si="573"/>
        <v>-0.0620861607562075</v>
      </c>
      <c r="CE467" s="33">
        <f t="shared" si="573"/>
        <v>0.128865147808638</v>
      </c>
      <c r="CF467" s="33">
        <f>+CF464/CF471-1</f>
        <v>0.0970789449239131</v>
      </c>
      <c r="CG467" s="33">
        <f t="shared" ref="CG467:CH467" si="574">+CG464/CG471-1</f>
        <v>0.0239166589980264</v>
      </c>
      <c r="CH467" s="33">
        <f t="shared" si="574"/>
        <v>0.0268103396113257</v>
      </c>
      <c r="CI467" s="33">
        <f t="shared" ref="CI467" si="575">+CI464/CI471-1</f>
        <v>0.0578076795345792</v>
      </c>
      <c r="CJ467" s="33">
        <f t="shared" si="573"/>
        <v>0.0426765318809463</v>
      </c>
      <c r="CK467" s="33">
        <f t="shared" si="573"/>
        <v>0.060948802232319</v>
      </c>
      <c r="CL467" s="33">
        <f t="shared" si="573"/>
        <v>0.0659488022323187</v>
      </c>
      <c r="CM467" s="33">
        <f t="shared" si="573"/>
        <v>0.0666240018602657</v>
      </c>
      <c r="CN467" s="33">
        <f t="shared" si="573"/>
        <v>0.0666240018602655</v>
      </c>
      <c r="CO467" s="33">
        <f t="shared" ref="CO467:CS467" si="576">+CO464/CO471-1</f>
        <v>0.0666240018602657</v>
      </c>
      <c r="CP467" s="33">
        <f t="shared" si="576"/>
        <v>0.0666240018602655</v>
      </c>
      <c r="CQ467" s="33">
        <f t="shared" si="576"/>
        <v>0.0666240018602657</v>
      </c>
      <c r="CR467" s="33">
        <f t="shared" si="576"/>
        <v>0.0666240018602657</v>
      </c>
      <c r="CS467" s="33">
        <f t="shared" si="576"/>
        <v>0.0666240018602657</v>
      </c>
    </row>
    <row r="468" spans="1:97">
      <c r="A468" s="538" t="s">
        <v>455</v>
      </c>
      <c r="B468" s="52" t="s">
        <v>587</v>
      </c>
      <c r="C468" s="52">
        <v>0.027</v>
      </c>
      <c r="D468" s="52">
        <v>0.051</v>
      </c>
      <c r="E468" s="52">
        <v>0.084</v>
      </c>
      <c r="F468" s="52">
        <v>0.0073</v>
      </c>
      <c r="G468" s="52">
        <v>-0.09</v>
      </c>
      <c r="H468" s="52">
        <v>0.07</v>
      </c>
      <c r="I468" s="52">
        <v>0.082</v>
      </c>
      <c r="J468" s="52">
        <v>0.083</v>
      </c>
      <c r="K468" s="52">
        <v>0.068</v>
      </c>
      <c r="L468" s="52">
        <v>0.071</v>
      </c>
      <c r="M468" s="52">
        <v>0.067</v>
      </c>
      <c r="N468" s="52">
        <f>+N472/N471</f>
        <v>0.055713648365656</v>
      </c>
      <c r="O468" s="52">
        <v>0.061</v>
      </c>
      <c r="P468" s="52">
        <v>0.055</v>
      </c>
      <c r="Q468" s="52">
        <f>+Q472/Q471</f>
        <v>0.082039589677833</v>
      </c>
      <c r="R468" s="52">
        <v>0.069</v>
      </c>
      <c r="S468" s="52">
        <v>0.122</v>
      </c>
      <c r="T468" s="52">
        <f>+T472/T471</f>
        <v>0.0873464504422771</v>
      </c>
      <c r="U468" s="52">
        <v>0.112</v>
      </c>
      <c r="V468" s="52">
        <f>+V472/V471</f>
        <v>0.0991074986415504</v>
      </c>
      <c r="W468" s="52">
        <v>0.105</v>
      </c>
      <c r="X468" s="52">
        <f>+X472/X471</f>
        <v>0.105</v>
      </c>
      <c r="Y468" s="52">
        <v>0.105</v>
      </c>
      <c r="Z468" s="52">
        <v>0.14</v>
      </c>
      <c r="AA468" s="52">
        <f>+AA472/AA471</f>
        <v>0.129583961032439</v>
      </c>
      <c r="AB468" s="52">
        <v>0.156</v>
      </c>
      <c r="AC468" s="52">
        <f>+AC472/AC471</f>
        <v>0.149674684645498</v>
      </c>
      <c r="AD468" s="52">
        <v>0.135</v>
      </c>
      <c r="AE468" s="52">
        <f>+AE472/AE471</f>
        <v>0.152636311065877</v>
      </c>
      <c r="AF468" s="52">
        <v>0.144</v>
      </c>
      <c r="AG468" s="52">
        <v>0.142</v>
      </c>
      <c r="AH468" s="52">
        <f>+AH472/AH471</f>
        <v>0.121468885875918</v>
      </c>
      <c r="AI468" s="52">
        <v>0.138</v>
      </c>
      <c r="AJ468" s="52">
        <f>+AJ472/AJ471</f>
        <v>0.147937167640958</v>
      </c>
      <c r="AK468" s="52">
        <v>0.132</v>
      </c>
      <c r="AL468" s="52">
        <f>+AL472/AL471</f>
        <v>0.143295309296997</v>
      </c>
      <c r="AM468" s="52">
        <v>0.138</v>
      </c>
      <c r="AN468" s="52">
        <v>-0.0934</v>
      </c>
      <c r="AO468" s="52">
        <f>+AO472/AO471</f>
        <v>-0.248914049787492</v>
      </c>
      <c r="AP468" s="52">
        <v>-0.062</v>
      </c>
      <c r="AQ468" s="52">
        <f>+AQ472/AQ471</f>
        <v>0.0459345050997499</v>
      </c>
      <c r="AR468" s="52">
        <v>-0.168</v>
      </c>
      <c r="AS468" s="52">
        <f>+AS472/AS471</f>
        <v>-0.00466858612876295</v>
      </c>
      <c r="AT468" s="52">
        <v>-0.081</v>
      </c>
      <c r="AU468" s="52">
        <v>0.146</v>
      </c>
      <c r="AV468" s="52">
        <f>+AV472/AV471</f>
        <v>0.454476900615288</v>
      </c>
      <c r="AW468" s="52">
        <v>0.207</v>
      </c>
      <c r="AX468" s="52">
        <f>+AX472/AX471</f>
        <v>0.112675491139319</v>
      </c>
      <c r="AY468" s="52">
        <v>0.281</v>
      </c>
      <c r="AZ468" s="52">
        <f>+AZ472/AZ471</f>
        <v>0.154578694999741</v>
      </c>
      <c r="BA468" s="52">
        <v>0.209</v>
      </c>
      <c r="BB468" s="52">
        <v>0.1753</v>
      </c>
      <c r="BC468" s="52">
        <f>+BC472/BC471</f>
        <v>0.152419015726179</v>
      </c>
      <c r="BD468" s="52">
        <v>0.046</v>
      </c>
      <c r="BE468" s="52">
        <f>+BE472/BE471</f>
        <v>0.0581653746770026</v>
      </c>
      <c r="BF468" s="52">
        <v>0.164</v>
      </c>
      <c r="BG468" s="52">
        <f>+BG472/BG471</f>
        <v>0.0526435263311027</v>
      </c>
      <c r="BH468" s="52">
        <v>0.102</v>
      </c>
      <c r="BI468" s="52">
        <v>0.065</v>
      </c>
      <c r="BJ468" s="52">
        <f>+BJ472/BJ471</f>
        <v>0.0871801109187476</v>
      </c>
      <c r="BK468" s="52">
        <v>0.032</v>
      </c>
      <c r="BL468" s="52">
        <f>+BL472/BL471</f>
        <v>0.00502607000144431</v>
      </c>
      <c r="BM468" s="52">
        <v>0.076</v>
      </c>
      <c r="BN468" s="52">
        <f>+BN472/BN471</f>
        <v>0.0175719951071911</v>
      </c>
      <c r="BO468" s="52">
        <v>0.045</v>
      </c>
      <c r="BP468" s="52">
        <v>0.0175</v>
      </c>
      <c r="BQ468" s="52">
        <f>+BQ472/BQ471</f>
        <v>0.0277399685287175</v>
      </c>
      <c r="BR468" s="52">
        <v>0.058</v>
      </c>
      <c r="BS468" s="52">
        <f>+BS472/BS471</f>
        <v>0.0101800831078469</v>
      </c>
      <c r="BT468" s="52">
        <v>0.0225</v>
      </c>
      <c r="BU468" s="52">
        <f>+BU472/BU471</f>
        <v>0.0320771910524386</v>
      </c>
      <c r="BV468" s="52">
        <v>0.0274</v>
      </c>
      <c r="BW468" s="52">
        <v>0.058</v>
      </c>
      <c r="BX468" s="52">
        <f>BX472/BX471</f>
        <v>-0.0186775399649477</v>
      </c>
      <c r="BY468" s="52">
        <v>0.025</v>
      </c>
      <c r="BZ468" s="52">
        <f>BZ472/BZ471</f>
        <v>0.0819498029591524</v>
      </c>
      <c r="CA468" s="52">
        <v>0.0199</v>
      </c>
      <c r="CB468" s="52">
        <f>CB472/CB471</f>
        <v>0.0551207119054454</v>
      </c>
      <c r="CC468" s="140">
        <v>0.038</v>
      </c>
      <c r="CD468" s="140">
        <v>0</v>
      </c>
      <c r="CE468" s="52">
        <f>CE472/CE471</f>
        <v>0.128881097304423</v>
      </c>
      <c r="CF468" s="140">
        <v>0.08</v>
      </c>
      <c r="CG468" s="52">
        <f>CG472/CG471</f>
        <v>0.00634316758991682</v>
      </c>
      <c r="CH468" s="140">
        <v>0.06</v>
      </c>
      <c r="CI468" s="52">
        <f>CI472/CI471</f>
        <v>0.0404632772649524</v>
      </c>
      <c r="CJ468" s="140">
        <v>0.05</v>
      </c>
      <c r="CK468" s="140">
        <v>0.065</v>
      </c>
      <c r="CL468" s="140">
        <v>0.07</v>
      </c>
      <c r="CM468" s="140">
        <v>0.07</v>
      </c>
      <c r="CN468" s="140">
        <v>0.07</v>
      </c>
      <c r="CO468" s="52">
        <f>CN468</f>
        <v>0.07</v>
      </c>
      <c r="CP468" s="52">
        <f>CO468</f>
        <v>0.07</v>
      </c>
      <c r="CQ468" s="52">
        <f>CP468</f>
        <v>0.07</v>
      </c>
      <c r="CR468" s="52">
        <f>CQ468</f>
        <v>0.07</v>
      </c>
      <c r="CS468" s="52">
        <f>CR468</f>
        <v>0.07</v>
      </c>
    </row>
    <row r="469" spans="1:97">
      <c r="A469" s="529" t="s">
        <v>598</v>
      </c>
      <c r="B469" s="33" t="s">
        <v>587</v>
      </c>
      <c r="C469" s="33">
        <f>+C467-C468-C470</f>
        <v>0.0112608695652173</v>
      </c>
      <c r="D469" s="33">
        <f>+D467-D468-D470</f>
        <v>0.00219999999999992</v>
      </c>
      <c r="E469" s="33">
        <f>+E467-E468-E470</f>
        <v>-0.0430000000000001</v>
      </c>
      <c r="F469" s="33">
        <f>+F467-F468-F470</f>
        <v>-0.0372867615805586</v>
      </c>
      <c r="G469" s="33">
        <f>+G467-G468-G470</f>
        <v>0.00051112816577123</v>
      </c>
      <c r="H469" s="33">
        <f t="shared" ref="H469:S469" si="577">+H467-H468-H470</f>
        <v>0.0451086257237592</v>
      </c>
      <c r="I469" s="33">
        <f t="shared" si="577"/>
        <v>-0.0148732969422624</v>
      </c>
      <c r="J469" s="33">
        <f t="shared" si="577"/>
        <v>0.0549966667361097</v>
      </c>
      <c r="K469" s="33">
        <f t="shared" si="577"/>
        <v>-0.034642481277276</v>
      </c>
      <c r="L469" s="33">
        <f t="shared" si="577"/>
        <v>-0.0142755916251791</v>
      </c>
      <c r="M469" s="33">
        <f t="shared" si="577"/>
        <v>0.134033413709955</v>
      </c>
      <c r="N469" s="33">
        <f>+N473/N471</f>
        <v>0.0804058089775107</v>
      </c>
      <c r="O469" s="33">
        <f t="shared" si="577"/>
        <v>0.105524145275013</v>
      </c>
      <c r="P469" s="33">
        <f t="shared" si="577"/>
        <v>-0.0248234956691333</v>
      </c>
      <c r="Q469" s="33">
        <f>+Q473/Q471</f>
        <v>-0.00371357589357282</v>
      </c>
      <c r="R469" s="33">
        <f t="shared" si="577"/>
        <v>-0.0138936376210236</v>
      </c>
      <c r="S469" s="33">
        <f t="shared" si="577"/>
        <v>0.0558420880200937</v>
      </c>
      <c r="T469" s="33">
        <f>+T473/T471</f>
        <v>0.0418211612610573</v>
      </c>
      <c r="U469" s="33">
        <f>+U467-U468-U470</f>
        <v>-0.0231350188273264</v>
      </c>
      <c r="V469" s="33">
        <f>+V473/V471</f>
        <v>-0.107698478536496</v>
      </c>
      <c r="W469" s="33">
        <f>+W467-W468-W470</f>
        <v>0.0489638386648123</v>
      </c>
      <c r="X469" s="33">
        <f>+X473/X471</f>
        <v>-0.0690488567635341</v>
      </c>
      <c r="Y469" s="33">
        <f>+Y467-Y468-Y470</f>
        <v>-0.0136803508039254</v>
      </c>
      <c r="Z469" s="33">
        <f>+Z467-Z468-Z470</f>
        <v>-0.0957739557739558</v>
      </c>
      <c r="AA469" s="33">
        <f>+AA473/AA471</f>
        <v>-0.055515466505976</v>
      </c>
      <c r="AB469" s="33">
        <f>+AB467-AB468-AB470</f>
        <v>-0.00774389882422674</v>
      </c>
      <c r="AC469" s="33">
        <f>+AC473/AC471</f>
        <v>0.00365284906481085</v>
      </c>
      <c r="AD469" s="33">
        <f>+AD467-AD468-AD470</f>
        <v>-0.0764487164035195</v>
      </c>
      <c r="AE469" s="33">
        <f>+AE473/AE471</f>
        <v>-0.00168331328645439</v>
      </c>
      <c r="AF469" s="33">
        <f>+AF467-AF468-AF470</f>
        <v>-0.0382951237650059</v>
      </c>
      <c r="AG469" s="33">
        <f>+AG467-AG468-AG470</f>
        <v>0.0476115427302996</v>
      </c>
      <c r="AH469" s="33">
        <f>+AH473/AH471</f>
        <v>0.0335640749918186</v>
      </c>
      <c r="AI469" s="33">
        <f>+AI467-AI468-AI470</f>
        <v>0.0459693671212839</v>
      </c>
      <c r="AJ469" s="33">
        <f>+AJ473/AJ471</f>
        <v>0.00884847067697439</v>
      </c>
      <c r="AK469" s="33">
        <f>+AK467-AK468-AK470</f>
        <v>0.0407695040306054</v>
      </c>
      <c r="AL469" s="33">
        <f>+AL473/AL471</f>
        <v>0.0261884159331158</v>
      </c>
      <c r="AM469" s="33">
        <f>+AM467-AM468-AM470</f>
        <v>0.0330241181996753</v>
      </c>
      <c r="AN469" s="33">
        <f>+AN473/AN471</f>
        <v>0.0180895058964025</v>
      </c>
      <c r="AO469" s="33">
        <f>+AO473/AO471</f>
        <v>-0.00107542602712024</v>
      </c>
      <c r="AP469" s="33">
        <f>+AP467-AP468-AP470</f>
        <v>0.0019351720629383</v>
      </c>
      <c r="AQ469" s="33">
        <f>+AQ473/AQ471</f>
        <v>-0.0455068317403296</v>
      </c>
      <c r="AR469" s="33">
        <f>+AR473/AR471</f>
        <v>0.00889609910487167</v>
      </c>
      <c r="AS469" s="33">
        <f>+AS473/AS471</f>
        <v>-0.0232645279997274</v>
      </c>
      <c r="AT469" s="33">
        <f>+AT467-AT468-AT470</f>
        <v>-0.00823411978221417</v>
      </c>
      <c r="AU469" s="33">
        <f>+AU473/AU471</f>
        <v>-0.0591158902775524</v>
      </c>
      <c r="AV469" s="33">
        <f>+AV473/AV471</f>
        <v>-0.0499077067473147</v>
      </c>
      <c r="AW469" s="33">
        <f>+AW473/AW471</f>
        <v>-0.00491116633017547</v>
      </c>
      <c r="AX469" s="33">
        <f>+AX473/AX471</f>
        <v>0.0183710771044315</v>
      </c>
      <c r="AY469" s="33">
        <f>+AY467-AY468-AY470</f>
        <v>-0.0550860754871983</v>
      </c>
      <c r="AZ469" s="33">
        <f>+AZ473/AZ471</f>
        <v>0.00802805380378234</v>
      </c>
      <c r="BA469" s="33">
        <f>[56]Currencies!AF628*2</f>
        <v>-0.0191410477963253</v>
      </c>
      <c r="BB469" s="33">
        <f>+BB467-BB468-BB470</f>
        <v>0.0644371556486262</v>
      </c>
      <c r="BC469" s="33">
        <f>+BC473/BC471</f>
        <v>0.101198005550416</v>
      </c>
      <c r="BD469" s="33">
        <f>+BD473/BD471</f>
        <v>0.102136277683408</v>
      </c>
      <c r="BE469" s="33">
        <f>+BE473/BE471</f>
        <v>0.0614568848397664</v>
      </c>
      <c r="BF469" s="33">
        <f>+BF467-BF468-BF470</f>
        <v>0.0825918643324441</v>
      </c>
      <c r="BG469" s="33">
        <f>+BG473/BG471</f>
        <v>0.0799212103578701</v>
      </c>
      <c r="BH469" s="33">
        <f>+BH467-BH468-BH470</f>
        <v>0.0811049229722505</v>
      </c>
      <c r="BI469" s="33">
        <f>+BI467-BI468-BI470</f>
        <v>0.00310636025059903</v>
      </c>
      <c r="BJ469" s="33">
        <f>+BJ473/BJ471</f>
        <v>-0.0340975674168846</v>
      </c>
      <c r="BK469" s="130">
        <f>+BK473/BK471</f>
        <v>-0.101457132574814</v>
      </c>
      <c r="BL469" s="33">
        <f>+BL473/BL471</f>
        <v>-0.100832723508738</v>
      </c>
      <c r="BM469" s="33">
        <f>+BM467-BM468-BM470</f>
        <v>-0.0153445485767509</v>
      </c>
      <c r="BN469" s="33">
        <f>+BN473/BN471</f>
        <v>-0.101123144273482</v>
      </c>
      <c r="BO469" s="33">
        <f>+BO467-BO468-BO470</f>
        <v>-0.060855882935627</v>
      </c>
      <c r="BP469" s="33">
        <f>BP473/BP471</f>
        <v>-0.0621696696696696</v>
      </c>
      <c r="BQ469" s="33">
        <f>+BQ473/BQ471</f>
        <v>-0.0454425649095198</v>
      </c>
      <c r="BR469" s="130">
        <f>+BR473/BR471</f>
        <v>-0.0104653929756321</v>
      </c>
      <c r="BS469" s="33">
        <f>+BS473/BS471</f>
        <v>0.00202034209509114</v>
      </c>
      <c r="BT469" s="33">
        <f>+BT467-BT468-BT470</f>
        <v>-0.0540021129465999</v>
      </c>
      <c r="BU469" s="33">
        <f>+BU473/BU471</f>
        <v>-0.00369697207816006</v>
      </c>
      <c r="BV469" s="33">
        <f>+BV467-BV468-BV470</f>
        <v>-0.028264379522916</v>
      </c>
      <c r="BW469" s="33">
        <f>BW473/BW471</f>
        <v>0.0009562024652505</v>
      </c>
      <c r="BX469" s="33">
        <f>BX473/BX471</f>
        <v>-0.0465675606776784</v>
      </c>
      <c r="BY469" s="130">
        <f>+BY473/BY471</f>
        <v>-0.0628583161129656</v>
      </c>
      <c r="BZ469" s="33">
        <f>BZ473/BZ471</f>
        <v>-0.0771105383662316</v>
      </c>
      <c r="CA469" s="33">
        <f>+CA467-CA468-CA470</f>
        <v>-0.0226576925106879</v>
      </c>
      <c r="CB469" s="33">
        <f>CB473/CB471</f>
        <v>-0.0703963067327209</v>
      </c>
      <c r="CC469" s="87">
        <f>[56]Currencies!BH628*1.4</f>
        <v>-0.0471906695765264</v>
      </c>
      <c r="CD469" s="33">
        <f>[56]Currencies!BI628*1.3</f>
        <v>-0.0657511333910785</v>
      </c>
      <c r="CE469" s="33">
        <f>CE473/CE471</f>
        <v>-0.00422340510712839</v>
      </c>
      <c r="CF469" s="33">
        <f>[56]Currencies!BK628*1.3</f>
        <v>0.0130463616510685</v>
      </c>
      <c r="CG469" s="33">
        <f>CG473/CG471</f>
        <v>0.0140933804119294</v>
      </c>
      <c r="CH469" s="33">
        <f>[56]Currencies!BM628*1.3</f>
        <v>-0.0371071834694145</v>
      </c>
      <c r="CI469" s="33">
        <f>CI473/CI471</f>
        <v>0.0136083691267102</v>
      </c>
      <c r="CJ469" s="87">
        <f>[56]Currencies!BO628*1.3</f>
        <v>-0.0111480943816914</v>
      </c>
      <c r="CK469" s="87">
        <f>[56]Currencies!BP628*1.2</f>
        <v>-0.00405119776768118</v>
      </c>
      <c r="CL469" s="87">
        <f>[56]Currencies!BQ628*1.2</f>
        <v>-0.00405119776768118</v>
      </c>
      <c r="CM469" s="33">
        <f>[56]Currencies!BR628</f>
        <v>-0.00337599813973432</v>
      </c>
      <c r="CN469" s="33">
        <f>[56]Currencies!BS628</f>
        <v>-0.00337599813973432</v>
      </c>
      <c r="CO469" s="33">
        <f>[56]Currencies!BT628</f>
        <v>-0.00337599813973432</v>
      </c>
      <c r="CP469" s="33">
        <f>[56]Currencies!BU628</f>
        <v>-0.00337599813973432</v>
      </c>
      <c r="CQ469" s="33">
        <f>[56]Currencies!BV628</f>
        <v>-0.00337599813973432</v>
      </c>
      <c r="CR469" s="33">
        <f>[56]Currencies!BW628</f>
        <v>-0.00337599813973432</v>
      </c>
      <c r="CS469" s="33">
        <f>[56]Currencies!BX628</f>
        <v>-0.00337599813973432</v>
      </c>
    </row>
    <row r="470" spans="1:97">
      <c r="A470" s="529" t="s">
        <v>599</v>
      </c>
      <c r="B470" s="33" t="s">
        <v>587</v>
      </c>
      <c r="C470" s="87">
        <v>0</v>
      </c>
      <c r="D470" s="87">
        <v>0</v>
      </c>
      <c r="E470" s="87">
        <v>0</v>
      </c>
      <c r="F470" s="87">
        <v>0.0917</v>
      </c>
      <c r="G470" s="87">
        <v>0.068</v>
      </c>
      <c r="H470" s="87">
        <v>0</v>
      </c>
      <c r="I470" s="87">
        <v>-0.002</v>
      </c>
      <c r="J470" s="87">
        <v>0.022</v>
      </c>
      <c r="K470" s="87">
        <v>0.02</v>
      </c>
      <c r="L470" s="87">
        <v>0</v>
      </c>
      <c r="M470" s="33">
        <v>0</v>
      </c>
      <c r="N470" s="33">
        <f>+N474/N471</f>
        <v>0</v>
      </c>
      <c r="O470" s="87">
        <v>0</v>
      </c>
      <c r="P470" s="33">
        <v>0.001</v>
      </c>
      <c r="Q470" s="33">
        <f>+Q474/Q471</f>
        <v>0.00814617727199872</v>
      </c>
      <c r="R470" s="87">
        <v>0.0047</v>
      </c>
      <c r="S470" s="33">
        <v>0</v>
      </c>
      <c r="T470" s="33">
        <f>+T474/T471</f>
        <v>0</v>
      </c>
      <c r="U470" s="33">
        <v>0</v>
      </c>
      <c r="V470" s="33">
        <f>+V474/V471</f>
        <v>0.0496161564933889</v>
      </c>
      <c r="W470" s="33">
        <v>0</v>
      </c>
      <c r="X470" s="33">
        <f>+X474/X471</f>
        <v>0.026939155234302</v>
      </c>
      <c r="Y470" s="87">
        <v>0.0143</v>
      </c>
      <c r="Z470" s="33">
        <v>0</v>
      </c>
      <c r="AA470" s="33">
        <f>+AA474/AA471</f>
        <v>0</v>
      </c>
      <c r="AB470" s="33">
        <v>0</v>
      </c>
      <c r="AC470" s="33">
        <f>+AC474/AC471</f>
        <v>0</v>
      </c>
      <c r="AD470" s="87">
        <v>0</v>
      </c>
      <c r="AE470" s="87">
        <f>+AE474/AE471</f>
        <v>0</v>
      </c>
      <c r="AF470" s="87">
        <v>0</v>
      </c>
      <c r="AG470" s="87">
        <v>0</v>
      </c>
      <c r="AH470" s="87">
        <f>+AH474/AH471</f>
        <v>0</v>
      </c>
      <c r="AI470" s="87">
        <v>0</v>
      </c>
      <c r="AJ470" s="87">
        <f>+AJ474/AJ471</f>
        <v>0.0190770808976051</v>
      </c>
      <c r="AK470" s="33">
        <v>0</v>
      </c>
      <c r="AL470" s="33">
        <f>+AL474/AL471</f>
        <v>0.0101657783672977</v>
      </c>
      <c r="AM470" s="87">
        <v>0.0054</v>
      </c>
      <c r="AN470" s="87">
        <v>-0.005</v>
      </c>
      <c r="AO470" s="87">
        <f>+AO474/AO471</f>
        <v>0.0262695810564663</v>
      </c>
      <c r="AP470" s="87">
        <v>-0.004</v>
      </c>
      <c r="AQ470" s="87">
        <f>+AQ474/AQ471</f>
        <v>0.0329612547309</v>
      </c>
      <c r="AR470" s="87">
        <v>0.01</v>
      </c>
      <c r="AS470" s="87">
        <f t="shared" ref="AS470:CS470" si="578">+AS474/AS471</f>
        <v>0.0156326558427177</v>
      </c>
      <c r="AT470" s="87">
        <v>0.013</v>
      </c>
      <c r="AU470" s="33">
        <v>0.037</v>
      </c>
      <c r="AV470" s="33">
        <f>+AV474/AV471</f>
        <v>0.0045975597038273</v>
      </c>
      <c r="AW470" s="33">
        <f>AW474/AW471</f>
        <v>0.00931821711445877</v>
      </c>
      <c r="AX470" s="33">
        <f>+AX474/AX471</f>
        <v>0.0338288693709072</v>
      </c>
      <c r="AY470" s="33">
        <f>+AY474/AY471</f>
        <v>0.0228195883346264</v>
      </c>
      <c r="AZ470" s="33">
        <f>+AZ474/AZ471</f>
        <v>0.0229401314314297</v>
      </c>
      <c r="BA470" s="33">
        <f t="shared" si="578"/>
        <v>0.0228882405524612</v>
      </c>
      <c r="BB470" s="33">
        <f t="shared" si="578"/>
        <v>0.0108314979961729</v>
      </c>
      <c r="BC470" s="33">
        <f t="shared" si="578"/>
        <v>0.00740055504162812</v>
      </c>
      <c r="BD470" s="33">
        <f t="shared" si="578"/>
        <v>0.0096150764398577</v>
      </c>
      <c r="BE470" s="33">
        <f t="shared" si="578"/>
        <v>-0.012986494046192</v>
      </c>
      <c r="BF470" s="33">
        <f t="shared" si="578"/>
        <v>0.00913709294250941</v>
      </c>
      <c r="BG470" s="33">
        <f t="shared" si="578"/>
        <v>-0.00272766947919697</v>
      </c>
      <c r="BH470" s="33">
        <f t="shared" si="578"/>
        <v>0.00253114318575756</v>
      </c>
      <c r="BI470" s="33">
        <f t="shared" si="578"/>
        <v>0.00866125819210671</v>
      </c>
      <c r="BJ470" s="33">
        <f t="shared" si="578"/>
        <v>-0.00880307520760585</v>
      </c>
      <c r="BK470" s="33">
        <f t="shared" si="578"/>
        <v>0.0373723112698281</v>
      </c>
      <c r="BL470" s="33">
        <f t="shared" si="578"/>
        <v>0.0921958499831496</v>
      </c>
      <c r="BM470" s="33">
        <f t="shared" si="578"/>
        <v>0</v>
      </c>
      <c r="BN470" s="33">
        <f t="shared" si="578"/>
        <v>0.0666967102298333</v>
      </c>
      <c r="BO470" s="33">
        <f t="shared" si="578"/>
        <v>0.0353871062501281</v>
      </c>
      <c r="BP470" s="33">
        <f t="shared" si="578"/>
        <v>0.067031317031317</v>
      </c>
      <c r="BQ470" s="33">
        <f t="shared" si="578"/>
        <v>0.0758682702034394</v>
      </c>
      <c r="BR470" s="33">
        <f t="shared" si="578"/>
        <v>0.032032948175266</v>
      </c>
      <c r="BS470" s="33">
        <f t="shared" si="578"/>
        <v>0.0115964437572478</v>
      </c>
      <c r="BT470" s="33">
        <f t="shared" si="578"/>
        <v>0.0713462488337632</v>
      </c>
      <c r="BU470" s="33">
        <f t="shared" si="578"/>
        <v>0.020954476400021</v>
      </c>
      <c r="BV470" s="33">
        <f t="shared" si="578"/>
        <v>0.0455641919056553</v>
      </c>
      <c r="BW470" s="33">
        <f t="shared" si="578"/>
        <v>0.014424337791765</v>
      </c>
      <c r="BX470" s="33">
        <f t="shared" si="578"/>
        <v>0.011949652132349</v>
      </c>
      <c r="BY470" s="33">
        <f t="shared" si="578"/>
        <v>0.0233137286070047</v>
      </c>
      <c r="BZ470" s="33">
        <f t="shared" si="578"/>
        <v>0.0122708072775326</v>
      </c>
      <c r="CA470" s="33">
        <f t="shared" si="578"/>
        <v>0.0131947010080752</v>
      </c>
      <c r="CB470" s="33">
        <f t="shared" si="578"/>
        <v>0.0174731350548532</v>
      </c>
      <c r="CC470" s="33">
        <f t="shared" si="578"/>
        <v>0.0153933975152491</v>
      </c>
      <c r="CD470" s="33">
        <f t="shared" si="578"/>
        <v>0.00366497263487099</v>
      </c>
      <c r="CE470" s="33">
        <f t="shared" si="578"/>
        <v>0.0042074556113433</v>
      </c>
      <c r="CF470" s="33">
        <f t="shared" si="578"/>
        <v>0.00403258327284458</v>
      </c>
      <c r="CG470" s="33">
        <f t="shared" si="578"/>
        <v>0.0034801109961803</v>
      </c>
      <c r="CH470" s="33">
        <f t="shared" si="578"/>
        <v>0.00391752308074015</v>
      </c>
      <c r="CI470" s="33">
        <f t="shared" ref="CI470" si="579">+CI474/CI471</f>
        <v>0.00373603314291684</v>
      </c>
      <c r="CJ470" s="33">
        <f t="shared" si="578"/>
        <v>0.00382462626263784</v>
      </c>
      <c r="CK470" s="33">
        <f t="shared" si="578"/>
        <v>0</v>
      </c>
      <c r="CL470" s="33">
        <f t="shared" si="578"/>
        <v>0</v>
      </c>
      <c r="CM470" s="33">
        <f t="shared" si="578"/>
        <v>0</v>
      </c>
      <c r="CN470" s="33">
        <f t="shared" si="578"/>
        <v>0</v>
      </c>
      <c r="CO470" s="33">
        <f t="shared" si="578"/>
        <v>0</v>
      </c>
      <c r="CP470" s="33">
        <f t="shared" si="578"/>
        <v>0</v>
      </c>
      <c r="CQ470" s="33">
        <f t="shared" si="578"/>
        <v>0</v>
      </c>
      <c r="CR470" s="33">
        <f t="shared" si="578"/>
        <v>0</v>
      </c>
      <c r="CS470" s="33">
        <f t="shared" si="578"/>
        <v>0</v>
      </c>
    </row>
    <row r="471" spans="1:97">
      <c r="A471" s="57" t="s">
        <v>456</v>
      </c>
      <c r="B471" s="39" t="s">
        <v>594</v>
      </c>
      <c r="C471" s="39">
        <v>3450</v>
      </c>
      <c r="D471" s="39">
        <v>3582</v>
      </c>
      <c r="E471" s="39">
        <v>3772.5624</v>
      </c>
      <c r="F471" s="39">
        <v>3927.2374584</v>
      </c>
      <c r="G471" s="39">
        <v>4169.6</v>
      </c>
      <c r="H471" s="39">
        <v>4041.4</v>
      </c>
      <c r="I471" s="39">
        <v>4506.6</v>
      </c>
      <c r="J471" s="39">
        <v>4800.1</v>
      </c>
      <c r="K471" s="39">
        <v>5568.1</v>
      </c>
      <c r="L471" s="39">
        <v>5865.2</v>
      </c>
      <c r="M471" s="39">
        <v>2903</v>
      </c>
      <c r="N471" s="39">
        <f>+O471-M471</f>
        <v>3294.9</v>
      </c>
      <c r="O471" s="39">
        <v>6197.9</v>
      </c>
      <c r="P471" s="39">
        <v>3486.6</v>
      </c>
      <c r="Q471" s="39">
        <f>+R471-P471</f>
        <v>3743.4</v>
      </c>
      <c r="R471" s="39">
        <v>7230</v>
      </c>
      <c r="S471" s="39">
        <v>1831.4</v>
      </c>
      <c r="T471" s="39">
        <f>+W471-S471</f>
        <v>1763.6</v>
      </c>
      <c r="U471" s="39">
        <v>1859</v>
      </c>
      <c r="V471" s="39">
        <f>+X471-U471</f>
        <v>2208.4</v>
      </c>
      <c r="W471" s="39">
        <v>3595</v>
      </c>
      <c r="X471" s="39">
        <f>+Y471-W471</f>
        <v>4067.4</v>
      </c>
      <c r="Y471" s="39">
        <v>7662.4</v>
      </c>
      <c r="Z471" s="39">
        <f t="shared" ref="Z471:AE471" si="580">+S464</f>
        <v>2157.1</v>
      </c>
      <c r="AA471" s="39">
        <f t="shared" si="580"/>
        <v>1991.4</v>
      </c>
      <c r="AB471" s="39">
        <f t="shared" si="580"/>
        <v>2024.2</v>
      </c>
      <c r="AC471" s="39">
        <f t="shared" si="580"/>
        <v>2299</v>
      </c>
      <c r="AD471" s="39">
        <f t="shared" si="580"/>
        <v>4148.5</v>
      </c>
      <c r="AE471" s="39">
        <f t="shared" si="580"/>
        <v>4323.2</v>
      </c>
      <c r="AF471" s="39">
        <v>8471.7</v>
      </c>
      <c r="AG471" s="39">
        <f t="shared" ref="AG471:AL471" si="581">+Z464</f>
        <v>2252.5</v>
      </c>
      <c r="AH471" s="39">
        <f t="shared" si="581"/>
        <v>2138.9</v>
      </c>
      <c r="AI471" s="39">
        <f t="shared" si="581"/>
        <v>2324.3</v>
      </c>
      <c r="AJ471" s="39">
        <f t="shared" si="581"/>
        <v>2651.5</v>
      </c>
      <c r="AK471" s="39">
        <f t="shared" si="581"/>
        <v>4391.4</v>
      </c>
      <c r="AL471" s="39">
        <f t="shared" si="581"/>
        <v>4975.8</v>
      </c>
      <c r="AM471" s="39">
        <v>9367.2</v>
      </c>
      <c r="AN471" s="39">
        <f t="shared" ref="AN471:BY471" si="582">+AG464</f>
        <v>2679.6</v>
      </c>
      <c r="AO471" s="39">
        <f t="shared" si="582"/>
        <v>2470.5</v>
      </c>
      <c r="AP471" s="39">
        <f t="shared" si="582"/>
        <v>2751.9</v>
      </c>
      <c r="AQ471" s="39">
        <f t="shared" si="582"/>
        <v>3117.8</v>
      </c>
      <c r="AR471" s="39">
        <f t="shared" si="582"/>
        <v>5150.1</v>
      </c>
      <c r="AS471" s="39">
        <f t="shared" si="582"/>
        <v>5869.7</v>
      </c>
      <c r="AT471" s="39">
        <v>11020</v>
      </c>
      <c r="AU471" s="39">
        <f t="shared" si="582"/>
        <v>2464.4</v>
      </c>
      <c r="AV471" s="39">
        <f t="shared" si="582"/>
        <v>1917.8</v>
      </c>
      <c r="AW471" s="39">
        <f t="shared" si="582"/>
        <v>2575.6</v>
      </c>
      <c r="AX471" s="39">
        <f t="shared" si="582"/>
        <v>3222.1</v>
      </c>
      <c r="AY471" s="39">
        <f t="shared" si="582"/>
        <v>4382.2</v>
      </c>
      <c r="AZ471" s="39">
        <f t="shared" si="582"/>
        <v>5797.7</v>
      </c>
      <c r="BA471" s="39">
        <f t="shared" si="582"/>
        <v>10179.9</v>
      </c>
      <c r="BB471" s="39">
        <f t="shared" si="582"/>
        <v>2769.7</v>
      </c>
      <c r="BC471" s="39">
        <f t="shared" si="582"/>
        <v>2702.5</v>
      </c>
      <c r="BD471" s="39">
        <f t="shared" si="582"/>
        <v>3120.1</v>
      </c>
      <c r="BE471" s="39">
        <f t="shared" si="582"/>
        <v>3753.9</v>
      </c>
      <c r="BF471" s="39">
        <f t="shared" si="582"/>
        <v>5472.2</v>
      </c>
      <c r="BG471" s="39">
        <f t="shared" si="582"/>
        <v>6874</v>
      </c>
      <c r="BH471" s="39">
        <f t="shared" si="582"/>
        <v>12346.2</v>
      </c>
      <c r="BI471" s="39">
        <f t="shared" si="582"/>
        <v>3463.7</v>
      </c>
      <c r="BJ471" s="39">
        <f t="shared" si="582"/>
        <v>3407.9</v>
      </c>
      <c r="BK471" s="39">
        <f t="shared" si="582"/>
        <v>3612.3</v>
      </c>
      <c r="BL471" s="39">
        <f t="shared" si="582"/>
        <v>4154.2</v>
      </c>
      <c r="BM471" s="39">
        <f t="shared" si="582"/>
        <v>6871.6</v>
      </c>
      <c r="BN471" s="39">
        <f t="shared" si="582"/>
        <v>7766.5</v>
      </c>
      <c r="BO471" s="39">
        <f t="shared" si="582"/>
        <v>14638.1</v>
      </c>
      <c r="BP471" s="39">
        <f t="shared" si="582"/>
        <v>3729.6</v>
      </c>
      <c r="BQ471" s="39">
        <f t="shared" si="582"/>
        <v>3558.8</v>
      </c>
      <c r="BR471" s="39">
        <f t="shared" si="582"/>
        <v>3496.4</v>
      </c>
      <c r="BS471" s="39">
        <f t="shared" si="582"/>
        <v>4139.2</v>
      </c>
      <c r="BT471" s="39">
        <f t="shared" si="582"/>
        <v>7288.4</v>
      </c>
      <c r="BU471" s="39">
        <f t="shared" si="582"/>
        <v>7635.6</v>
      </c>
      <c r="BV471" s="39">
        <f t="shared" si="582"/>
        <v>14924</v>
      </c>
      <c r="BW471" s="39">
        <f t="shared" si="582"/>
        <v>3813</v>
      </c>
      <c r="BX471" s="39">
        <f>CA471-BW471</f>
        <v>3765.8</v>
      </c>
      <c r="BY471" s="39">
        <f t="shared" si="582"/>
        <v>3774.6</v>
      </c>
      <c r="BZ471" s="39">
        <f>CB471-BY471</f>
        <v>4237.7</v>
      </c>
      <c r="CA471" s="39">
        <f>+BT464</f>
        <v>7578.8</v>
      </c>
      <c r="CB471" s="39">
        <f>CC471-CA471</f>
        <v>8012.3</v>
      </c>
      <c r="CC471" s="39">
        <f>+BV464</f>
        <v>15591.1</v>
      </c>
      <c r="CD471" s="39">
        <f t="shared" ref="CD471" si="583">+BW464</f>
        <v>4092.8</v>
      </c>
      <c r="CE471" s="39">
        <f>CH471-CD471</f>
        <v>3565.1</v>
      </c>
      <c r="CF471" s="39">
        <f t="shared" ref="CF471" si="584">+BY464</f>
        <v>3719.7</v>
      </c>
      <c r="CG471" s="39">
        <f>CI471-CF471</f>
        <v>4310.20735156542</v>
      </c>
      <c r="CH471" s="39">
        <f>+CA464</f>
        <v>7657.9</v>
      </c>
      <c r="CI471" s="39">
        <f>CJ471-CH471</f>
        <v>8029.90735156542</v>
      </c>
      <c r="CJ471" s="39">
        <f>+CC464</f>
        <v>15687.8073515654</v>
      </c>
      <c r="CK471" s="39">
        <f t="shared" ref="CK471:CS471" si="585">+CJ464</f>
        <v>16357.3085621466</v>
      </c>
      <c r="CL471" s="39">
        <f t="shared" si="585"/>
        <v>17354.2669267539</v>
      </c>
      <c r="CM471" s="39">
        <f t="shared" si="585"/>
        <v>18498.7600441933</v>
      </c>
      <c r="CN471" s="39">
        <f t="shared" si="585"/>
        <v>19731.2214677902</v>
      </c>
      <c r="CO471" s="39">
        <f t="shared" si="585"/>
        <v>21045.7944035656</v>
      </c>
      <c r="CP471" s="39">
        <f t="shared" si="585"/>
        <v>22447.9494490595</v>
      </c>
      <c r="CQ471" s="39">
        <f t="shared" si="585"/>
        <v>23943.5216749128</v>
      </c>
      <c r="CR471" s="39">
        <f t="shared" si="585"/>
        <v>25538.7349075235</v>
      </c>
      <c r="CS471" s="39">
        <f t="shared" si="585"/>
        <v>27240.2276295112</v>
      </c>
    </row>
    <row r="472" spans="1:97">
      <c r="A472" s="57" t="s">
        <v>457</v>
      </c>
      <c r="B472" s="39" t="s">
        <v>594</v>
      </c>
      <c r="C472" s="39">
        <f>+C468*C471</f>
        <v>93.15</v>
      </c>
      <c r="D472" s="39">
        <f>+D468*D471</f>
        <v>182.682</v>
      </c>
      <c r="E472" s="39">
        <f>+E468*E471</f>
        <v>316.8952416</v>
      </c>
      <c r="F472" s="39">
        <f>+F468*F471</f>
        <v>28.66883344632</v>
      </c>
      <c r="G472" s="39">
        <f>+G468*G471</f>
        <v>-375.264</v>
      </c>
      <c r="H472" s="39">
        <f t="shared" ref="H472:S472" si="586">+H468*H471</f>
        <v>282.898</v>
      </c>
      <c r="I472" s="39">
        <f t="shared" si="586"/>
        <v>369.5412</v>
      </c>
      <c r="J472" s="39">
        <f t="shared" si="586"/>
        <v>398.4083</v>
      </c>
      <c r="K472" s="39">
        <f t="shared" si="586"/>
        <v>378.6308</v>
      </c>
      <c r="L472" s="39">
        <f t="shared" si="586"/>
        <v>416.4292</v>
      </c>
      <c r="M472" s="39">
        <f t="shared" si="586"/>
        <v>194.501</v>
      </c>
      <c r="N472" s="39">
        <f>+O472-M472</f>
        <v>183.5709</v>
      </c>
      <c r="O472" s="39">
        <f t="shared" si="586"/>
        <v>378.0719</v>
      </c>
      <c r="P472" s="39">
        <f t="shared" si="586"/>
        <v>191.763</v>
      </c>
      <c r="Q472" s="39">
        <f>+R472-P472</f>
        <v>307.107</v>
      </c>
      <c r="R472" s="39">
        <f t="shared" si="586"/>
        <v>498.87</v>
      </c>
      <c r="S472" s="39">
        <f t="shared" si="586"/>
        <v>223.4308</v>
      </c>
      <c r="T472" s="39">
        <f>+W472-S472</f>
        <v>154.0442</v>
      </c>
      <c r="U472" s="39">
        <f>+U468*U471</f>
        <v>208.208</v>
      </c>
      <c r="V472" s="39">
        <f>+X472-U472</f>
        <v>218.869</v>
      </c>
      <c r="W472" s="39">
        <f>+W468*W471</f>
        <v>377.475</v>
      </c>
      <c r="X472" s="39">
        <f>+Y472-W472</f>
        <v>427.077</v>
      </c>
      <c r="Y472" s="39">
        <f>+Y468*Y471</f>
        <v>804.552</v>
      </c>
      <c r="Z472" s="39">
        <f>+Z468*Z471</f>
        <v>301.994</v>
      </c>
      <c r="AA472" s="39">
        <f>+AD472-Z472</f>
        <v>258.0535</v>
      </c>
      <c r="AB472" s="39">
        <f>+AB468*AB471</f>
        <v>315.7752</v>
      </c>
      <c r="AC472" s="39">
        <f>+AE472-AB472</f>
        <v>344.1021</v>
      </c>
      <c r="AD472" s="39">
        <f>+AD468*AD471</f>
        <v>560.0475</v>
      </c>
      <c r="AE472" s="39">
        <f>+AF472-AD472</f>
        <v>659.8773</v>
      </c>
      <c r="AF472" s="39">
        <f>+AF468*AF471</f>
        <v>1219.9248</v>
      </c>
      <c r="AG472" s="39">
        <f>+AG468*AG471</f>
        <v>319.855</v>
      </c>
      <c r="AH472" s="39">
        <f>+AK472-AG472</f>
        <v>259.8098</v>
      </c>
      <c r="AI472" s="39">
        <f>+AI468*AI471</f>
        <v>320.7534</v>
      </c>
      <c r="AJ472" s="39">
        <f>+AL472-AI472</f>
        <v>392.2554</v>
      </c>
      <c r="AK472" s="39">
        <f>+AK468*AK471</f>
        <v>579.6648</v>
      </c>
      <c r="AL472" s="39">
        <f>+AM472-AK472</f>
        <v>713.0088</v>
      </c>
      <c r="AM472" s="39">
        <f>+AM468*AM471</f>
        <v>1292.6736</v>
      </c>
      <c r="AN472" s="39">
        <f>+AN468*AN471</f>
        <v>-250.27464</v>
      </c>
      <c r="AO472" s="39">
        <f>+AR472-AN472</f>
        <v>-614.94216</v>
      </c>
      <c r="AP472" s="39">
        <f>+AP468*AP471</f>
        <v>-170.6178</v>
      </c>
      <c r="AQ472" s="39">
        <f>+AS472-AP472</f>
        <v>143.2146</v>
      </c>
      <c r="AR472" s="39">
        <f>+AR468*AR471</f>
        <v>-865.2168</v>
      </c>
      <c r="AS472" s="39">
        <f>+AT472-AR472</f>
        <v>-27.4031999999999</v>
      </c>
      <c r="AT472" s="39">
        <f>+AT468*AT471</f>
        <v>-892.62</v>
      </c>
      <c r="AU472" s="39">
        <f>+AU468*AU471</f>
        <v>359.8024</v>
      </c>
      <c r="AV472" s="39">
        <f>+AY472-AU472</f>
        <v>871.5958</v>
      </c>
      <c r="AW472" s="39">
        <f>+AW468*AW471</f>
        <v>533.1492</v>
      </c>
      <c r="AX472" s="39">
        <f>+AZ472-AW472</f>
        <v>363.0517</v>
      </c>
      <c r="AY472" s="39">
        <f>+AY468*AY471</f>
        <v>1231.3982</v>
      </c>
      <c r="AZ472" s="39">
        <f>+BA472-AY472</f>
        <v>896.2009</v>
      </c>
      <c r="BA472" s="39">
        <f>+BA468*BA471</f>
        <v>2127.5991</v>
      </c>
      <c r="BB472" s="39">
        <f>+BB468*BB471</f>
        <v>485.52841</v>
      </c>
      <c r="BC472" s="39">
        <f>+BF472-BB472</f>
        <v>411.91239</v>
      </c>
      <c r="BD472" s="39">
        <f>+BD468*BD471</f>
        <v>143.5246</v>
      </c>
      <c r="BE472" s="39">
        <f>+BG472-BD472</f>
        <v>218.347</v>
      </c>
      <c r="BF472" s="39">
        <f>+BF468*BF471</f>
        <v>897.4408</v>
      </c>
      <c r="BG472" s="39">
        <f>+BH472-BF472</f>
        <v>361.8716</v>
      </c>
      <c r="BH472" s="39">
        <f>+BH468*BH471</f>
        <v>1259.3124</v>
      </c>
      <c r="BI472" s="39">
        <f>+BI468*BI471</f>
        <v>225.1405</v>
      </c>
      <c r="BJ472" s="39">
        <f>+BM472-BI472</f>
        <v>297.1011</v>
      </c>
      <c r="BK472" s="39">
        <f>+BK468*BK471</f>
        <v>115.5936</v>
      </c>
      <c r="BL472" s="39">
        <f>+BN472-BK472</f>
        <v>20.8793</v>
      </c>
      <c r="BM472" s="39">
        <f>+BM468*BM471</f>
        <v>522.2416</v>
      </c>
      <c r="BN472" s="39">
        <f>+BO472-BM472</f>
        <v>136.4729</v>
      </c>
      <c r="BO472" s="39">
        <f>+BO468*BO471</f>
        <v>658.7145</v>
      </c>
      <c r="BP472" s="39">
        <f>+BP468*BP471</f>
        <v>65.268</v>
      </c>
      <c r="BQ472" s="39">
        <f>+BT472-BP472</f>
        <v>98.721</v>
      </c>
      <c r="BR472" s="39">
        <f>+BR468*BR471</f>
        <v>202.7912</v>
      </c>
      <c r="BS472" s="39">
        <f>+BU472-BR472</f>
        <v>42.1374</v>
      </c>
      <c r="BT472" s="39">
        <f>+BT468*BT471</f>
        <v>163.989</v>
      </c>
      <c r="BU472" s="39">
        <f>+BV472-BT472</f>
        <v>244.9286</v>
      </c>
      <c r="BV472" s="39">
        <f>+BV468*BV471</f>
        <v>408.9176</v>
      </c>
      <c r="BW472" s="39">
        <f>+BW468*BW471</f>
        <v>221.154</v>
      </c>
      <c r="BX472" s="39">
        <f t="shared" ref="BX472:BX474" si="587">CA472-BW472</f>
        <v>-70.33588</v>
      </c>
      <c r="BY472" s="39">
        <f>+BY468*BY471</f>
        <v>94.365</v>
      </c>
      <c r="BZ472" s="39">
        <f t="shared" ref="BZ472:BZ474" si="588">CB472-BY472</f>
        <v>347.27868</v>
      </c>
      <c r="CA472" s="39">
        <f>+CA468*CA471</f>
        <v>150.81812</v>
      </c>
      <c r="CB472" s="39">
        <f t="shared" ref="CB472:CB474" si="589">CC472-CA472</f>
        <v>441.64368</v>
      </c>
      <c r="CC472" s="39">
        <f t="shared" ref="CC472:CS472" si="590">+CC468*CC471</f>
        <v>592.4618</v>
      </c>
      <c r="CD472" s="39">
        <f t="shared" si="590"/>
        <v>0</v>
      </c>
      <c r="CE472" s="39">
        <f t="shared" ref="CE472:CE474" si="591">CH472-CD472</f>
        <v>459.474</v>
      </c>
      <c r="CF472" s="39">
        <f>+CF468*CF471</f>
        <v>297.576</v>
      </c>
      <c r="CG472" s="39">
        <f t="shared" ref="CG472:CG474" si="592">CI472-CF472</f>
        <v>27.340367578271</v>
      </c>
      <c r="CH472" s="39">
        <f>+CH468*CH471</f>
        <v>459.474</v>
      </c>
      <c r="CI472" s="39">
        <f t="shared" ref="CI472:CI474" si="593">CJ472-CH472</f>
        <v>324.916367578271</v>
      </c>
      <c r="CJ472" s="39">
        <f t="shared" si="590"/>
        <v>784.390367578271</v>
      </c>
      <c r="CK472" s="39">
        <f t="shared" si="590"/>
        <v>1063.22505653953</v>
      </c>
      <c r="CL472" s="39">
        <f t="shared" si="590"/>
        <v>1214.79868487278</v>
      </c>
      <c r="CM472" s="39">
        <f t="shared" si="590"/>
        <v>1294.91320309353</v>
      </c>
      <c r="CN472" s="39">
        <f t="shared" si="590"/>
        <v>1381.18550274532</v>
      </c>
      <c r="CO472" s="39">
        <f t="shared" si="590"/>
        <v>1473.20560824959</v>
      </c>
      <c r="CP472" s="39">
        <f t="shared" si="590"/>
        <v>1571.35646143417</v>
      </c>
      <c r="CQ472" s="39">
        <f t="shared" si="590"/>
        <v>1676.0465172439</v>
      </c>
      <c r="CR472" s="39">
        <f t="shared" si="590"/>
        <v>1787.71144352665</v>
      </c>
      <c r="CS472" s="39">
        <f t="shared" si="590"/>
        <v>1906.81593406579</v>
      </c>
    </row>
    <row r="473" spans="1:97">
      <c r="A473" s="57" t="s">
        <v>600</v>
      </c>
      <c r="B473" s="39" t="s">
        <v>594</v>
      </c>
      <c r="C473" s="39">
        <f>+C469*C471</f>
        <v>38.8499999999999</v>
      </c>
      <c r="D473" s="39">
        <f>+D469*D471</f>
        <v>7.8803999999997</v>
      </c>
      <c r="E473" s="39">
        <f>+E469*E471</f>
        <v>-162.2201832</v>
      </c>
      <c r="F473" s="39">
        <f>+F469*F471</f>
        <v>-146.4339667816</v>
      </c>
      <c r="G473" s="39">
        <f>+G469*G471</f>
        <v>2.13119999999972</v>
      </c>
      <c r="H473" s="39">
        <f t="shared" ref="H473:S473" si="594">+H469*H471</f>
        <v>182.302000000001</v>
      </c>
      <c r="I473" s="39">
        <f t="shared" si="594"/>
        <v>-67.0279999999997</v>
      </c>
      <c r="J473" s="39">
        <f t="shared" si="594"/>
        <v>263.9895</v>
      </c>
      <c r="K473" s="39">
        <f t="shared" si="594"/>
        <v>-192.892800000001</v>
      </c>
      <c r="L473" s="39">
        <f t="shared" si="594"/>
        <v>-83.7292000000007</v>
      </c>
      <c r="M473" s="39">
        <f t="shared" si="594"/>
        <v>389.099000000001</v>
      </c>
      <c r="N473" s="39">
        <f>+O473-M473</f>
        <v>264.9291</v>
      </c>
      <c r="O473" s="39">
        <f t="shared" si="594"/>
        <v>654.0281</v>
      </c>
      <c r="P473" s="39">
        <f t="shared" si="594"/>
        <v>-86.5496000000001</v>
      </c>
      <c r="Q473" s="39">
        <f>+R473-P473</f>
        <v>-13.9014000000005</v>
      </c>
      <c r="R473" s="39">
        <f t="shared" si="594"/>
        <v>-100.451000000001</v>
      </c>
      <c r="S473" s="39">
        <f t="shared" si="594"/>
        <v>102.2692</v>
      </c>
      <c r="T473" s="39">
        <f>+W473-S473</f>
        <v>73.7558000000007</v>
      </c>
      <c r="U473" s="39">
        <f>+U469*U471</f>
        <v>-43.0079999999998</v>
      </c>
      <c r="V473" s="39">
        <f>+X473-U473</f>
        <v>-237.841319999999</v>
      </c>
      <c r="W473" s="39">
        <f>+W469*W471</f>
        <v>176.025</v>
      </c>
      <c r="X473" s="39">
        <f>+Y473-W473</f>
        <v>-280.849319999998</v>
      </c>
      <c r="Y473" s="39">
        <f>+Y469*Y471</f>
        <v>-104.824319999998</v>
      </c>
      <c r="Z473" s="39">
        <f>+Z469*Z471</f>
        <v>-206.594</v>
      </c>
      <c r="AA473" s="39">
        <f>+AD473-Z473</f>
        <v>-110.553500000001</v>
      </c>
      <c r="AB473" s="39">
        <f>+AB469*AB471</f>
        <v>-15.6751999999998</v>
      </c>
      <c r="AC473" s="39">
        <f>+AE473-AB473</f>
        <v>8.39790000000014</v>
      </c>
      <c r="AD473" s="39">
        <f>+AD469*AD471</f>
        <v>-317.1475</v>
      </c>
      <c r="AE473" s="39">
        <f>+AF473-AD473</f>
        <v>-7.27729999999963</v>
      </c>
      <c r="AF473" s="39">
        <f>+AF469*AF471</f>
        <v>-324.4248</v>
      </c>
      <c r="AG473" s="39">
        <f>+AG469*AG471</f>
        <v>107.245</v>
      </c>
      <c r="AH473" s="39">
        <f>+AK473-AG473</f>
        <v>71.7902000000008</v>
      </c>
      <c r="AI473" s="39">
        <f>+AI469*AI471</f>
        <v>106.8466</v>
      </c>
      <c r="AJ473" s="39">
        <f>+AL473-AI473</f>
        <v>23.4617199999976</v>
      </c>
      <c r="AK473" s="39">
        <f>+AK469*AK471</f>
        <v>179.035200000001</v>
      </c>
      <c r="AL473" s="39">
        <f>+AM473-AK473</f>
        <v>130.308319999998</v>
      </c>
      <c r="AM473" s="39">
        <f>+AM469*AM471</f>
        <v>309.343519999998</v>
      </c>
      <c r="AN473" s="39">
        <f>+AN464-AN471-AN472-AN474</f>
        <v>48.4726400000002</v>
      </c>
      <c r="AO473" s="39">
        <f>+AR473-AN473</f>
        <v>-2.65684000000056</v>
      </c>
      <c r="AP473" s="39">
        <f>+AP469*AP471</f>
        <v>5.32539999999992</v>
      </c>
      <c r="AQ473" s="39">
        <f>+AS473-AP473</f>
        <v>-141.8812</v>
      </c>
      <c r="AR473" s="39">
        <f>+AR464-AR471-AR472-AR474</f>
        <v>45.8157999999996</v>
      </c>
      <c r="AS473" s="39">
        <f>+AT473-AR473</f>
        <v>-136.5558</v>
      </c>
      <c r="AT473" s="39">
        <f>+AT469*AT471</f>
        <v>-90.7400000000001</v>
      </c>
      <c r="AU473" s="39">
        <f>+AU464-AU471-AU472-AU474</f>
        <v>-145.6852</v>
      </c>
      <c r="AV473" s="39">
        <f>+AY473-AU473</f>
        <v>-95.7130000000001</v>
      </c>
      <c r="AW473" s="39">
        <f>+AW464-AW471-AW472-AW474</f>
        <v>-12.6492</v>
      </c>
      <c r="AX473" s="39">
        <f>+AZ473-AW473</f>
        <v>59.1934475381888</v>
      </c>
      <c r="AY473" s="39">
        <f>+AY469*AY471</f>
        <v>-241.3982</v>
      </c>
      <c r="AZ473" s="39">
        <f>+BA473-AY473</f>
        <v>46.5442475381889</v>
      </c>
      <c r="BA473" s="39">
        <f>+BA469*BA471</f>
        <v>-194.853952461811</v>
      </c>
      <c r="BB473" s="39">
        <f>+BB469*BB471</f>
        <v>178.47159</v>
      </c>
      <c r="BC473" s="39">
        <f>+BF473-BB473</f>
        <v>273.48761</v>
      </c>
      <c r="BD473" s="39">
        <f>+BD464-BD471-BD472-BD474</f>
        <v>318.6754</v>
      </c>
      <c r="BE473" s="39">
        <f>+BG473-BD473</f>
        <v>230.702999999999</v>
      </c>
      <c r="BF473" s="39">
        <f>+BF469*BF471</f>
        <v>451.9592</v>
      </c>
      <c r="BG473" s="39">
        <f>+BH473-BF473</f>
        <v>549.378399999999</v>
      </c>
      <c r="BH473" s="39">
        <f>+BH469*BH471</f>
        <v>1001.3376</v>
      </c>
      <c r="BI473" s="39">
        <f>+BI469*BI471</f>
        <v>10.7594999999999</v>
      </c>
      <c r="BJ473" s="39">
        <f>+BM473-BI473</f>
        <v>-116.201100000001</v>
      </c>
      <c r="BK473" s="39">
        <f>+BK464-BK471-BK472-BK474</f>
        <v>-366.4936</v>
      </c>
      <c r="BL473" s="39">
        <f>+BN473-BK473</f>
        <v>-418.8793</v>
      </c>
      <c r="BM473" s="39">
        <f>+BM469*BM471</f>
        <v>-105.441600000001</v>
      </c>
      <c r="BN473" s="39">
        <f>+BO473-BM473</f>
        <v>-785.3729</v>
      </c>
      <c r="BO473" s="39">
        <f>+BO469*BO471</f>
        <v>-890.814500000002</v>
      </c>
      <c r="BP473" s="39">
        <f>BP464-BP471-BP472-BP474</f>
        <v>-231.868</v>
      </c>
      <c r="BQ473" s="39">
        <f>+BT473-BP473</f>
        <v>-161.720999999999</v>
      </c>
      <c r="BR473" s="39">
        <f>BR464-BR471-BR472-BR474</f>
        <v>-36.5912000000002</v>
      </c>
      <c r="BS473" s="39">
        <f>+BU473-BR473</f>
        <v>8.36260000000124</v>
      </c>
      <c r="BT473" s="39">
        <f>+BT469*BT471</f>
        <v>-393.588999999999</v>
      </c>
      <c r="BU473" s="39">
        <f>+BV473-BT473</f>
        <v>-28.2285999999989</v>
      </c>
      <c r="BV473" s="39">
        <f>+BV469*BV471</f>
        <v>-421.817599999998</v>
      </c>
      <c r="BW473" s="39">
        <f>BW464-BW471-BW472-BW474</f>
        <v>3.64600000000016</v>
      </c>
      <c r="BX473" s="39">
        <f t="shared" si="587"/>
        <v>-175.364120000002</v>
      </c>
      <c r="BY473" s="39">
        <f>BY464-BY471-BY472-BY474</f>
        <v>-237.265</v>
      </c>
      <c r="BZ473" s="39">
        <f t="shared" si="588"/>
        <v>-326.77132843458</v>
      </c>
      <c r="CA473" s="39">
        <f>+CA469*CA471</f>
        <v>-171.718120000001</v>
      </c>
      <c r="CB473" s="39">
        <f t="shared" si="589"/>
        <v>-564.03632843458</v>
      </c>
      <c r="CC473" s="39">
        <f>+CC469*CC471</f>
        <v>-735.754448434581</v>
      </c>
      <c r="CD473" s="39">
        <f>CD469*CD471</f>
        <v>-269.106238743006</v>
      </c>
      <c r="CE473" s="39">
        <f t="shared" si="591"/>
        <v>-15.0568615474234</v>
      </c>
      <c r="CF473" s="39">
        <f>CF469*CF471</f>
        <v>48.5285514334796</v>
      </c>
      <c r="CG473" s="39">
        <f t="shared" si="592"/>
        <v>60.7453918599062</v>
      </c>
      <c r="CH473" s="39">
        <f>CH469*CH471</f>
        <v>-284.163100290429</v>
      </c>
      <c r="CI473" s="39">
        <f t="shared" si="593"/>
        <v>109.273943293386</v>
      </c>
      <c r="CJ473" s="39">
        <f>+CJ469*CJ471</f>
        <v>-174.889156997044</v>
      </c>
      <c r="CK473" s="39">
        <f t="shared" ref="CK473:CS473" si="595">+CK469*CK471</f>
        <v>-66.2666919322408</v>
      </c>
      <c r="CL473" s="39">
        <f t="shared" si="595"/>
        <v>-70.305567433409</v>
      </c>
      <c r="CM473" s="39">
        <f t="shared" si="595"/>
        <v>-62.4517794965881</v>
      </c>
      <c r="CN473" s="39">
        <f t="shared" si="595"/>
        <v>-66.6125669699457</v>
      </c>
      <c r="CO473" s="39">
        <f t="shared" si="595"/>
        <v>-71.0505627556685</v>
      </c>
      <c r="CP473" s="39">
        <f t="shared" si="595"/>
        <v>-75.7842355808751</v>
      </c>
      <c r="CQ473" s="39">
        <f t="shared" si="595"/>
        <v>-80.8332846331941</v>
      </c>
      <c r="CR473" s="39">
        <f t="shared" si="595"/>
        <v>-86.2187215389674</v>
      </c>
      <c r="CS473" s="39">
        <f t="shared" si="595"/>
        <v>-91.9629578031693</v>
      </c>
    </row>
    <row r="474" spans="1:97">
      <c r="A474" s="57" t="s">
        <v>601</v>
      </c>
      <c r="B474" s="39" t="s">
        <v>594</v>
      </c>
      <c r="C474" s="39">
        <f>+C470*C471</f>
        <v>0</v>
      </c>
      <c r="D474" s="39">
        <f>+D470*D471</f>
        <v>0</v>
      </c>
      <c r="E474" s="39">
        <f>+E470*E471</f>
        <v>0</v>
      </c>
      <c r="F474" s="39">
        <f>+F470*F471</f>
        <v>360.12767493528</v>
      </c>
      <c r="G474" s="39">
        <f>+G470*G471</f>
        <v>283.5328</v>
      </c>
      <c r="H474" s="39">
        <f t="shared" ref="H474:S474" si="596">+H470*H471</f>
        <v>0</v>
      </c>
      <c r="I474" s="39">
        <f t="shared" si="596"/>
        <v>-9.0132</v>
      </c>
      <c r="J474" s="39">
        <f t="shared" si="596"/>
        <v>105.6022</v>
      </c>
      <c r="K474" s="39">
        <f t="shared" si="596"/>
        <v>111.362</v>
      </c>
      <c r="L474" s="39">
        <f t="shared" si="596"/>
        <v>0</v>
      </c>
      <c r="M474" s="39">
        <f t="shared" si="596"/>
        <v>0</v>
      </c>
      <c r="N474" s="39">
        <f>+O474-M474</f>
        <v>0</v>
      </c>
      <c r="O474" s="39">
        <f t="shared" si="596"/>
        <v>0</v>
      </c>
      <c r="P474" s="39">
        <f t="shared" si="596"/>
        <v>3.4866</v>
      </c>
      <c r="Q474" s="39">
        <f>+R474-P474</f>
        <v>30.4944</v>
      </c>
      <c r="R474" s="39">
        <f t="shared" si="596"/>
        <v>33.981</v>
      </c>
      <c r="S474" s="39">
        <f t="shared" si="596"/>
        <v>0</v>
      </c>
      <c r="T474" s="39">
        <f>+W474-S474</f>
        <v>0</v>
      </c>
      <c r="U474" s="39">
        <f>+U470*U471</f>
        <v>0</v>
      </c>
      <c r="V474" s="39">
        <f>+X474-U474</f>
        <v>109.57232</v>
      </c>
      <c r="W474" s="39">
        <f>+W470*W471</f>
        <v>0</v>
      </c>
      <c r="X474" s="39">
        <f>+Y474-W474</f>
        <v>109.57232</v>
      </c>
      <c r="Y474" s="39">
        <f>+Y470*Y471</f>
        <v>109.57232</v>
      </c>
      <c r="Z474" s="39">
        <f>+Z470*Z471</f>
        <v>0</v>
      </c>
      <c r="AA474" s="39">
        <f>+AD474-Z474</f>
        <v>0</v>
      </c>
      <c r="AB474" s="39">
        <f>+AB470*AB471</f>
        <v>0</v>
      </c>
      <c r="AC474" s="39">
        <f>+AE474-AB474</f>
        <v>0</v>
      </c>
      <c r="AD474" s="39">
        <f>+AD470*AD471</f>
        <v>0</v>
      </c>
      <c r="AE474" s="39">
        <f>+AF474-AD474</f>
        <v>0</v>
      </c>
      <c r="AF474" s="39">
        <f>+AF470*AF471</f>
        <v>0</v>
      </c>
      <c r="AG474" s="39">
        <f>+AG470*AG471</f>
        <v>0</v>
      </c>
      <c r="AH474" s="39">
        <f>+AK474-AG474</f>
        <v>0</v>
      </c>
      <c r="AI474" s="39">
        <f>+AI470*AI471</f>
        <v>0</v>
      </c>
      <c r="AJ474" s="39">
        <f>+AL474-AI474</f>
        <v>50.58288</v>
      </c>
      <c r="AK474" s="39">
        <f>+AK470*AK471</f>
        <v>0</v>
      </c>
      <c r="AL474" s="39">
        <f>+AM474-AK474</f>
        <v>50.58288</v>
      </c>
      <c r="AM474" s="39">
        <f>+AM470*AM471</f>
        <v>50.58288</v>
      </c>
      <c r="AN474" s="39">
        <f>+AN470*AN471</f>
        <v>-13.398</v>
      </c>
      <c r="AO474" s="39">
        <f>+AR474-AN474</f>
        <v>64.899</v>
      </c>
      <c r="AP474" s="39">
        <f>+AP470*AP471</f>
        <v>-11.0076</v>
      </c>
      <c r="AQ474" s="39">
        <f>+AS474-AP474</f>
        <v>102.7666</v>
      </c>
      <c r="AR474" s="39">
        <f>+AR470*AR471</f>
        <v>51.501</v>
      </c>
      <c r="AS474" s="39">
        <f>+AT474-AR474</f>
        <v>91.759</v>
      </c>
      <c r="AT474" s="39">
        <f>+AT470*AT471</f>
        <v>143.26</v>
      </c>
      <c r="AU474" s="39">
        <f>+AU470*AU471</f>
        <v>91.1828</v>
      </c>
      <c r="AV474" s="39">
        <f>+AY474-AU474</f>
        <v>8.8172</v>
      </c>
      <c r="AW474" s="39">
        <v>24</v>
      </c>
      <c r="AX474" s="39">
        <f>+AZ474-AW474</f>
        <v>109</v>
      </c>
      <c r="AY474" s="39">
        <v>100</v>
      </c>
      <c r="AZ474" s="39">
        <f>+BA474-AY474</f>
        <v>133</v>
      </c>
      <c r="BA474" s="39">
        <v>233</v>
      </c>
      <c r="BB474" s="39">
        <v>30</v>
      </c>
      <c r="BC474" s="39">
        <f>+BF474-BB474</f>
        <v>20</v>
      </c>
      <c r="BD474" s="39">
        <v>30</v>
      </c>
      <c r="BE474" s="39">
        <f>+BG474-BD474</f>
        <v>-48.75</v>
      </c>
      <c r="BF474" s="82">
        <v>50</v>
      </c>
      <c r="BG474" s="39">
        <f>+BH474-BF474</f>
        <v>-18.75</v>
      </c>
      <c r="BH474" s="39">
        <f>125/4</f>
        <v>31.25</v>
      </c>
      <c r="BI474" s="39">
        <v>30</v>
      </c>
      <c r="BJ474" s="39">
        <f>+BM474-BI474</f>
        <v>-30</v>
      </c>
      <c r="BK474" s="39">
        <v>135</v>
      </c>
      <c r="BL474" s="39">
        <f>+BN474-BK474</f>
        <v>383</v>
      </c>
      <c r="BM474" s="39">
        <v>0</v>
      </c>
      <c r="BN474" s="39">
        <f>+BO474-BM474</f>
        <v>518</v>
      </c>
      <c r="BO474" s="39">
        <v>518</v>
      </c>
      <c r="BP474" s="39">
        <v>250</v>
      </c>
      <c r="BQ474" s="39">
        <f>+BT474-BP474</f>
        <v>270</v>
      </c>
      <c r="BR474" s="39">
        <v>112</v>
      </c>
      <c r="BS474" s="39">
        <f>+BU474-BR474</f>
        <v>48</v>
      </c>
      <c r="BT474" s="39">
        <v>520</v>
      </c>
      <c r="BU474" s="39">
        <f>+BV474-BT474</f>
        <v>160</v>
      </c>
      <c r="BV474" s="39">
        <v>680</v>
      </c>
      <c r="BW474" s="39">
        <v>55</v>
      </c>
      <c r="BX474" s="39">
        <f t="shared" si="587"/>
        <v>45</v>
      </c>
      <c r="BY474" s="39">
        <v>88</v>
      </c>
      <c r="BZ474" s="39">
        <f t="shared" si="588"/>
        <v>52</v>
      </c>
      <c r="CA474" s="82">
        <v>100</v>
      </c>
      <c r="CB474" s="39">
        <f t="shared" si="589"/>
        <v>140</v>
      </c>
      <c r="CC474" s="82">
        <v>240</v>
      </c>
      <c r="CD474" s="96">
        <v>15</v>
      </c>
      <c r="CE474" s="39">
        <f t="shared" si="591"/>
        <v>15</v>
      </c>
      <c r="CF474" s="96">
        <v>15</v>
      </c>
      <c r="CG474" s="39">
        <f t="shared" si="592"/>
        <v>15</v>
      </c>
      <c r="CH474" s="96">
        <v>30</v>
      </c>
      <c r="CI474" s="39">
        <f t="shared" si="593"/>
        <v>30</v>
      </c>
      <c r="CJ474" s="82">
        <v>60</v>
      </c>
      <c r="CK474" s="82">
        <v>0</v>
      </c>
      <c r="CL474" s="82">
        <v>0</v>
      </c>
      <c r="CM474" s="39">
        <f t="shared" ref="CM474:CS474" si="597">CL474</f>
        <v>0</v>
      </c>
      <c r="CN474" s="39">
        <f t="shared" si="597"/>
        <v>0</v>
      </c>
      <c r="CO474" s="39">
        <f t="shared" si="597"/>
        <v>0</v>
      </c>
      <c r="CP474" s="39">
        <f t="shared" si="597"/>
        <v>0</v>
      </c>
      <c r="CQ474" s="39">
        <f t="shared" si="597"/>
        <v>0</v>
      </c>
      <c r="CR474" s="39">
        <f t="shared" si="597"/>
        <v>0</v>
      </c>
      <c r="CS474" s="39">
        <f t="shared" si="597"/>
        <v>0</v>
      </c>
    </row>
    <row r="475" spans="1:97">
      <c r="A475" s="32"/>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c r="AP475" s="143"/>
      <c r="AQ475" s="143"/>
      <c r="AR475" s="143"/>
      <c r="AS475" s="143"/>
      <c r="AT475" s="143"/>
      <c r="AU475" s="143"/>
      <c r="AV475" s="143"/>
      <c r="AW475" s="143"/>
      <c r="AX475" s="143"/>
      <c r="AY475" s="143"/>
      <c r="AZ475" s="143"/>
      <c r="BA475" s="143"/>
      <c r="BB475" s="143"/>
      <c r="BC475" s="143"/>
      <c r="BD475" s="143"/>
      <c r="BE475" s="143"/>
      <c r="BF475" s="143"/>
      <c r="BG475" s="143"/>
      <c r="BH475" s="143"/>
      <c r="BI475" s="143"/>
      <c r="BJ475" s="143"/>
      <c r="BK475" s="143"/>
      <c r="BL475" s="143"/>
      <c r="BM475" s="143"/>
      <c r="BN475" s="143"/>
      <c r="BO475" s="143"/>
      <c r="BP475" s="143"/>
      <c r="BQ475" s="143"/>
      <c r="BR475" s="143"/>
      <c r="BS475" s="143"/>
      <c r="BT475" s="143"/>
      <c r="BU475" s="143"/>
      <c r="BV475" s="143"/>
      <c r="BW475" s="143"/>
      <c r="BX475" s="143"/>
      <c r="BY475" s="143"/>
      <c r="BZ475" s="143"/>
      <c r="CA475" s="143"/>
      <c r="CB475" s="143"/>
      <c r="CC475" s="143"/>
      <c r="CD475" s="143"/>
      <c r="CE475" s="143"/>
      <c r="CF475" s="143"/>
      <c r="CG475" s="143"/>
      <c r="CH475" s="143"/>
      <c r="CI475" s="143"/>
      <c r="CJ475" s="143"/>
      <c r="CK475" s="143"/>
      <c r="CL475" s="143"/>
      <c r="CM475" s="143"/>
      <c r="CN475" s="143"/>
      <c r="CO475" s="143"/>
      <c r="CP475" s="143"/>
      <c r="CQ475" s="143"/>
      <c r="CR475" s="143"/>
      <c r="CS475" s="143"/>
    </row>
    <row r="476" spans="1:97">
      <c r="A476" s="18" t="s">
        <v>666</v>
      </c>
      <c r="B476" s="73" t="s">
        <v>594</v>
      </c>
      <c r="C476" s="73">
        <v>723</v>
      </c>
      <c r="D476" s="73">
        <v>776</v>
      </c>
      <c r="E476" s="73">
        <v>843.8</v>
      </c>
      <c r="F476" s="73">
        <v>767</v>
      </c>
      <c r="G476" s="73">
        <v>617</v>
      </c>
      <c r="H476" s="73">
        <v>791</v>
      </c>
      <c r="I476" s="73">
        <v>926.3</v>
      </c>
      <c r="J476" s="73">
        <v>1077</v>
      </c>
      <c r="K476" s="73">
        <v>1174.2</v>
      </c>
      <c r="L476" s="73">
        <v>1269.2</v>
      </c>
      <c r="M476" s="73">
        <v>716</v>
      </c>
      <c r="N476" s="73">
        <f>+O476-M476</f>
        <v>781.5</v>
      </c>
      <c r="O476" s="73">
        <v>1497.5</v>
      </c>
      <c r="P476" s="73">
        <v>767.3</v>
      </c>
      <c r="Q476" s="73">
        <f>+R476-P476</f>
        <v>855.5</v>
      </c>
      <c r="R476" s="73">
        <v>1622.8</v>
      </c>
      <c r="S476" s="73"/>
      <c r="T476" s="73"/>
      <c r="U476" s="73"/>
      <c r="V476" s="73"/>
      <c r="W476" s="73">
        <v>970.2</v>
      </c>
      <c r="X476" s="73">
        <f>+Y476-W476</f>
        <v>885.6</v>
      </c>
      <c r="Y476" s="73">
        <v>1855.8</v>
      </c>
      <c r="Z476" s="73"/>
      <c r="AA476" s="73"/>
      <c r="AB476" s="73"/>
      <c r="AC476" s="73"/>
      <c r="AD476" s="73">
        <v>1026.7</v>
      </c>
      <c r="AE476" s="73">
        <f>+AF476-AD476</f>
        <v>1045.7</v>
      </c>
      <c r="AF476" s="73">
        <v>2072.4</v>
      </c>
      <c r="AG476" s="73"/>
      <c r="AH476" s="73"/>
      <c r="AI476" s="73"/>
      <c r="AJ476" s="73"/>
      <c r="AK476" s="73">
        <v>1227.3</v>
      </c>
      <c r="AL476" s="73">
        <f>+AM476-AK476</f>
        <v>1266.4</v>
      </c>
      <c r="AM476" s="73">
        <v>2493.7</v>
      </c>
      <c r="AN476" s="73"/>
      <c r="AO476" s="73"/>
      <c r="AP476" s="73"/>
      <c r="AQ476" s="73"/>
      <c r="AR476" s="73">
        <v>892</v>
      </c>
      <c r="AS476" s="73">
        <f>+AT476-AR476</f>
        <v>1383.9</v>
      </c>
      <c r="AT476" s="73">
        <v>2275.9</v>
      </c>
      <c r="AU476" s="73"/>
      <c r="AV476" s="73"/>
      <c r="AW476" s="73"/>
      <c r="AX476" s="73"/>
      <c r="AY476" s="73">
        <v>1301.9</v>
      </c>
      <c r="AZ476" s="73">
        <f>+BA476-AY476</f>
        <v>1514.4</v>
      </c>
      <c r="BA476" s="73">
        <v>2816.3</v>
      </c>
      <c r="BB476" s="73"/>
      <c r="BC476" s="182"/>
      <c r="BD476" s="67"/>
      <c r="BE476" s="73"/>
      <c r="BF476" s="73">
        <v>1647.8</v>
      </c>
      <c r="BG476" s="73">
        <f>+BH476-BF476</f>
        <v>1702.6</v>
      </c>
      <c r="BH476" s="73">
        <v>3350.4</v>
      </c>
      <c r="BI476" s="73"/>
      <c r="BJ476" s="73"/>
      <c r="BK476" s="66"/>
      <c r="BL476" s="66"/>
      <c r="BM476" s="73">
        <v>1687.9</v>
      </c>
      <c r="BN476" s="73">
        <f>+BO476-BM476</f>
        <v>1643.9</v>
      </c>
      <c r="BO476" s="73">
        <v>3331.8</v>
      </c>
      <c r="BP476" s="73"/>
      <c r="BQ476" s="73"/>
      <c r="BR476" s="73"/>
      <c r="BS476" s="73"/>
      <c r="BT476" s="73">
        <v>1661.2</v>
      </c>
      <c r="BU476" s="73">
        <f>+BV476-BT476</f>
        <v>1808.5</v>
      </c>
      <c r="BV476" s="73">
        <v>3469.7</v>
      </c>
      <c r="BW476" s="73"/>
      <c r="BX476" s="73"/>
      <c r="BY476" s="73"/>
      <c r="BZ476" s="73"/>
      <c r="CA476" s="73">
        <v>1708.9</v>
      </c>
      <c r="CB476" s="73">
        <f>CC476-CA476</f>
        <v>1798.00941248055</v>
      </c>
      <c r="CC476" s="73">
        <f t="shared" ref="CC476:CS476" si="598">+CC478*CC464</f>
        <v>3506.90941248055</v>
      </c>
      <c r="CD476" s="73"/>
      <c r="CE476" s="73"/>
      <c r="CF476" s="73"/>
      <c r="CG476" s="73"/>
      <c r="CH476" s="73">
        <f t="shared" si="598"/>
        <v>1762.5794002615</v>
      </c>
      <c r="CI476" s="73">
        <f>CJ476-CH476</f>
        <v>1926.70736068866</v>
      </c>
      <c r="CJ476" s="73">
        <f t="shared" si="598"/>
        <v>3689.28676095016</v>
      </c>
      <c r="CK476" s="73">
        <f t="shared" si="598"/>
        <v>3966.20717090189</v>
      </c>
      <c r="CL476" s="73">
        <f t="shared" si="598"/>
        <v>4283.27006336068</v>
      </c>
      <c r="CM476" s="73">
        <f t="shared" si="598"/>
        <v>4627.83232043341</v>
      </c>
      <c r="CN476" s="73">
        <f t="shared" si="598"/>
        <v>4999.29441276966</v>
      </c>
      <c r="CO476" s="73">
        <f t="shared" si="598"/>
        <v>5399.71126137323</v>
      </c>
      <c r="CP476" s="73">
        <f t="shared" si="598"/>
        <v>5831.29219952059</v>
      </c>
      <c r="CQ476" s="73">
        <f t="shared" si="598"/>
        <v>6296.41242659177</v>
      </c>
      <c r="CR476" s="73">
        <f t="shared" si="598"/>
        <v>6797.62530270256</v>
      </c>
      <c r="CS476" s="73">
        <f t="shared" si="598"/>
        <v>7337.67554533252</v>
      </c>
    </row>
    <row r="477" s="17" customFormat="1" ht="10.2" spans="1:97">
      <c r="A477" s="540" t="s">
        <v>595</v>
      </c>
      <c r="B477" s="139" t="s">
        <v>594</v>
      </c>
      <c r="C477" s="139">
        <f>+C484+C485+C486+C487</f>
        <v>723</v>
      </c>
      <c r="D477" s="139">
        <f>+D484+D485+D486+D487</f>
        <v>776</v>
      </c>
      <c r="E477" s="139">
        <f>+E484+E485+E486+E487</f>
        <v>843.8</v>
      </c>
      <c r="F477" s="139">
        <f>+F484+F485+F486+F487</f>
        <v>767</v>
      </c>
      <c r="G477" s="139">
        <f>+G484+G485+G486+G487</f>
        <v>617</v>
      </c>
      <c r="H477" s="139">
        <f t="shared" ref="H477:R477" si="599">+H484+H485+H486+H487</f>
        <v>791</v>
      </c>
      <c r="I477" s="139">
        <f t="shared" si="599"/>
        <v>926.3</v>
      </c>
      <c r="J477" s="139">
        <f t="shared" si="599"/>
        <v>1077</v>
      </c>
      <c r="K477" s="139">
        <f t="shared" si="599"/>
        <v>1174.2</v>
      </c>
      <c r="L477" s="139">
        <f t="shared" si="599"/>
        <v>1269.2</v>
      </c>
      <c r="M477" s="139">
        <f t="shared" si="599"/>
        <v>716</v>
      </c>
      <c r="N477" s="139">
        <f t="shared" si="599"/>
        <v>781.5</v>
      </c>
      <c r="O477" s="139">
        <f t="shared" si="599"/>
        <v>1497.5</v>
      </c>
      <c r="P477" s="139">
        <f t="shared" si="599"/>
        <v>767.3</v>
      </c>
      <c r="Q477" s="139">
        <f t="shared" si="599"/>
        <v>855.5</v>
      </c>
      <c r="R477" s="139">
        <f t="shared" si="599"/>
        <v>1622.8</v>
      </c>
      <c r="S477" s="139"/>
      <c r="T477" s="139"/>
      <c r="U477" s="139"/>
      <c r="V477" s="139"/>
      <c r="W477" s="139">
        <f>+W484+W485+W486+W487</f>
        <v>970.2</v>
      </c>
      <c r="X477" s="139">
        <f>+X484+X485+X486+X487</f>
        <v>885.6</v>
      </c>
      <c r="Y477" s="139">
        <f>+Y484+Y485+Y486+Y487</f>
        <v>1855.8</v>
      </c>
      <c r="Z477" s="139"/>
      <c r="AA477" s="139"/>
      <c r="AB477" s="139"/>
      <c r="AC477" s="139"/>
      <c r="AD477" s="139">
        <f>+AD484+AD485+AD486+AD487</f>
        <v>1026.7</v>
      </c>
      <c r="AE477" s="139">
        <f>+AE484+AE485+AE486+AE487</f>
        <v>1045.7</v>
      </c>
      <c r="AF477" s="139">
        <f>+AF484+AF485+AF486+AF487</f>
        <v>2072.4</v>
      </c>
      <c r="AG477" s="139"/>
      <c r="AH477" s="139"/>
      <c r="AI477" s="139"/>
      <c r="AJ477" s="139"/>
      <c r="AK477" s="139">
        <f>+AK484+AK485+AK486+AK487</f>
        <v>1227.3</v>
      </c>
      <c r="AL477" s="139">
        <f>+AL484+AL485+AL486+AL487</f>
        <v>1266.4</v>
      </c>
      <c r="AM477" s="139">
        <f>+AM484+AM485+AM486+AM487</f>
        <v>2493.7</v>
      </c>
      <c r="AN477" s="139"/>
      <c r="AO477" s="139"/>
      <c r="AP477" s="139"/>
      <c r="AQ477" s="139"/>
      <c r="AR477" s="139">
        <f>+AR484+AR485+AR486+AR487</f>
        <v>892</v>
      </c>
      <c r="AS477" s="139">
        <f>+AS484+AS485+AS486+AS487</f>
        <v>1383.9</v>
      </c>
      <c r="AT477" s="139">
        <f>+AT484+AT485+AT486+AT487</f>
        <v>2275.9</v>
      </c>
      <c r="AU477" s="139"/>
      <c r="AV477" s="139"/>
      <c r="AW477" s="139"/>
      <c r="AX477" s="139"/>
      <c r="AY477" s="139">
        <f>+AY484+AY485+AY486+AY487</f>
        <v>1301.9</v>
      </c>
      <c r="AZ477" s="139">
        <f>+AZ484+AZ485+AZ486+AZ487</f>
        <v>1514.4</v>
      </c>
      <c r="BA477" s="139">
        <f>+BA484+BA485+BA486+BA487</f>
        <v>2816.3</v>
      </c>
      <c r="BB477" s="139"/>
      <c r="BC477" s="182"/>
      <c r="BD477" s="182"/>
      <c r="BE477" s="139"/>
      <c r="BF477" s="139">
        <f>+BF484+BF485+BF486+BF487</f>
        <v>1647.8</v>
      </c>
      <c r="BG477" s="139">
        <f>+BG484+BG485+BG486+BG487</f>
        <v>1702.6</v>
      </c>
      <c r="BH477" s="139">
        <f>+BH484+BH485+BH486+BH487</f>
        <v>3350.4</v>
      </c>
      <c r="BI477" s="139"/>
      <c r="BJ477" s="139"/>
      <c r="BK477" s="139"/>
      <c r="BL477" s="139"/>
      <c r="BM477" s="139">
        <f>+BM484+BM485+BM486+BM487</f>
        <v>1687.9</v>
      </c>
      <c r="BN477" s="139">
        <f>+BN484+BN485+BN486+BN487</f>
        <v>1643.9</v>
      </c>
      <c r="BO477" s="139">
        <f>+BO484+BO485+BO486+BO487</f>
        <v>3331.8</v>
      </c>
      <c r="BP477" s="139"/>
      <c r="BQ477" s="139"/>
      <c r="BR477" s="139"/>
      <c r="BS477" s="139"/>
      <c r="BT477" s="139">
        <f>+BT484+BT485+BT486+BT487</f>
        <v>1661.2</v>
      </c>
      <c r="BU477" s="139">
        <f t="shared" ref="BU477:CS477" si="600">+BU484+BU485+BU486+BU487</f>
        <v>1808.5</v>
      </c>
      <c r="BV477" s="139">
        <f t="shared" si="600"/>
        <v>3469.7</v>
      </c>
      <c r="BW477" s="139"/>
      <c r="BX477" s="139"/>
      <c r="BY477" s="139"/>
      <c r="BZ477" s="139"/>
      <c r="CA477" s="139">
        <f>+CA484+CA485+CA486+CA487</f>
        <v>1708.9</v>
      </c>
      <c r="CB477" s="139">
        <f>+CB484+CB485+CB486+CB487</f>
        <v>1798.00941248055</v>
      </c>
      <c r="CC477" s="139">
        <f t="shared" si="600"/>
        <v>3506.90941248055</v>
      </c>
      <c r="CD477" s="139"/>
      <c r="CE477" s="139"/>
      <c r="CF477" s="139"/>
      <c r="CG477" s="139"/>
      <c r="CH477" s="139">
        <f>+CH484+CH485+CH486+CH487</f>
        <v>1762.5794002615</v>
      </c>
      <c r="CI477" s="139">
        <f>+CI484+CI485+CI486+CI487</f>
        <v>1926.70736068866</v>
      </c>
      <c r="CJ477" s="139">
        <f t="shared" si="600"/>
        <v>3689.28676095016</v>
      </c>
      <c r="CK477" s="139">
        <f t="shared" si="600"/>
        <v>3966.20717090189</v>
      </c>
      <c r="CL477" s="139">
        <f t="shared" si="600"/>
        <v>4283.27006336068</v>
      </c>
      <c r="CM477" s="139">
        <f t="shared" si="600"/>
        <v>4627.83232043341</v>
      </c>
      <c r="CN477" s="139">
        <f t="shared" si="600"/>
        <v>4999.29441276966</v>
      </c>
      <c r="CO477" s="139">
        <f t="shared" si="600"/>
        <v>5399.71126137323</v>
      </c>
      <c r="CP477" s="139">
        <f t="shared" si="600"/>
        <v>5831.29219952059</v>
      </c>
      <c r="CQ477" s="139">
        <f t="shared" si="600"/>
        <v>6296.41242659177</v>
      </c>
      <c r="CR477" s="139">
        <f t="shared" si="600"/>
        <v>6797.62530270256</v>
      </c>
      <c r="CS477" s="139">
        <f t="shared" si="600"/>
        <v>7337.67554533252</v>
      </c>
    </row>
    <row r="478" spans="1:97">
      <c r="A478" s="529" t="s">
        <v>667</v>
      </c>
      <c r="B478" s="33" t="s">
        <v>587</v>
      </c>
      <c r="C478" s="33">
        <f>+C476/C464</f>
        <v>0.201842546063652</v>
      </c>
      <c r="D478" s="33">
        <f>+D476/D464</f>
        <v>0.205695736139447</v>
      </c>
      <c r="E478" s="33">
        <f>+E476/E464</f>
        <v>0.214858411017442</v>
      </c>
      <c r="F478" s="33">
        <f>+F476/F464</f>
        <v>0.18395049884881</v>
      </c>
      <c r="G478" s="33">
        <f>+G476/G464</f>
        <v>0.151225490196078</v>
      </c>
      <c r="H478" s="33">
        <f t="shared" ref="H478:R478" si="601">+H476/H464</f>
        <v>0.175520347934141</v>
      </c>
      <c r="I478" s="33">
        <f t="shared" si="601"/>
        <v>0.192975146351118</v>
      </c>
      <c r="J478" s="33">
        <f t="shared" si="601"/>
        <v>0.193423250300821</v>
      </c>
      <c r="K478" s="33">
        <f t="shared" si="601"/>
        <v>0.200197776716907</v>
      </c>
      <c r="L478" s="33">
        <f t="shared" si="601"/>
        <v>0.204779038061279</v>
      </c>
      <c r="M478" s="33">
        <f t="shared" si="601"/>
        <v>0.205357655022085</v>
      </c>
      <c r="N478" s="33">
        <f t="shared" si="601"/>
        <v>0.208767430677993</v>
      </c>
      <c r="O478" s="33">
        <f t="shared" si="601"/>
        <v>0.207123098201936</v>
      </c>
      <c r="P478" s="33">
        <f t="shared" si="601"/>
        <v>0.213417517314271</v>
      </c>
      <c r="Q478" s="33">
        <f t="shared" si="601"/>
        <v>0.210346438494259</v>
      </c>
      <c r="R478" s="33">
        <f t="shared" si="601"/>
        <v>0.211787429525997</v>
      </c>
      <c r="S478" s="33"/>
      <c r="T478" s="33"/>
      <c r="U478" s="33"/>
      <c r="V478" s="33"/>
      <c r="W478" s="33">
        <f>+W476/W464</f>
        <v>0.233867663010727</v>
      </c>
      <c r="X478" s="33">
        <f>+X476/X464</f>
        <v>0.204848260547742</v>
      </c>
      <c r="Y478" s="33">
        <f>+Y476/Y464</f>
        <v>0.219058748539254</v>
      </c>
      <c r="Z478" s="33"/>
      <c r="AA478" s="33"/>
      <c r="AB478" s="33"/>
      <c r="AC478" s="33"/>
      <c r="AD478" s="33">
        <f>+AD476/AD464</f>
        <v>0.233797877669991</v>
      </c>
      <c r="AE478" s="33">
        <f>+AE476/AE464</f>
        <v>0.210157160657583</v>
      </c>
      <c r="AF478" s="33">
        <f>+AF476/AF464</f>
        <v>0.221240071739687</v>
      </c>
      <c r="AG478" s="33"/>
      <c r="AH478" s="33"/>
      <c r="AI478" s="33"/>
      <c r="AJ478" s="33"/>
      <c r="AK478" s="33">
        <f>+AK476/AK464</f>
        <v>0.238306052309664</v>
      </c>
      <c r="AL478" s="33">
        <f>+AL476/AL464</f>
        <v>0.215752082729952</v>
      </c>
      <c r="AM478" s="33">
        <f>+AM476/AM464</f>
        <v>0.226292673188261</v>
      </c>
      <c r="AN478" s="33"/>
      <c r="AO478" s="33"/>
      <c r="AP478" s="33"/>
      <c r="AQ478" s="33"/>
      <c r="AR478" s="33">
        <f>+AR476/AR464</f>
        <v>0.203550727944868</v>
      </c>
      <c r="AS478" s="33">
        <f>+AS476/AS464</f>
        <v>0.238698104420719</v>
      </c>
      <c r="AT478" s="33">
        <f>+AT476/AT464</f>
        <v>0.22356801147359</v>
      </c>
      <c r="AU478" s="33"/>
      <c r="AV478" s="33"/>
      <c r="AW478" s="33"/>
      <c r="AX478" s="33"/>
      <c r="AY478" s="33">
        <f>+AY476/AY464</f>
        <v>0.23791162603706</v>
      </c>
      <c r="AZ478" s="33">
        <f>+AZ476/AZ464</f>
        <v>0.220308408495781</v>
      </c>
      <c r="BA478" s="33">
        <f>+AT478+BA479/10000</f>
        <v>0.228110673729569</v>
      </c>
      <c r="BB478" s="33"/>
      <c r="BC478" s="33"/>
      <c r="BD478" s="33"/>
      <c r="BE478" s="33"/>
      <c r="BF478" s="33">
        <f>+BF476/BF464</f>
        <v>0.239798591303335</v>
      </c>
      <c r="BG478" s="33">
        <f>+BG476/BG464</f>
        <v>0.219223588489023</v>
      </c>
      <c r="BH478" s="33">
        <f>+BA478+BH479/10000</f>
        <v>0.228882163668782</v>
      </c>
      <c r="BI478" s="33"/>
      <c r="BJ478" s="33"/>
      <c r="BK478" s="33"/>
      <c r="BL478" s="33"/>
      <c r="BM478" s="33">
        <f>+BM476/BM464</f>
        <v>0.231587179627902</v>
      </c>
      <c r="BN478" s="33">
        <f>+BN476/BN464</f>
        <v>0.215294148462465</v>
      </c>
      <c r="BO478" s="33">
        <f>+BH478+BO479/10000</f>
        <v>0.223251139104798</v>
      </c>
      <c r="BP478" s="33"/>
      <c r="BQ478" s="33"/>
      <c r="BR478" s="33"/>
      <c r="BS478" s="33"/>
      <c r="BT478" s="33">
        <f>+BT476/BT464</f>
        <v>0.219190373146145</v>
      </c>
      <c r="BU478" s="33">
        <f>+BU476/BU464</f>
        <v>0.225715462476442</v>
      </c>
      <c r="BV478" s="33">
        <f>+BO478+BV479/10000</f>
        <v>0.222543630661082</v>
      </c>
      <c r="BW478" s="33"/>
      <c r="BX478" s="33"/>
      <c r="BY478" s="33"/>
      <c r="BZ478" s="33"/>
      <c r="CA478" s="33">
        <f>+CA476/CA464</f>
        <v>0.223155173089228</v>
      </c>
      <c r="CB478" s="33">
        <f>CB476/CB464</f>
        <v>0.223914091876793</v>
      </c>
      <c r="CC478" s="33">
        <f>+BV478+CC479/10000</f>
        <v>0.223543630661082</v>
      </c>
      <c r="CD478" s="33"/>
      <c r="CE478" s="33"/>
      <c r="CF478" s="33"/>
      <c r="CG478" s="33"/>
      <c r="CH478" s="33">
        <f>+CA478+CH479/10000</f>
        <v>0.224155173089228</v>
      </c>
      <c r="CI478" s="33">
        <f>CI476/CI464</f>
        <v>0.226828962564089</v>
      </c>
      <c r="CJ478" s="33">
        <f>+CC478+CJ479/10000</f>
        <v>0.225543630661082</v>
      </c>
      <c r="CK478" s="33">
        <f t="shared" ref="CK478:CS478" si="602">+CJ478+CK479/10000</f>
        <v>0.228543630661082</v>
      </c>
      <c r="CL478" s="33">
        <f t="shared" si="602"/>
        <v>0.231543630661082</v>
      </c>
      <c r="CM478" s="33">
        <f t="shared" si="602"/>
        <v>0.234543630661082</v>
      </c>
      <c r="CN478" s="33">
        <f t="shared" si="602"/>
        <v>0.237543630661082</v>
      </c>
      <c r="CO478" s="33">
        <f t="shared" si="602"/>
        <v>0.240543630661082</v>
      </c>
      <c r="CP478" s="33">
        <f t="shared" si="602"/>
        <v>0.243543630661082</v>
      </c>
      <c r="CQ478" s="33">
        <f t="shared" si="602"/>
        <v>0.246543630661082</v>
      </c>
      <c r="CR478" s="33">
        <f t="shared" si="602"/>
        <v>0.249543630661082</v>
      </c>
      <c r="CS478" s="33">
        <f t="shared" si="602"/>
        <v>0.252543630661082</v>
      </c>
    </row>
    <row r="479" spans="1:97">
      <c r="A479" s="529" t="s">
        <v>668</v>
      </c>
      <c r="B479" s="35" t="s">
        <v>590</v>
      </c>
      <c r="C479" s="35">
        <f>((C476/C464)-(C484/C471))*10000</f>
        <v>6.83125773796533</v>
      </c>
      <c r="D479" s="35">
        <f>((D476/D464)-(D484/D471))*10000</f>
        <v>38.5319007579571</v>
      </c>
      <c r="E479" s="35">
        <f>((E476/E464)-(E484/E471))*10000</f>
        <v>91.626748779943</v>
      </c>
      <c r="F479" s="35">
        <f>((F476/F464)-(F484/F471))*10000</f>
        <v>-309.079121686312</v>
      </c>
      <c r="G479" s="35">
        <f>((G476/G464)-(G484/G471))*10000</f>
        <v>-327.25008652732</v>
      </c>
      <c r="H479" s="35">
        <f t="shared" ref="H479:R479" si="603">((H476/H464)-(H484/H471))*10000</f>
        <v>228.504810563264</v>
      </c>
      <c r="I479" s="35">
        <f t="shared" si="603"/>
        <v>174.547984169766</v>
      </c>
      <c r="J479" s="35">
        <f t="shared" si="603"/>
        <v>4.48103949703071</v>
      </c>
      <c r="K479" s="35">
        <f t="shared" si="603"/>
        <v>67.7452641608578</v>
      </c>
      <c r="L479" s="35">
        <f t="shared" si="603"/>
        <v>45.8126134437234</v>
      </c>
      <c r="M479" s="35">
        <f t="shared" si="603"/>
        <v>265.770831998317</v>
      </c>
      <c r="N479" s="35">
        <f t="shared" si="603"/>
        <v>-189.177797988042</v>
      </c>
      <c r="O479" s="35">
        <f t="shared" si="603"/>
        <v>23.4406014065755</v>
      </c>
      <c r="P479" s="35">
        <f t="shared" si="603"/>
        <v>80.5986229218686</v>
      </c>
      <c r="Q479" s="35">
        <f t="shared" si="603"/>
        <v>15.7900781626555</v>
      </c>
      <c r="R479" s="35">
        <f t="shared" si="603"/>
        <v>46.6433132406069</v>
      </c>
      <c r="S479" s="35"/>
      <c r="T479" s="35"/>
      <c r="U479" s="35"/>
      <c r="V479" s="35"/>
      <c r="W479" s="35">
        <f>((W476/W464)-(W484/W471))*10000</f>
        <v>204.323361678895</v>
      </c>
      <c r="X479" s="35">
        <f>((X476/X464)-(X484/X471))*10000</f>
        <v>-54.8266338400769</v>
      </c>
      <c r="Y479" s="35">
        <f>((Y476/Y464)-(Y484/Y471))*10000</f>
        <v>72.7131901325712</v>
      </c>
      <c r="Z479" s="35"/>
      <c r="AA479" s="35"/>
      <c r="AB479" s="35"/>
      <c r="AC479" s="35"/>
      <c r="AD479" s="35">
        <f>((AD476/AD464)-(AD484/AD471))*10000</f>
        <v>-0.69785340735401</v>
      </c>
      <c r="AE479" s="35">
        <f>((AE476/AE464)-(AE484/AE471))*10000</f>
        <v>53.0890010984031</v>
      </c>
      <c r="AF479" s="35">
        <f>((AF476/AF464)-(AF484/AF471))*10000</f>
        <v>21.8132320043321</v>
      </c>
      <c r="AG479" s="35"/>
      <c r="AH479" s="35"/>
      <c r="AI479" s="35"/>
      <c r="AJ479" s="35"/>
      <c r="AK479" s="35">
        <f>((AK476/AK464)-(AK484/AK471))*10000</f>
        <v>45.0817463967249</v>
      </c>
      <c r="AL479" s="35">
        <f>((AL476/AL464)-(AL484/AL471))*10000</f>
        <v>55.9492207236947</v>
      </c>
      <c r="AM479" s="35">
        <f>((AM476/AM464)-(AM484/AM471))*10000</f>
        <v>50.5260144857372</v>
      </c>
      <c r="AN479" s="35"/>
      <c r="AO479" s="35"/>
      <c r="AP479" s="35"/>
      <c r="AQ479" s="35"/>
      <c r="AR479" s="35">
        <f>((AR476/AR464)-(AR484/AR471))*10000</f>
        <v>-347.55324364796</v>
      </c>
      <c r="AS479" s="35">
        <f>((AS476/AS464)-(AS484/AS471))*10000</f>
        <v>229.460216907665</v>
      </c>
      <c r="AT479" s="35">
        <f>((AT476/AT464)-(AT484/AT471))*10000</f>
        <v>-27.2055476960406</v>
      </c>
      <c r="AU479" s="35"/>
      <c r="AV479" s="35"/>
      <c r="AW479" s="35"/>
      <c r="AX479" s="35"/>
      <c r="AY479" s="35">
        <f>((AY476/AY464)-(AY484/AY471))*10000</f>
        <v>343.608980921922</v>
      </c>
      <c r="AZ479" s="35">
        <f>((AZ476/AZ464)-(AZ484/AZ471))*10000</f>
        <v>-183.896959249374</v>
      </c>
      <c r="BA479" s="35">
        <f>((BA476/BA464)-(BA484/BA471))*10000</f>
        <v>45.4266225597849</v>
      </c>
      <c r="BB479" s="35"/>
      <c r="BC479" s="35"/>
      <c r="BD479" s="33"/>
      <c r="BE479" s="35"/>
      <c r="BF479" s="35">
        <f>((BF476/BF464)-(BF484/BF471))*10000</f>
        <v>18.8696526627538</v>
      </c>
      <c r="BG479" s="35">
        <f>((BG476/BG464)-(BG484/BG471))*10000</f>
        <v>-10.848200067578</v>
      </c>
      <c r="BH479" s="35">
        <f>((BH476/BH464)-(BH484/BH471))*10000</f>
        <v>7.71489939213527</v>
      </c>
      <c r="BI479" s="35"/>
      <c r="BJ479" s="35"/>
      <c r="BK479" s="35"/>
      <c r="BL479" s="35"/>
      <c r="BM479" s="35">
        <f>((BM476/BM464)-(BM484/BM471))*10000</f>
        <v>-82.1141167543354</v>
      </c>
      <c r="BN479" s="35">
        <f>((BN476/BN464)-(BN484/BN471))*10000</f>
        <v>-39.2944002655807</v>
      </c>
      <c r="BO479" s="35">
        <f>((BO476/BO464)-(BO484/BO471))*10000</f>
        <v>-56.3102456398448</v>
      </c>
      <c r="BP479" s="35"/>
      <c r="BQ479" s="35"/>
      <c r="BR479" s="35"/>
      <c r="BS479" s="35"/>
      <c r="BT479" s="35">
        <f>((BT476/BT464)-(BT484/BT471))*10000</f>
        <v>-123.968064817574</v>
      </c>
      <c r="BU479" s="35">
        <f>((BU476/BU464)-(BU484/BU471))*10000</f>
        <v>104.213140139771</v>
      </c>
      <c r="BV479" s="35">
        <f>((BV476/BV464)-(BV484/BV471))*10000</f>
        <v>-7.07508443715393</v>
      </c>
      <c r="BW479" s="35"/>
      <c r="BX479" s="35"/>
      <c r="BY479" s="35"/>
      <c r="BZ479" s="35"/>
      <c r="CA479" s="35">
        <f>((CA476/CA464)-(CA484/CA471))*10000</f>
        <v>39.6479994308363</v>
      </c>
      <c r="CB479" s="35">
        <f>((CB476/CB464)-(CB484/CB471))*10000</f>
        <v>-18.0137059964991</v>
      </c>
      <c r="CC479" s="145">
        <v>10</v>
      </c>
      <c r="CD479" s="35"/>
      <c r="CE479" s="35"/>
      <c r="CF479" s="35"/>
      <c r="CG479" s="35"/>
      <c r="CH479" s="145">
        <v>10</v>
      </c>
      <c r="CI479" s="35">
        <f>((CI476/CI464)-(CI484/CI471))*10000</f>
        <v>29.1487068729679</v>
      </c>
      <c r="CJ479" s="145">
        <v>20</v>
      </c>
      <c r="CK479" s="145">
        <v>30</v>
      </c>
      <c r="CL479" s="145">
        <f>+CK479</f>
        <v>30</v>
      </c>
      <c r="CM479" s="35">
        <f>+CL479</f>
        <v>30</v>
      </c>
      <c r="CN479" s="35">
        <f>+CM479</f>
        <v>30</v>
      </c>
      <c r="CO479" s="35">
        <f t="shared" ref="CO479:CS479" si="604">+CN479</f>
        <v>30</v>
      </c>
      <c r="CP479" s="35">
        <f t="shared" si="604"/>
        <v>30</v>
      </c>
      <c r="CQ479" s="35">
        <f t="shared" si="604"/>
        <v>30</v>
      </c>
      <c r="CR479" s="35">
        <f t="shared" si="604"/>
        <v>30</v>
      </c>
      <c r="CS479" s="35">
        <f t="shared" si="604"/>
        <v>30</v>
      </c>
    </row>
    <row r="480" spans="1:97">
      <c r="A480" s="529" t="s">
        <v>412</v>
      </c>
      <c r="B480" s="33" t="s">
        <v>587</v>
      </c>
      <c r="C480" s="33">
        <f>+C476/C484-1</f>
        <v>0.0417867435158501</v>
      </c>
      <c r="D480" s="33">
        <f>+D476/D484-1</f>
        <v>0.0733056708160442</v>
      </c>
      <c r="E480" s="33">
        <f>+E476/E484-1</f>
        <v>0.0873711340206185</v>
      </c>
      <c r="F480" s="33">
        <f>+F476/F484-1</f>
        <v>-0.0910168286323773</v>
      </c>
      <c r="G480" s="33">
        <f>+G476/G484-1</f>
        <v>-0.195567144719687</v>
      </c>
      <c r="H480" s="33">
        <f t="shared" ref="H480:R480" si="605">+H476/H484-1</f>
        <v>0.282009724473258</v>
      </c>
      <c r="I480" s="33">
        <f t="shared" si="605"/>
        <v>0.171049304677623</v>
      </c>
      <c r="J480" s="33">
        <f t="shared" si="605"/>
        <v>0.162690273129656</v>
      </c>
      <c r="K480" s="33">
        <f t="shared" si="605"/>
        <v>0.0902506963788301</v>
      </c>
      <c r="L480" s="33">
        <f t="shared" si="605"/>
        <v>0.080906148867314</v>
      </c>
      <c r="M480" s="33">
        <f t="shared" si="605"/>
        <v>0.379576107899807</v>
      </c>
      <c r="N480" s="33">
        <f t="shared" si="605"/>
        <v>0.041722207411357</v>
      </c>
      <c r="O480" s="33">
        <f t="shared" si="605"/>
        <v>0.179877087929404</v>
      </c>
      <c r="P480" s="33">
        <f t="shared" si="605"/>
        <v>0.0716480446927374</v>
      </c>
      <c r="Q480" s="33">
        <f t="shared" si="605"/>
        <v>0.0946896992962252</v>
      </c>
      <c r="R480" s="33">
        <f t="shared" si="605"/>
        <v>0.0836727879799666</v>
      </c>
      <c r="S480" s="33"/>
      <c r="T480" s="33"/>
      <c r="U480" s="33"/>
      <c r="V480" s="33"/>
      <c r="W480" s="33">
        <f>+W476/W484-1</f>
        <v>0.264433728658934</v>
      </c>
      <c r="X480" s="33">
        <f>+X476/X484-1</f>
        <v>0.0351841028638222</v>
      </c>
      <c r="Y480" s="33">
        <f>+Y476/Y484-1</f>
        <v>0.143578999260537</v>
      </c>
      <c r="Z480" s="33"/>
      <c r="AA480" s="33"/>
      <c r="AB480" s="33"/>
      <c r="AC480" s="33"/>
      <c r="AD480" s="33">
        <f>+AD476/AD484-1</f>
        <v>0.0582354153782725</v>
      </c>
      <c r="AE480" s="33">
        <f>+AE476/AE484-1</f>
        <v>0.180781391147245</v>
      </c>
      <c r="AF480" s="33">
        <f>+AF476/AF484-1</f>
        <v>0.116715163271904</v>
      </c>
      <c r="AG480" s="33"/>
      <c r="AH480" s="33"/>
      <c r="AI480" s="33"/>
      <c r="AJ480" s="33"/>
      <c r="AK480" s="33">
        <f>+AK476/AK484-1</f>
        <v>0.195383266777053</v>
      </c>
      <c r="AL480" s="33">
        <f>+AL476/AL484-1</f>
        <v>0.211054795830544</v>
      </c>
      <c r="AM480" s="33">
        <f>+AM476/AM484-1</f>
        <v>0.203290870488323</v>
      </c>
      <c r="AN480" s="33"/>
      <c r="AO480" s="33"/>
      <c r="AP480" s="33"/>
      <c r="AQ480" s="33"/>
      <c r="AR480" s="33">
        <f>+AR476/AR484-1</f>
        <v>-0.273201336266601</v>
      </c>
      <c r="AS480" s="33">
        <f>+AS476/AS484-1</f>
        <v>0.0927826910928617</v>
      </c>
      <c r="AT480" s="33">
        <f>+AT476/AT484-1</f>
        <v>-0.0873400970445521</v>
      </c>
      <c r="AU480" s="137"/>
      <c r="AV480" s="137"/>
      <c r="AW480" s="137"/>
      <c r="AX480" s="137"/>
      <c r="AY480" s="33">
        <f>+AY476/AY484-1</f>
        <v>0.459529147982063</v>
      </c>
      <c r="AZ480" s="33">
        <f>+AZ476/AZ484-1</f>
        <v>0.094298721005853</v>
      </c>
      <c r="BA480" s="33">
        <f>+BA476/BA484-1</f>
        <v>0.237444527439694</v>
      </c>
      <c r="BB480" s="33"/>
      <c r="BC480" s="33"/>
      <c r="BD480" s="33"/>
      <c r="BE480" s="33"/>
      <c r="BF480" s="33">
        <f>+BF476/BF484-1</f>
        <v>0.265688608956141</v>
      </c>
      <c r="BG480" s="33">
        <f>+BG476/BG484-1</f>
        <v>0.124273639725304</v>
      </c>
      <c r="BH480" s="33">
        <f>+BH476/BH484-1</f>
        <v>0.189645989418741</v>
      </c>
      <c r="BI480" s="33"/>
      <c r="BJ480" s="33"/>
      <c r="BK480" s="33"/>
      <c r="BL480" s="33"/>
      <c r="BM480" s="33">
        <f>+BM476/BM484-1</f>
        <v>0.0243354776065057</v>
      </c>
      <c r="BN480" s="33">
        <f>+BN476/BN484-1</f>
        <v>-0.034476682720545</v>
      </c>
      <c r="BO480" s="33">
        <f>+BO476/BO484-1</f>
        <v>-0.00555157593123201</v>
      </c>
      <c r="BP480" s="33"/>
      <c r="BQ480" s="33"/>
      <c r="BR480" s="33"/>
      <c r="BS480" s="33"/>
      <c r="BT480" s="33">
        <f>+BT476/BT484-1</f>
        <v>-0.0158184726583329</v>
      </c>
      <c r="BU480" s="33">
        <f t="shared" ref="BU480:CS480" si="606">+BU476/BU484-1</f>
        <v>0.100127744996654</v>
      </c>
      <c r="BV480" s="33">
        <f t="shared" si="606"/>
        <v>0.0413890389579206</v>
      </c>
      <c r="BW480" s="33"/>
      <c r="BX480" s="33"/>
      <c r="BY480" s="33"/>
      <c r="BZ480" s="33"/>
      <c r="CA480" s="33">
        <f>+CA476/CA484-1</f>
        <v>0.0287141825186612</v>
      </c>
      <c r="CB480" s="33">
        <f>+CB476/CB484-1</f>
        <v>-0.0058007119267065</v>
      </c>
      <c r="CC480" s="33">
        <f t="shared" si="606"/>
        <v>0.0107241007812062</v>
      </c>
      <c r="CD480" s="33"/>
      <c r="CE480" s="33"/>
      <c r="CF480" s="33"/>
      <c r="CG480" s="33"/>
      <c r="CH480" s="33">
        <f>+CH476/CH484-1</f>
        <v>0.031411668477678</v>
      </c>
      <c r="CI480" s="33">
        <f>+CI476/CI484-1</f>
        <v>0.0715780169529556</v>
      </c>
      <c r="CJ480" s="33">
        <f t="shared" si="606"/>
        <v>0.0520051495543505</v>
      </c>
      <c r="CK480" s="33">
        <f t="shared" si="606"/>
        <v>0.0750606900181447</v>
      </c>
      <c r="CL480" s="33">
        <f t="shared" si="606"/>
        <v>0.0799410819447173</v>
      </c>
      <c r="CM480" s="33">
        <f t="shared" si="606"/>
        <v>0.0804437385398922</v>
      </c>
      <c r="CN480" s="33">
        <f t="shared" si="606"/>
        <v>0.0802669730915102</v>
      </c>
      <c r="CO480" s="33">
        <f t="shared" si="606"/>
        <v>0.0800946724763358</v>
      </c>
      <c r="CP480" s="33">
        <f t="shared" si="606"/>
        <v>0.0799266696415186</v>
      </c>
      <c r="CQ480" s="33">
        <f t="shared" si="606"/>
        <v>0.0797628057653195</v>
      </c>
      <c r="CR480" s="33">
        <f t="shared" si="606"/>
        <v>0.0796029297563166</v>
      </c>
      <c r="CS480" s="33">
        <f t="shared" si="606"/>
        <v>0.0794468977887404</v>
      </c>
    </row>
    <row r="481" spans="1:97">
      <c r="A481" s="541" t="s">
        <v>608</v>
      </c>
      <c r="B481" s="54" t="s">
        <v>587</v>
      </c>
      <c r="C481" s="54">
        <f>+C480-C482-C483</f>
        <v>0.0305258739506328</v>
      </c>
      <c r="D481" s="54">
        <f>+D480-D482-D483</f>
        <v>0.0711056708160443</v>
      </c>
      <c r="E481" s="54">
        <f>+E480-E482-E483</f>
        <v>0.130371134020619</v>
      </c>
      <c r="F481" s="54">
        <f>+F480-F482-F483</f>
        <v>-0.145430067051819</v>
      </c>
      <c r="G481" s="54">
        <f>+G480-G482-G483</f>
        <v>-0.264078272885458</v>
      </c>
      <c r="H481" s="54">
        <f t="shared" ref="H481:R481" si="607">+H480-H482-H483</f>
        <v>0.236901098749499</v>
      </c>
      <c r="I481" s="54">
        <f t="shared" si="607"/>
        <v>0.187922601619886</v>
      </c>
      <c r="J481" s="54">
        <f t="shared" si="607"/>
        <v>0.0856936063935461</v>
      </c>
      <c r="K481" s="54">
        <f t="shared" si="607"/>
        <v>0.104893177656106</v>
      </c>
      <c r="L481" s="54">
        <f t="shared" si="607"/>
        <v>0.0951817404924931</v>
      </c>
      <c r="M481" s="54">
        <f t="shared" si="607"/>
        <v>0.245542694189852</v>
      </c>
      <c r="N481" s="54">
        <f t="shared" si="607"/>
        <v>-0.0386836015661537</v>
      </c>
      <c r="O481" s="54">
        <f t="shared" si="607"/>
        <v>0.0743529426543917</v>
      </c>
      <c r="P481" s="54">
        <f t="shared" si="607"/>
        <v>0.0954715403618707</v>
      </c>
      <c r="Q481" s="54">
        <f t="shared" si="607"/>
        <v>0.0902570979177993</v>
      </c>
      <c r="R481" s="54">
        <f t="shared" si="607"/>
        <v>0.0928664256009902</v>
      </c>
      <c r="S481" s="54"/>
      <c r="T481" s="54"/>
      <c r="U481" s="54"/>
      <c r="V481" s="54"/>
      <c r="W481" s="54">
        <f>+W480-W482-W483</f>
        <v>0.215469889994122</v>
      </c>
      <c r="X481" s="54">
        <f>+X480-X482-X483</f>
        <v>0.0772938043930543</v>
      </c>
      <c r="Y481" s="54">
        <f>+Y480-Y482-Y483</f>
        <v>0.142959350064463</v>
      </c>
      <c r="Z481" s="54"/>
      <c r="AA481" s="54"/>
      <c r="AB481" s="54"/>
      <c r="AC481" s="54"/>
      <c r="AD481" s="54">
        <f>+AD480-AD482-AD483</f>
        <v>0.134684131781792</v>
      </c>
      <c r="AE481" s="54">
        <f>+AE480-AE482-AE483</f>
        <v>0.182464704433699</v>
      </c>
      <c r="AF481" s="54">
        <f>+AF480-AF482-AF483</f>
        <v>0.15501028703691</v>
      </c>
      <c r="AG481" s="54"/>
      <c r="AH481" s="54"/>
      <c r="AI481" s="54"/>
      <c r="AJ481" s="54"/>
      <c r="AK481" s="54">
        <f>+AK480-AK482-AK483</f>
        <v>0.154613762746447</v>
      </c>
      <c r="AL481" s="54">
        <f>+AL480-AL482-AL483</f>
        <v>0.17470060153013</v>
      </c>
      <c r="AM481" s="54">
        <f>+AM480-AM482-AM483</f>
        <v>0.164866752288647</v>
      </c>
      <c r="AN481" s="54"/>
      <c r="AO481" s="54"/>
      <c r="AP481" s="54"/>
      <c r="AQ481" s="54"/>
      <c r="AR481" s="54">
        <f>+AR480-AR482-AR483</f>
        <v>-0.292097435371473</v>
      </c>
      <c r="AS481" s="54">
        <f>+AS480-AS482-AS483</f>
        <v>0.100414563249871</v>
      </c>
      <c r="AT481" s="54">
        <f>+AT480-AT482-AT483</f>
        <v>-0.092105977262338</v>
      </c>
      <c r="AU481" s="137"/>
      <c r="AV481" s="137"/>
      <c r="AW481" s="137"/>
      <c r="AX481" s="137"/>
      <c r="AY481" s="54">
        <f>+AY480-AY482-AY483</f>
        <v>0.491795635134635</v>
      </c>
      <c r="AZ481" s="54">
        <f>+AZ480-AZ482-AZ483</f>
        <v>0.063330535770641</v>
      </c>
      <c r="BA481" s="54">
        <f>+BA485/BA484</f>
        <v>0.233697334683558</v>
      </c>
      <c r="BB481" s="137"/>
      <c r="BC481" s="137"/>
      <c r="BD481" s="137"/>
      <c r="BE481" s="137"/>
      <c r="BF481" s="54">
        <f>+BF480-BF482-BF483</f>
        <v>0.173959651681188</v>
      </c>
      <c r="BG481" s="54">
        <f>+BG480-BG482-BG483</f>
        <v>0.0470800988466305</v>
      </c>
      <c r="BH481" s="54">
        <f>+BH485/BH484</f>
        <v>0.106009923260733</v>
      </c>
      <c r="BI481" s="137"/>
      <c r="BJ481" s="137"/>
      <c r="BK481" s="137"/>
      <c r="BL481" s="137"/>
      <c r="BM481" s="54">
        <f>+BM480-BM482-BM483</f>
        <v>0.0396800261832565</v>
      </c>
      <c r="BN481" s="54">
        <f>+BN480-BN482-BN483</f>
        <v>-5.02486768959864e-5</v>
      </c>
      <c r="BO481" s="54">
        <f>+BO485/BO484</f>
        <v>0.0199172007542669</v>
      </c>
      <c r="BP481" s="137"/>
      <c r="BQ481" s="137"/>
      <c r="BR481" s="137"/>
      <c r="BS481" s="137"/>
      <c r="BT481" s="54">
        <f>+BT480-BT482-BT483</f>
        <v>-0.0331626085454962</v>
      </c>
      <c r="BU481" s="54">
        <f>+BU480-BU482-BU483</f>
        <v>0.0828702406747931</v>
      </c>
      <c r="BV481" s="54">
        <f>+BV485/BV484</f>
        <v>0.0240892265751812</v>
      </c>
      <c r="BW481" s="54"/>
      <c r="BX481" s="54"/>
      <c r="BY481" s="137"/>
      <c r="BZ481" s="54"/>
      <c r="CA481" s="54">
        <f>+CA480-CA482-CA483</f>
        <v>0.0381771740212739</v>
      </c>
      <c r="CB481" s="54">
        <f>+CB485/CB484</f>
        <v>0.0465117422545894</v>
      </c>
      <c r="CC481" s="54">
        <f>+CC485/CC484</f>
        <v>0.0425213728424836</v>
      </c>
      <c r="CD481" s="54"/>
      <c r="CE481" s="54"/>
      <c r="CF481" s="137"/>
      <c r="CG481" s="54"/>
      <c r="CH481" s="54">
        <f>+CH480-CH482-CH483</f>
        <v>0.0646013288663523</v>
      </c>
      <c r="CI481" s="54">
        <f>+CI485/CI484</f>
        <v>0.0543172222407193</v>
      </c>
      <c r="CJ481" s="54">
        <f t="shared" ref="CJ481:CS481" si="608">+CJ485/CJ484</f>
        <v>0.0593286176734042</v>
      </c>
      <c r="CK481" s="54">
        <f t="shared" si="608"/>
        <v>0.079111887785826</v>
      </c>
      <c r="CL481" s="54">
        <f t="shared" si="608"/>
        <v>0.0839922797123984</v>
      </c>
      <c r="CM481" s="54">
        <f t="shared" si="608"/>
        <v>0.0838197366796264</v>
      </c>
      <c r="CN481" s="54">
        <f t="shared" si="608"/>
        <v>0.0836429712312445</v>
      </c>
      <c r="CO481" s="54">
        <f t="shared" si="608"/>
        <v>0.0834706706160701</v>
      </c>
      <c r="CP481" s="54">
        <f t="shared" si="608"/>
        <v>0.0833026677812529</v>
      </c>
      <c r="CQ481" s="54">
        <f t="shared" si="608"/>
        <v>0.0831388039050537</v>
      </c>
      <c r="CR481" s="54">
        <f t="shared" si="608"/>
        <v>0.082978927896051</v>
      </c>
      <c r="CS481" s="54">
        <f t="shared" si="608"/>
        <v>0.0828228959284747</v>
      </c>
    </row>
    <row r="482" spans="1:97">
      <c r="A482" s="529" t="s">
        <v>598</v>
      </c>
      <c r="B482" s="33" t="s">
        <v>587</v>
      </c>
      <c r="C482" s="33">
        <f t="shared" ref="C482:R483" si="609">+C469</f>
        <v>0.0112608695652173</v>
      </c>
      <c r="D482" s="33">
        <f t="shared" si="609"/>
        <v>0.00219999999999992</v>
      </c>
      <c r="E482" s="33">
        <f t="shared" si="609"/>
        <v>-0.0430000000000001</v>
      </c>
      <c r="F482" s="33">
        <f t="shared" si="609"/>
        <v>-0.0372867615805586</v>
      </c>
      <c r="G482" s="33">
        <f t="shared" si="609"/>
        <v>0.00051112816577123</v>
      </c>
      <c r="H482" s="33">
        <f t="shared" si="609"/>
        <v>0.0451086257237592</v>
      </c>
      <c r="I482" s="33">
        <f t="shared" si="609"/>
        <v>-0.0148732969422624</v>
      </c>
      <c r="J482" s="33">
        <f t="shared" si="609"/>
        <v>0.0549966667361097</v>
      </c>
      <c r="K482" s="33">
        <f t="shared" si="609"/>
        <v>-0.034642481277276</v>
      </c>
      <c r="L482" s="33">
        <f t="shared" si="609"/>
        <v>-0.0142755916251791</v>
      </c>
      <c r="M482" s="33">
        <f t="shared" si="609"/>
        <v>0.134033413709955</v>
      </c>
      <c r="N482" s="33">
        <f t="shared" si="609"/>
        <v>0.0804058089775107</v>
      </c>
      <c r="O482" s="33">
        <f t="shared" si="609"/>
        <v>0.105524145275013</v>
      </c>
      <c r="P482" s="33">
        <f>+P469</f>
        <v>-0.0248234956691333</v>
      </c>
      <c r="Q482" s="33">
        <f>+Q469</f>
        <v>-0.00371357589357282</v>
      </c>
      <c r="R482" s="33">
        <f t="shared" si="609"/>
        <v>-0.0138936376210236</v>
      </c>
      <c r="S482" s="33"/>
      <c r="T482" s="33"/>
      <c r="U482" s="33"/>
      <c r="V482" s="33"/>
      <c r="W482" s="33">
        <f t="shared" ref="W482:Y483" si="610">+W469</f>
        <v>0.0489638386648123</v>
      </c>
      <c r="X482" s="33">
        <f t="shared" si="610"/>
        <v>-0.0690488567635341</v>
      </c>
      <c r="Y482" s="33">
        <f t="shared" si="610"/>
        <v>-0.0136803508039254</v>
      </c>
      <c r="Z482" s="33"/>
      <c r="AA482" s="33"/>
      <c r="AB482" s="33"/>
      <c r="AC482" s="33"/>
      <c r="AD482" s="33">
        <f t="shared" ref="AD482:AF483" si="611">+AD469</f>
        <v>-0.0764487164035195</v>
      </c>
      <c r="AE482" s="33">
        <f t="shared" si="611"/>
        <v>-0.00168331328645439</v>
      </c>
      <c r="AF482" s="33">
        <f t="shared" si="611"/>
        <v>-0.0382951237650059</v>
      </c>
      <c r="AG482" s="33"/>
      <c r="AH482" s="33"/>
      <c r="AI482" s="33"/>
      <c r="AJ482" s="33"/>
      <c r="AK482" s="33">
        <f t="shared" ref="AK482:AM483" si="612">+AK469</f>
        <v>0.0407695040306054</v>
      </c>
      <c r="AL482" s="33">
        <f t="shared" si="612"/>
        <v>0.0261884159331158</v>
      </c>
      <c r="AM482" s="33">
        <f t="shared" si="612"/>
        <v>0.0330241181996753</v>
      </c>
      <c r="AN482" s="33"/>
      <c r="AO482" s="33"/>
      <c r="AP482" s="33"/>
      <c r="AQ482" s="33"/>
      <c r="AR482" s="33">
        <f t="shared" ref="AR482:AT483" si="613">+AR469</f>
        <v>0.00889609910487167</v>
      </c>
      <c r="AS482" s="33">
        <f t="shared" si="613"/>
        <v>-0.0232645279997274</v>
      </c>
      <c r="AT482" s="33">
        <f t="shared" si="613"/>
        <v>-0.00823411978221417</v>
      </c>
      <c r="AU482" s="137"/>
      <c r="AV482" s="137"/>
      <c r="AW482" s="137"/>
      <c r="AX482" s="137"/>
      <c r="AY482" s="33">
        <f t="shared" ref="AY482:BA483" si="614">+AY469</f>
        <v>-0.0550860754871983</v>
      </c>
      <c r="AZ482" s="33">
        <f t="shared" si="614"/>
        <v>0.00802805380378234</v>
      </c>
      <c r="BA482" s="33">
        <f t="shared" si="614"/>
        <v>-0.0191410477963253</v>
      </c>
      <c r="BB482" s="137"/>
      <c r="BC482" s="137"/>
      <c r="BD482" s="137"/>
      <c r="BE482" s="137"/>
      <c r="BF482" s="33">
        <f t="shared" ref="BF482:BH483" si="615">+BF469</f>
        <v>0.0825918643324441</v>
      </c>
      <c r="BG482" s="33">
        <f t="shared" si="615"/>
        <v>0.0799212103578701</v>
      </c>
      <c r="BH482" s="33">
        <f t="shared" si="615"/>
        <v>0.0811049229722505</v>
      </c>
      <c r="BI482" s="137"/>
      <c r="BJ482" s="137"/>
      <c r="BK482" s="137"/>
      <c r="BL482" s="137"/>
      <c r="BM482" s="33">
        <f t="shared" ref="BM482:BO483" si="616">+BM469</f>
        <v>-0.0153445485767509</v>
      </c>
      <c r="BN482" s="33">
        <f t="shared" si="616"/>
        <v>-0.101123144273482</v>
      </c>
      <c r="BO482" s="33">
        <f t="shared" si="616"/>
        <v>-0.060855882935627</v>
      </c>
      <c r="BP482" s="137"/>
      <c r="BQ482" s="137"/>
      <c r="BR482" s="137"/>
      <c r="BS482" s="137"/>
      <c r="BT482" s="33">
        <f t="shared" ref="BT482:CS483" si="617">+BT469</f>
        <v>-0.0540021129465999</v>
      </c>
      <c r="BU482" s="33">
        <f t="shared" si="617"/>
        <v>-0.00369697207816006</v>
      </c>
      <c r="BV482" s="33">
        <f t="shared" si="617"/>
        <v>-0.028264379522916</v>
      </c>
      <c r="BW482" s="33"/>
      <c r="BX482" s="33"/>
      <c r="BY482" s="137"/>
      <c r="BZ482" s="33"/>
      <c r="CA482" s="33">
        <f t="shared" ref="CA482:CA483" si="618">+CA469</f>
        <v>-0.0226576925106879</v>
      </c>
      <c r="CB482" s="33">
        <f>+CB469</f>
        <v>-0.0703963067327209</v>
      </c>
      <c r="CC482" s="33">
        <f>+CC469</f>
        <v>-0.0471906695765264</v>
      </c>
      <c r="CD482" s="33"/>
      <c r="CE482" s="33"/>
      <c r="CF482" s="137"/>
      <c r="CG482" s="33"/>
      <c r="CH482" s="33">
        <f t="shared" ref="CH482:CH483" si="619">+CH469</f>
        <v>-0.0371071834694145</v>
      </c>
      <c r="CI482" s="33">
        <f>+CI469</f>
        <v>0.0136083691267102</v>
      </c>
      <c r="CJ482" s="33">
        <f t="shared" si="617"/>
        <v>-0.0111480943816914</v>
      </c>
      <c r="CK482" s="33">
        <f t="shared" si="617"/>
        <v>-0.00405119776768118</v>
      </c>
      <c r="CL482" s="33">
        <f t="shared" si="617"/>
        <v>-0.00405119776768118</v>
      </c>
      <c r="CM482" s="33">
        <f t="shared" si="617"/>
        <v>-0.00337599813973432</v>
      </c>
      <c r="CN482" s="33">
        <f t="shared" si="617"/>
        <v>-0.00337599813973432</v>
      </c>
      <c r="CO482" s="33">
        <f t="shared" si="617"/>
        <v>-0.00337599813973432</v>
      </c>
      <c r="CP482" s="33">
        <f t="shared" si="617"/>
        <v>-0.00337599813973432</v>
      </c>
      <c r="CQ482" s="33">
        <f t="shared" si="617"/>
        <v>-0.00337599813973432</v>
      </c>
      <c r="CR482" s="33">
        <f t="shared" si="617"/>
        <v>-0.00337599813973432</v>
      </c>
      <c r="CS482" s="33">
        <f t="shared" si="617"/>
        <v>-0.00337599813973432</v>
      </c>
    </row>
    <row r="483" spans="1:97">
      <c r="A483" s="529" t="s">
        <v>599</v>
      </c>
      <c r="B483" s="33" t="s">
        <v>587</v>
      </c>
      <c r="C483" s="87">
        <f t="shared" si="609"/>
        <v>0</v>
      </c>
      <c r="D483" s="87">
        <f t="shared" si="609"/>
        <v>0</v>
      </c>
      <c r="E483" s="87">
        <f t="shared" si="609"/>
        <v>0</v>
      </c>
      <c r="F483" s="87">
        <f t="shared" si="609"/>
        <v>0.0917</v>
      </c>
      <c r="G483" s="87">
        <f t="shared" si="609"/>
        <v>0.068</v>
      </c>
      <c r="H483" s="87">
        <f t="shared" si="609"/>
        <v>0</v>
      </c>
      <c r="I483" s="87">
        <f t="shared" si="609"/>
        <v>-0.002</v>
      </c>
      <c r="J483" s="87">
        <f t="shared" si="609"/>
        <v>0.022</v>
      </c>
      <c r="K483" s="87">
        <f t="shared" si="609"/>
        <v>0.02</v>
      </c>
      <c r="L483" s="87">
        <f t="shared" si="609"/>
        <v>0</v>
      </c>
      <c r="M483" s="33">
        <f t="shared" si="609"/>
        <v>0</v>
      </c>
      <c r="N483" s="33">
        <f t="shared" si="609"/>
        <v>0</v>
      </c>
      <c r="O483" s="87">
        <f t="shared" si="609"/>
        <v>0</v>
      </c>
      <c r="P483" s="33">
        <f>+P470</f>
        <v>0.001</v>
      </c>
      <c r="Q483" s="33">
        <f>+Q470</f>
        <v>0.00814617727199872</v>
      </c>
      <c r="R483" s="87">
        <f t="shared" si="609"/>
        <v>0.0047</v>
      </c>
      <c r="S483" s="33"/>
      <c r="T483" s="33"/>
      <c r="U483" s="33"/>
      <c r="V483" s="33"/>
      <c r="W483" s="33">
        <f t="shared" si="610"/>
        <v>0</v>
      </c>
      <c r="X483" s="33">
        <f t="shared" si="610"/>
        <v>0.026939155234302</v>
      </c>
      <c r="Y483" s="87">
        <f t="shared" si="610"/>
        <v>0.0143</v>
      </c>
      <c r="Z483" s="33"/>
      <c r="AA483" s="33"/>
      <c r="AB483" s="33"/>
      <c r="AC483" s="33"/>
      <c r="AD483" s="87">
        <f t="shared" si="611"/>
        <v>0</v>
      </c>
      <c r="AE483" s="87">
        <f t="shared" si="611"/>
        <v>0</v>
      </c>
      <c r="AF483" s="87">
        <f t="shared" si="611"/>
        <v>0</v>
      </c>
      <c r="AG483" s="87"/>
      <c r="AH483" s="87"/>
      <c r="AI483" s="87"/>
      <c r="AJ483" s="87"/>
      <c r="AK483" s="33">
        <f t="shared" si="612"/>
        <v>0</v>
      </c>
      <c r="AL483" s="33">
        <f t="shared" si="612"/>
        <v>0.0101657783672977</v>
      </c>
      <c r="AM483" s="87">
        <f t="shared" si="612"/>
        <v>0.0054</v>
      </c>
      <c r="AN483" s="33"/>
      <c r="AO483" s="33"/>
      <c r="AP483" s="33"/>
      <c r="AQ483" s="33"/>
      <c r="AR483" s="87">
        <f t="shared" si="613"/>
        <v>0.01</v>
      </c>
      <c r="AS483" s="87">
        <f t="shared" si="613"/>
        <v>0.0156326558427177</v>
      </c>
      <c r="AT483" s="87">
        <f t="shared" si="613"/>
        <v>0.013</v>
      </c>
      <c r="AU483" s="137"/>
      <c r="AV483" s="137"/>
      <c r="AW483" s="137"/>
      <c r="AX483" s="137"/>
      <c r="AY483" s="33">
        <f t="shared" si="614"/>
        <v>0.0228195883346264</v>
      </c>
      <c r="AZ483" s="33">
        <f t="shared" si="614"/>
        <v>0.0229401314314297</v>
      </c>
      <c r="BA483" s="33">
        <f t="shared" si="614"/>
        <v>0.0228882405524612</v>
      </c>
      <c r="BB483" s="33"/>
      <c r="BC483" s="33"/>
      <c r="BD483" s="33"/>
      <c r="BE483" s="33"/>
      <c r="BF483" s="33">
        <f t="shared" si="615"/>
        <v>0.00913709294250941</v>
      </c>
      <c r="BG483" s="33">
        <f t="shared" si="615"/>
        <v>-0.00272766947919697</v>
      </c>
      <c r="BH483" s="33">
        <f t="shared" si="615"/>
        <v>0.00253114318575756</v>
      </c>
      <c r="BI483" s="33"/>
      <c r="BJ483" s="33"/>
      <c r="BK483" s="33"/>
      <c r="BL483" s="33"/>
      <c r="BM483" s="33">
        <f t="shared" si="616"/>
        <v>0</v>
      </c>
      <c r="BN483" s="33">
        <f t="shared" si="616"/>
        <v>0.0666967102298333</v>
      </c>
      <c r="BO483" s="33">
        <f t="shared" si="616"/>
        <v>0.0353871062501281</v>
      </c>
      <c r="BP483" s="33"/>
      <c r="BQ483" s="33"/>
      <c r="BR483" s="33"/>
      <c r="BS483" s="33"/>
      <c r="BT483" s="33">
        <f t="shared" si="617"/>
        <v>0.0713462488337632</v>
      </c>
      <c r="BU483" s="33">
        <f>+BU470</f>
        <v>0.020954476400021</v>
      </c>
      <c r="BV483" s="33">
        <f t="shared" si="617"/>
        <v>0.0455641919056553</v>
      </c>
      <c r="BW483" s="33"/>
      <c r="BX483" s="33"/>
      <c r="BY483" s="33"/>
      <c r="BZ483" s="33"/>
      <c r="CA483" s="33">
        <f t="shared" si="618"/>
        <v>0.0131947010080752</v>
      </c>
      <c r="CB483" s="33">
        <f>+CB470</f>
        <v>0.0174731350548532</v>
      </c>
      <c r="CC483" s="33">
        <f t="shared" ref="CC483:CN483" si="620">+CC470</f>
        <v>0.0153933975152491</v>
      </c>
      <c r="CD483" s="33"/>
      <c r="CE483" s="33"/>
      <c r="CF483" s="33"/>
      <c r="CG483" s="33"/>
      <c r="CH483" s="33">
        <f t="shared" si="619"/>
        <v>0.00391752308074015</v>
      </c>
      <c r="CI483" s="33">
        <f>+CI470</f>
        <v>0.00373603314291684</v>
      </c>
      <c r="CJ483" s="33">
        <f t="shared" si="620"/>
        <v>0.00382462626263784</v>
      </c>
      <c r="CK483" s="33">
        <f t="shared" si="620"/>
        <v>0</v>
      </c>
      <c r="CL483" s="33">
        <f t="shared" si="620"/>
        <v>0</v>
      </c>
      <c r="CM483" s="33">
        <f t="shared" si="620"/>
        <v>0</v>
      </c>
      <c r="CN483" s="33">
        <f t="shared" si="620"/>
        <v>0</v>
      </c>
      <c r="CO483" s="33">
        <f t="shared" si="617"/>
        <v>0</v>
      </c>
      <c r="CP483" s="33">
        <f t="shared" si="617"/>
        <v>0</v>
      </c>
      <c r="CQ483" s="33">
        <f t="shared" si="617"/>
        <v>0</v>
      </c>
      <c r="CR483" s="33">
        <f t="shared" si="617"/>
        <v>0</v>
      </c>
      <c r="CS483" s="33">
        <f t="shared" si="617"/>
        <v>0</v>
      </c>
    </row>
    <row r="484" spans="1:97">
      <c r="A484" s="57" t="s">
        <v>456</v>
      </c>
      <c r="B484" s="39" t="s">
        <v>594</v>
      </c>
      <c r="C484" s="39">
        <v>694</v>
      </c>
      <c r="D484" s="39">
        <v>723</v>
      </c>
      <c r="E484" s="39">
        <v>776</v>
      </c>
      <c r="F484" s="39">
        <v>843.8</v>
      </c>
      <c r="G484" s="39">
        <v>767</v>
      </c>
      <c r="H484" s="39">
        <v>617</v>
      </c>
      <c r="I484" s="39">
        <v>791</v>
      </c>
      <c r="J484" s="39">
        <v>926.3</v>
      </c>
      <c r="K484" s="39">
        <v>1077</v>
      </c>
      <c r="L484" s="39">
        <v>1174.2</v>
      </c>
      <c r="M484" s="39">
        <v>519</v>
      </c>
      <c r="N484" s="39">
        <f>+O484-M484</f>
        <v>750.2</v>
      </c>
      <c r="O484" s="39">
        <v>1269.2</v>
      </c>
      <c r="P484" s="39">
        <v>716</v>
      </c>
      <c r="Q484" s="39">
        <f>+R484-P484</f>
        <v>781.5</v>
      </c>
      <c r="R484" s="39">
        <v>1497.5</v>
      </c>
      <c r="S484" s="39"/>
      <c r="T484" s="39"/>
      <c r="U484" s="39"/>
      <c r="V484" s="39"/>
      <c r="W484" s="39">
        <v>767.3</v>
      </c>
      <c r="X484" s="39">
        <f>+Y484-W484</f>
        <v>855.5</v>
      </c>
      <c r="Y484" s="39">
        <v>1622.8</v>
      </c>
      <c r="Z484" s="39"/>
      <c r="AA484" s="39"/>
      <c r="AB484" s="39"/>
      <c r="AC484" s="39"/>
      <c r="AD484" s="39">
        <f>+W476</f>
        <v>970.2</v>
      </c>
      <c r="AE484" s="39">
        <f>+X476</f>
        <v>885.6</v>
      </c>
      <c r="AF484" s="39">
        <v>1855.8</v>
      </c>
      <c r="AG484" s="39"/>
      <c r="AH484" s="39"/>
      <c r="AI484" s="39"/>
      <c r="AJ484" s="39"/>
      <c r="AK484" s="39">
        <f>+AD476</f>
        <v>1026.7</v>
      </c>
      <c r="AL484" s="39">
        <f>+AE476</f>
        <v>1045.7</v>
      </c>
      <c r="AM484" s="39">
        <v>2072.4</v>
      </c>
      <c r="AN484" s="39"/>
      <c r="AO484" s="39"/>
      <c r="AP484" s="39"/>
      <c r="AQ484" s="39"/>
      <c r="AR484" s="39">
        <f>+AK476</f>
        <v>1227.3</v>
      </c>
      <c r="AS484" s="39">
        <f>+AL476</f>
        <v>1266.4</v>
      </c>
      <c r="AT484" s="39">
        <v>2493.7</v>
      </c>
      <c r="AU484" s="39"/>
      <c r="AV484" s="39"/>
      <c r="AW484" s="39"/>
      <c r="AX484" s="39"/>
      <c r="AY484" s="39">
        <f>+AR476</f>
        <v>892</v>
      </c>
      <c r="AZ484" s="39">
        <f>+AS476</f>
        <v>1383.9</v>
      </c>
      <c r="BA484" s="39">
        <f>+AT476</f>
        <v>2275.9</v>
      </c>
      <c r="BB484" s="39"/>
      <c r="BC484" s="39"/>
      <c r="BD484" s="39"/>
      <c r="BE484" s="39"/>
      <c r="BF484" s="39">
        <f>+AY476</f>
        <v>1301.9</v>
      </c>
      <c r="BG484" s="39">
        <f>+AZ476</f>
        <v>1514.4</v>
      </c>
      <c r="BH484" s="39">
        <f>+BA476</f>
        <v>2816.3</v>
      </c>
      <c r="BI484" s="39"/>
      <c r="BJ484" s="39"/>
      <c r="BK484" s="39"/>
      <c r="BL484" s="39"/>
      <c r="BM484" s="39">
        <f>+BF476</f>
        <v>1647.8</v>
      </c>
      <c r="BN484" s="39">
        <f>+BG476</f>
        <v>1702.6</v>
      </c>
      <c r="BO484" s="39">
        <f>+BH476</f>
        <v>3350.4</v>
      </c>
      <c r="BP484" s="39"/>
      <c r="BQ484" s="39"/>
      <c r="BR484" s="39"/>
      <c r="BS484" s="39"/>
      <c r="BT484" s="39">
        <f>+BM476</f>
        <v>1687.9</v>
      </c>
      <c r="BU484" s="39">
        <f>+BN476</f>
        <v>1643.9</v>
      </c>
      <c r="BV484" s="39">
        <f>+BO476</f>
        <v>3331.8</v>
      </c>
      <c r="BW484" s="39"/>
      <c r="BX484" s="39"/>
      <c r="BY484" s="39"/>
      <c r="BZ484" s="39"/>
      <c r="CA484" s="39">
        <f>+BT476</f>
        <v>1661.2</v>
      </c>
      <c r="CB484" s="39">
        <f>CC484-CA484</f>
        <v>1808.5</v>
      </c>
      <c r="CC484" s="39">
        <f>+BV476</f>
        <v>3469.7</v>
      </c>
      <c r="CD484" s="39"/>
      <c r="CE484" s="39"/>
      <c r="CF484" s="39"/>
      <c r="CG484" s="39"/>
      <c r="CH484" s="39">
        <f>+CA476</f>
        <v>1708.9</v>
      </c>
      <c r="CI484" s="39">
        <f>CJ484-CH484</f>
        <v>1798.00941248055</v>
      </c>
      <c r="CJ484" s="39">
        <f>+CC476</f>
        <v>3506.90941248055</v>
      </c>
      <c r="CK484" s="39">
        <f t="shared" ref="CK484:CS484" si="621">+CJ476</f>
        <v>3689.28676095016</v>
      </c>
      <c r="CL484" s="39">
        <f t="shared" si="621"/>
        <v>3966.20717090189</v>
      </c>
      <c r="CM484" s="39">
        <f t="shared" si="621"/>
        <v>4283.27006336068</v>
      </c>
      <c r="CN484" s="39">
        <f t="shared" si="621"/>
        <v>4627.83232043341</v>
      </c>
      <c r="CO484" s="39">
        <f t="shared" si="621"/>
        <v>4999.29441276966</v>
      </c>
      <c r="CP484" s="39">
        <f t="shared" si="621"/>
        <v>5399.71126137323</v>
      </c>
      <c r="CQ484" s="39">
        <f t="shared" si="621"/>
        <v>5831.29219952059</v>
      </c>
      <c r="CR484" s="39">
        <f t="shared" si="621"/>
        <v>6296.41242659177</v>
      </c>
      <c r="CS484" s="39">
        <f t="shared" si="621"/>
        <v>6797.62530270256</v>
      </c>
    </row>
    <row r="485" spans="1:97">
      <c r="A485" s="57" t="s">
        <v>457</v>
      </c>
      <c r="B485" s="39" t="s">
        <v>594</v>
      </c>
      <c r="C485" s="67">
        <f>+C484*C481</f>
        <v>21.1849565217391</v>
      </c>
      <c r="D485" s="67">
        <f>+D484*D481</f>
        <v>51.4094</v>
      </c>
      <c r="E485" s="67">
        <f>+E484*E481</f>
        <v>101.168</v>
      </c>
      <c r="F485" s="67">
        <f>+F484*F481</f>
        <v>-122.713890578325</v>
      </c>
      <c r="G485" s="67">
        <f>+G484*G481</f>
        <v>-202.548035303146</v>
      </c>
      <c r="H485" s="67">
        <f t="shared" ref="H485:R485" si="622">+H484*H481</f>
        <v>146.167977928441</v>
      </c>
      <c r="I485" s="67">
        <f t="shared" si="622"/>
        <v>148.646777881329</v>
      </c>
      <c r="J485" s="67">
        <f t="shared" si="622"/>
        <v>79.3779876023418</v>
      </c>
      <c r="K485" s="67">
        <f t="shared" si="622"/>
        <v>112.969952335626</v>
      </c>
      <c r="L485" s="67">
        <f t="shared" si="622"/>
        <v>111.762399686285</v>
      </c>
      <c r="M485" s="67">
        <f t="shared" si="622"/>
        <v>127.436658284533</v>
      </c>
      <c r="N485" s="39">
        <f>+O485-M485</f>
        <v>-33.0679034675792</v>
      </c>
      <c r="O485" s="67">
        <f t="shared" si="622"/>
        <v>94.3687548169539</v>
      </c>
      <c r="P485" s="67">
        <f t="shared" si="622"/>
        <v>68.3576228990994</v>
      </c>
      <c r="Q485" s="39">
        <f>+R485-P485</f>
        <v>70.7098494383834</v>
      </c>
      <c r="R485" s="67">
        <f t="shared" si="622"/>
        <v>139.067472337483</v>
      </c>
      <c r="S485" s="67"/>
      <c r="T485" s="67"/>
      <c r="U485" s="67"/>
      <c r="V485" s="67"/>
      <c r="W485" s="67">
        <f>+W484*W481</f>
        <v>165.33004659249</v>
      </c>
      <c r="X485" s="39">
        <f>+Y485-W485</f>
        <v>66.6643866921207</v>
      </c>
      <c r="Y485" s="67">
        <f>+Y484*Y481</f>
        <v>231.99443328461</v>
      </c>
      <c r="Z485" s="67"/>
      <c r="AA485" s="67"/>
      <c r="AB485" s="67"/>
      <c r="AC485" s="67"/>
      <c r="AD485" s="67">
        <f>+AD484*AD481</f>
        <v>130.670544654695</v>
      </c>
      <c r="AE485" s="67">
        <f>+AF485-AD485</f>
        <v>156.997546028403</v>
      </c>
      <c r="AF485" s="67">
        <f>+AF484*AF481</f>
        <v>287.668090683098</v>
      </c>
      <c r="AG485" s="67"/>
      <c r="AH485" s="67"/>
      <c r="AI485" s="67"/>
      <c r="AJ485" s="67"/>
      <c r="AK485" s="67">
        <f>+AK484*AK481</f>
        <v>158.741950211777</v>
      </c>
      <c r="AL485" s="39">
        <f>+AM485-AK485</f>
        <v>182.927907231215</v>
      </c>
      <c r="AM485" s="67">
        <f>+AM484*AM481</f>
        <v>341.669857442993</v>
      </c>
      <c r="AN485" s="67"/>
      <c r="AO485" s="67"/>
      <c r="AP485" s="67"/>
      <c r="AQ485" s="67"/>
      <c r="AR485" s="67">
        <f>+AR476-AR484-AR486-AR487</f>
        <v>-358.491182431409</v>
      </c>
      <c r="AS485" s="67">
        <f>+AT485-AR485</f>
        <v>128.806506932317</v>
      </c>
      <c r="AT485" s="67">
        <f>+AT484*AT481</f>
        <v>-229.684675499092</v>
      </c>
      <c r="AU485" s="67"/>
      <c r="AV485" s="67"/>
      <c r="AW485" s="67"/>
      <c r="AX485" s="67"/>
      <c r="AY485" s="39">
        <f>+AY476-AY484-AY486-AY487</f>
        <v>438.681706540094</v>
      </c>
      <c r="AZ485" s="39">
        <f>+BA485-AY485</f>
        <v>93.1900574662161</v>
      </c>
      <c r="BA485" s="67">
        <f>+BA476-BA484-BA486-BA487</f>
        <v>531.87176400631</v>
      </c>
      <c r="BB485" s="67"/>
      <c r="BC485" s="67"/>
      <c r="BD485" s="67"/>
      <c r="BE485" s="67"/>
      <c r="BF485" s="39">
        <f>+BF476-BF484-BF486-BF487</f>
        <v>226.478070523738</v>
      </c>
      <c r="BG485" s="67">
        <f>+BH485-BF485</f>
        <v>72.0776763554637</v>
      </c>
      <c r="BH485" s="67">
        <f>+BH476-BH484-BH486-BH487</f>
        <v>298.555746879202</v>
      </c>
      <c r="BI485" s="67"/>
      <c r="BJ485" s="67"/>
      <c r="BK485" s="67"/>
      <c r="BL485" s="67"/>
      <c r="BM485" s="39">
        <f>+BM476-BM484-BM486-BM487</f>
        <v>65.3847471447702</v>
      </c>
      <c r="BN485" s="67">
        <f>+BO485-BM485</f>
        <v>1.34584226232546</v>
      </c>
      <c r="BO485" s="67">
        <f>+BO476-BO484-BO486-BO487</f>
        <v>66.7305894070957</v>
      </c>
      <c r="BP485" s="67"/>
      <c r="BQ485" s="67"/>
      <c r="BR485" s="67"/>
      <c r="BS485" s="67"/>
      <c r="BT485" s="39">
        <f>+BT476-BT484-BT486-BT487</f>
        <v>-55.975166963943</v>
      </c>
      <c r="BU485" s="67">
        <f>+BV485-BT485</f>
        <v>136.235652067132</v>
      </c>
      <c r="BV485" s="67">
        <f>+BV476-BV484-BV486-BV487</f>
        <v>80.2604851031887</v>
      </c>
      <c r="BW485" s="39"/>
      <c r="BX485" s="39"/>
      <c r="BY485" s="67"/>
      <c r="BZ485" s="39"/>
      <c r="CA485" s="39">
        <f>+CA476-CA484-CA486-CA487</f>
        <v>63.4199214841403</v>
      </c>
      <c r="CB485" s="39">
        <f t="shared" ref="CB485:CB487" si="623">CC485-CA485</f>
        <v>84.116485867425</v>
      </c>
      <c r="CC485" s="67">
        <f>+CC476-CC484-CC486-CC487</f>
        <v>147.536407351565</v>
      </c>
      <c r="CD485" s="39"/>
      <c r="CE485" s="39"/>
      <c r="CF485" s="67"/>
      <c r="CG485" s="39"/>
      <c r="CH485" s="39">
        <f>+CH476-CH484-CH486-CH487</f>
        <v>110.39721089971</v>
      </c>
      <c r="CI485" s="39">
        <f t="shared" ref="CI485:CI487" si="624">CJ485-CH485</f>
        <v>97.6628768486113</v>
      </c>
      <c r="CJ485" s="67">
        <f t="shared" ref="CJ485:CS485" si="625">+CJ476-CJ484-CJ486-CJ487</f>
        <v>208.060087748321</v>
      </c>
      <c r="CK485" s="67">
        <f t="shared" si="625"/>
        <v>291.866440242023</v>
      </c>
      <c r="CL485" s="67">
        <f t="shared" si="625"/>
        <v>333.130782095712</v>
      </c>
      <c r="CM485" s="67">
        <f t="shared" si="625"/>
        <v>359.022568838619</v>
      </c>
      <c r="CN485" s="67">
        <f t="shared" si="625"/>
        <v>387.085645641036</v>
      </c>
      <c r="CO485" s="67">
        <f t="shared" si="625"/>
        <v>417.294457241056</v>
      </c>
      <c r="CP485" s="67">
        <f t="shared" si="625"/>
        <v>449.810353320864</v>
      </c>
      <c r="CQ485" s="67">
        <f t="shared" si="625"/>
        <v>484.806658689012</v>
      </c>
      <c r="CR485" s="67">
        <f t="shared" si="625"/>
        <v>522.469552749958</v>
      </c>
      <c r="CS485" s="67">
        <f t="shared" si="625"/>
        <v>562.9990130065</v>
      </c>
    </row>
    <row r="486" spans="1:97">
      <c r="A486" s="57" t="s">
        <v>600</v>
      </c>
      <c r="B486" s="39" t="s">
        <v>594</v>
      </c>
      <c r="C486" s="67">
        <f>+C484*C482</f>
        <v>7.81504347826084</v>
      </c>
      <c r="D486" s="67">
        <f>+D484*D482</f>
        <v>1.59059999999994</v>
      </c>
      <c r="E486" s="67">
        <f>+E484*E482</f>
        <v>-33.3680000000001</v>
      </c>
      <c r="F486" s="67">
        <f>+F484*F482</f>
        <v>-31.4625694216753</v>
      </c>
      <c r="G486" s="67">
        <f>+G484*G482</f>
        <v>0.392035303146533</v>
      </c>
      <c r="H486" s="67">
        <f t="shared" ref="H486:R486" si="626">+H484*H482</f>
        <v>27.8320220715594</v>
      </c>
      <c r="I486" s="67">
        <f t="shared" si="626"/>
        <v>-11.7647778813296</v>
      </c>
      <c r="J486" s="67">
        <f t="shared" si="626"/>
        <v>50.9434123976584</v>
      </c>
      <c r="K486" s="67">
        <f t="shared" si="626"/>
        <v>-37.3099523356263</v>
      </c>
      <c r="L486" s="67">
        <f t="shared" si="626"/>
        <v>-16.7623996862854</v>
      </c>
      <c r="M486" s="67">
        <f t="shared" si="626"/>
        <v>69.5633417154669</v>
      </c>
      <c r="N486" s="39">
        <f>+O486-M486</f>
        <v>64.3679034675791</v>
      </c>
      <c r="O486" s="67">
        <f t="shared" si="626"/>
        <v>133.931245183046</v>
      </c>
      <c r="P486" s="67">
        <f t="shared" si="626"/>
        <v>-17.7736228990994</v>
      </c>
      <c r="Q486" s="39">
        <f>+R486-P486</f>
        <v>-3.0320994383834</v>
      </c>
      <c r="R486" s="67">
        <f t="shared" si="626"/>
        <v>-20.8057223374828</v>
      </c>
      <c r="S486" s="67"/>
      <c r="T486" s="67"/>
      <c r="U486" s="67"/>
      <c r="V486" s="67"/>
      <c r="W486" s="67">
        <f>+W484*W482</f>
        <v>37.5699534075105</v>
      </c>
      <c r="X486" s="39">
        <f>+Y486-W486</f>
        <v>-59.7704266921207</v>
      </c>
      <c r="Y486" s="67">
        <f>+Y484*Y482</f>
        <v>-22.2004732846102</v>
      </c>
      <c r="Z486" s="67"/>
      <c r="AA486" s="67"/>
      <c r="AB486" s="67"/>
      <c r="AC486" s="67"/>
      <c r="AD486" s="67">
        <f>+AD484*AD482</f>
        <v>-74.1705446546946</v>
      </c>
      <c r="AE486" s="67">
        <f>+AF486-AD486</f>
        <v>3.10245397159674</v>
      </c>
      <c r="AF486" s="67">
        <f>+AF484*AF482</f>
        <v>-71.0680906830978</v>
      </c>
      <c r="AG486" s="67"/>
      <c r="AH486" s="67"/>
      <c r="AI486" s="67"/>
      <c r="AJ486" s="67"/>
      <c r="AK486" s="67">
        <f>+AK484*AK482</f>
        <v>41.8580497882226</v>
      </c>
      <c r="AL486" s="39">
        <f>+AM486-AK486</f>
        <v>26.5811327687845</v>
      </c>
      <c r="AM486" s="67">
        <f>+AM484*AM482</f>
        <v>68.4391825570071</v>
      </c>
      <c r="AN486" s="67"/>
      <c r="AO486" s="67"/>
      <c r="AP486" s="67"/>
      <c r="AQ486" s="67"/>
      <c r="AR486" s="67">
        <f>+AR482*AR484</f>
        <v>10.918182431409</v>
      </c>
      <c r="AS486" s="67">
        <f>+AT486-AR486</f>
        <v>-31.4516069323165</v>
      </c>
      <c r="AT486" s="67">
        <f>+AT484*AT482</f>
        <v>-20.5334245009075</v>
      </c>
      <c r="AU486" s="67"/>
      <c r="AV486" s="67"/>
      <c r="AW486" s="39"/>
      <c r="AX486" s="67"/>
      <c r="AY486" s="39">
        <f>+AY482*AY484</f>
        <v>-49.1367793345809</v>
      </c>
      <c r="AZ486" s="39">
        <f>+BA486-AY486</f>
        <v>5.57366865492423</v>
      </c>
      <c r="BA486" s="39">
        <f>+BA482*BA484</f>
        <v>-43.5631106796566</v>
      </c>
      <c r="BB486" s="39"/>
      <c r="BC486" s="39"/>
      <c r="BD486" s="39"/>
      <c r="BE486" s="39"/>
      <c r="BF486" s="39">
        <f>+BF482*BF484</f>
        <v>107.526348174409</v>
      </c>
      <c r="BG486" s="39">
        <f>+BH486-BF486</f>
        <v>120.88944639234</v>
      </c>
      <c r="BH486" s="39">
        <f>+BH482*BH484</f>
        <v>228.415794566749</v>
      </c>
      <c r="BI486" s="39"/>
      <c r="BJ486" s="39"/>
      <c r="BK486" s="39"/>
      <c r="BL486" s="39"/>
      <c r="BM486" s="39">
        <f>+BM482*BM484</f>
        <v>-25.2847471447701</v>
      </c>
      <c r="BN486" s="39">
        <f>+BO486-BM486</f>
        <v>-178.606803042755</v>
      </c>
      <c r="BO486" s="39">
        <f>+BO482*BO484</f>
        <v>-203.891550187525</v>
      </c>
      <c r="BP486" s="39"/>
      <c r="BQ486" s="39"/>
      <c r="BR486" s="39"/>
      <c r="BS486" s="39"/>
      <c r="BT486" s="39">
        <f>+BT482*BT484</f>
        <v>-91.1501664425661</v>
      </c>
      <c r="BU486" s="39">
        <f>+BV486-BT486</f>
        <v>-3.02109325188539</v>
      </c>
      <c r="BV486" s="39">
        <f>+BV482*BV484</f>
        <v>-94.1712596944515</v>
      </c>
      <c r="BW486" s="39"/>
      <c r="BX486" s="39"/>
      <c r="BY486" s="39"/>
      <c r="BZ486" s="39"/>
      <c r="CA486" s="39">
        <f>+CA482*CA484</f>
        <v>-37.6389587987547</v>
      </c>
      <c r="CB486" s="39">
        <f t="shared" si="623"/>
        <v>-126.098507430919</v>
      </c>
      <c r="CC486" s="39">
        <f>+CC482*CC484</f>
        <v>-163.737466229674</v>
      </c>
      <c r="CD486" s="39"/>
      <c r="CE486" s="39"/>
      <c r="CF486" s="39"/>
      <c r="CG486" s="39"/>
      <c r="CH486" s="39">
        <f>+CH482*CH484</f>
        <v>-63.4124658308825</v>
      </c>
      <c r="CI486" s="39">
        <f t="shared" si="624"/>
        <v>24.3171087125073</v>
      </c>
      <c r="CJ486" s="39">
        <f t="shared" ref="CJ486:CS486" si="627">+CJ482*CJ484</f>
        <v>-39.0953571183752</v>
      </c>
      <c r="CK486" s="39">
        <f t="shared" si="627"/>
        <v>-14.946030290297</v>
      </c>
      <c r="CL486" s="39">
        <f t="shared" si="627"/>
        <v>-16.0678896369188</v>
      </c>
      <c r="CM486" s="39">
        <f t="shared" si="627"/>
        <v>-14.4603117658854</v>
      </c>
      <c r="CN486" s="39">
        <f t="shared" si="627"/>
        <v>-15.6235533047856</v>
      </c>
      <c r="CO486" s="39">
        <f t="shared" si="627"/>
        <v>-16.8776086374946</v>
      </c>
      <c r="CP486" s="39">
        <f t="shared" si="627"/>
        <v>-18.2294151734985</v>
      </c>
      <c r="CQ486" s="39">
        <f t="shared" si="627"/>
        <v>-19.6864316178288</v>
      </c>
      <c r="CR486" s="39">
        <f t="shared" si="627"/>
        <v>-21.2566766391739</v>
      </c>
      <c r="CS486" s="39">
        <f t="shared" si="627"/>
        <v>-22.9487703765348</v>
      </c>
    </row>
    <row r="487" spans="1:97">
      <c r="A487" s="57" t="s">
        <v>601</v>
      </c>
      <c r="B487" s="39" t="s">
        <v>594</v>
      </c>
      <c r="C487" s="67">
        <f>+C484*C483</f>
        <v>0</v>
      </c>
      <c r="D487" s="67">
        <f>+D484*D483</f>
        <v>0</v>
      </c>
      <c r="E487" s="67">
        <f>+E484*E483</f>
        <v>0</v>
      </c>
      <c r="F487" s="67">
        <f>+F484*F483</f>
        <v>77.37646</v>
      </c>
      <c r="G487" s="67">
        <f>+G484*G483</f>
        <v>52.156</v>
      </c>
      <c r="H487" s="67">
        <f t="shared" ref="H487:R487" si="628">+H484*H483</f>
        <v>0</v>
      </c>
      <c r="I487" s="67">
        <f t="shared" si="628"/>
        <v>-1.582</v>
      </c>
      <c r="J487" s="67">
        <f t="shared" si="628"/>
        <v>20.3786</v>
      </c>
      <c r="K487" s="67">
        <f t="shared" si="628"/>
        <v>21.54</v>
      </c>
      <c r="L487" s="67">
        <f t="shared" si="628"/>
        <v>0</v>
      </c>
      <c r="M487" s="67">
        <f t="shared" si="628"/>
        <v>0</v>
      </c>
      <c r="N487" s="39">
        <f>+O487-M487</f>
        <v>0</v>
      </c>
      <c r="O487" s="67">
        <f t="shared" si="628"/>
        <v>0</v>
      </c>
      <c r="P487" s="67">
        <f t="shared" si="628"/>
        <v>0.716</v>
      </c>
      <c r="Q487" s="39">
        <f>+R487-P487</f>
        <v>6.32225</v>
      </c>
      <c r="R487" s="67">
        <f t="shared" si="628"/>
        <v>7.03825</v>
      </c>
      <c r="S487" s="67"/>
      <c r="T487" s="67"/>
      <c r="U487" s="67"/>
      <c r="V487" s="67"/>
      <c r="W487" s="67">
        <f>+W484*W483</f>
        <v>0</v>
      </c>
      <c r="X487" s="39">
        <f>+Y487-W487</f>
        <v>23.20604</v>
      </c>
      <c r="Y487" s="67">
        <f>+Y484*Y483</f>
        <v>23.20604</v>
      </c>
      <c r="Z487" s="67"/>
      <c r="AA487" s="67"/>
      <c r="AB487" s="67"/>
      <c r="AC487" s="67"/>
      <c r="AD487" s="67">
        <f>+AD484*AD483</f>
        <v>0</v>
      </c>
      <c r="AE487" s="67">
        <f>+AF487-AD487</f>
        <v>0</v>
      </c>
      <c r="AF487" s="67">
        <f>+AF484*AF483</f>
        <v>0</v>
      </c>
      <c r="AG487" s="67"/>
      <c r="AH487" s="67"/>
      <c r="AI487" s="67"/>
      <c r="AJ487" s="67"/>
      <c r="AK487" s="67">
        <f>+AK484*AK483</f>
        <v>0</v>
      </c>
      <c r="AL487" s="39">
        <f>+AM487-AK487</f>
        <v>11.19096</v>
      </c>
      <c r="AM487" s="67">
        <f>+AM484*AM483</f>
        <v>11.19096</v>
      </c>
      <c r="AN487" s="67"/>
      <c r="AO487" s="67"/>
      <c r="AP487" s="67"/>
      <c r="AQ487" s="67"/>
      <c r="AR487" s="67">
        <f>+AR483*AR484</f>
        <v>12.273</v>
      </c>
      <c r="AS487" s="67">
        <f>+AT487-AR487</f>
        <v>20.1451</v>
      </c>
      <c r="AT487" s="67">
        <f>+AT484*AT483</f>
        <v>32.4181</v>
      </c>
      <c r="AU487" s="67"/>
      <c r="AV487" s="67"/>
      <c r="AW487" s="39"/>
      <c r="AX487" s="67"/>
      <c r="AY487" s="39">
        <f>+AY483*AY484</f>
        <v>20.3550727944868</v>
      </c>
      <c r="AZ487" s="39">
        <f>+BA487-AY487</f>
        <v>31.7362738788597</v>
      </c>
      <c r="BA487" s="39">
        <f>+BA483*BA484</f>
        <v>52.0913466733465</v>
      </c>
      <c r="BB487" s="39"/>
      <c r="BC487" s="39"/>
      <c r="BD487" s="39"/>
      <c r="BE487" s="39"/>
      <c r="BF487" s="39">
        <f>+BF483*BF484</f>
        <v>11.895581301853</v>
      </c>
      <c r="BG487" s="39">
        <f>+BH487-BF487</f>
        <v>-4.76712274780399</v>
      </c>
      <c r="BH487" s="39">
        <f>+BH483*BH484</f>
        <v>7.12845855404902</v>
      </c>
      <c r="BI487" s="39"/>
      <c r="BJ487" s="39"/>
      <c r="BK487" s="39"/>
      <c r="BL487" s="39"/>
      <c r="BM487" s="39">
        <f>+BM483*BM484</f>
        <v>0</v>
      </c>
      <c r="BN487" s="39">
        <f>+BO487-BM487</f>
        <v>118.560960780429</v>
      </c>
      <c r="BO487" s="39">
        <f>+BO483*BO484</f>
        <v>118.560960780429</v>
      </c>
      <c r="BP487" s="39"/>
      <c r="BQ487" s="39"/>
      <c r="BR487" s="39"/>
      <c r="BS487" s="39"/>
      <c r="BT487" s="39">
        <f>+BT483*BT484</f>
        <v>120.425333406509</v>
      </c>
      <c r="BU487" s="39">
        <f>+BV487-BT487</f>
        <v>31.3854411847534</v>
      </c>
      <c r="BV487" s="39">
        <f>+BV483*BV484</f>
        <v>151.810774591262</v>
      </c>
      <c r="BW487" s="39"/>
      <c r="BX487" s="39"/>
      <c r="BY487" s="39"/>
      <c r="BZ487" s="39"/>
      <c r="CA487" s="39">
        <f>+CA483*CA484</f>
        <v>21.9190373146144</v>
      </c>
      <c r="CB487" s="39">
        <f t="shared" si="623"/>
        <v>31.4914340440453</v>
      </c>
      <c r="CC487" s="39">
        <f t="shared" ref="CC487:CS487" si="629">+CC483*CC484</f>
        <v>53.4104713586597</v>
      </c>
      <c r="CD487" s="39"/>
      <c r="CE487" s="39"/>
      <c r="CF487" s="39"/>
      <c r="CG487" s="39"/>
      <c r="CH487" s="39">
        <f>+CH483*CH484</f>
        <v>6.69465519267684</v>
      </c>
      <c r="CI487" s="39">
        <f t="shared" si="624"/>
        <v>6.71796264698809</v>
      </c>
      <c r="CJ487" s="39">
        <f t="shared" si="629"/>
        <v>13.4126178396649</v>
      </c>
      <c r="CK487" s="39">
        <f t="shared" si="629"/>
        <v>0</v>
      </c>
      <c r="CL487" s="39">
        <f t="shared" si="629"/>
        <v>0</v>
      </c>
      <c r="CM487" s="39">
        <f t="shared" si="629"/>
        <v>0</v>
      </c>
      <c r="CN487" s="39">
        <f t="shared" si="629"/>
        <v>0</v>
      </c>
      <c r="CO487" s="39">
        <f t="shared" si="629"/>
        <v>0</v>
      </c>
      <c r="CP487" s="39">
        <f t="shared" si="629"/>
        <v>0</v>
      </c>
      <c r="CQ487" s="39">
        <f t="shared" si="629"/>
        <v>0</v>
      </c>
      <c r="CR487" s="39">
        <f t="shared" si="629"/>
        <v>0</v>
      </c>
      <c r="CS487" s="39">
        <f t="shared" si="629"/>
        <v>0</v>
      </c>
    </row>
    <row r="489" spans="1:97">
      <c r="A489" s="28" t="s">
        <v>675</v>
      </c>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c r="BO489" s="29"/>
      <c r="BP489" s="29"/>
      <c r="BQ489" s="29"/>
      <c r="BR489" s="29"/>
      <c r="BS489" s="29"/>
      <c r="BT489" s="29"/>
      <c r="BU489" s="29"/>
      <c r="BV489" s="29"/>
      <c r="BW489" s="29"/>
      <c r="BX489" s="29"/>
      <c r="BY489" s="29"/>
      <c r="BZ489" s="29"/>
      <c r="CA489" s="29"/>
      <c r="CB489" s="29"/>
      <c r="CC489" s="29"/>
      <c r="CD489" s="29"/>
      <c r="CE489" s="29"/>
      <c r="CF489" s="29"/>
      <c r="CG489" s="29"/>
      <c r="CH489" s="29"/>
      <c r="CI489" s="29"/>
      <c r="CJ489" s="29"/>
      <c r="CK489" s="29"/>
      <c r="CL489" s="29"/>
      <c r="CM489" s="29"/>
      <c r="CN489" s="29"/>
      <c r="CO489" s="29"/>
      <c r="CP489" s="29"/>
      <c r="CQ489" s="29"/>
      <c r="CR489" s="29"/>
      <c r="CS489" s="29"/>
    </row>
    <row r="490" ht="6.75" customHeight="1"/>
    <row r="491" s="24" customFormat="1" hidden="1" outlineLevel="2" spans="1:97">
      <c r="A491" s="183" t="s">
        <v>640</v>
      </c>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c r="AA491" s="184"/>
      <c r="AB491" s="184"/>
      <c r="AC491" s="184"/>
      <c r="AD491" s="184"/>
      <c r="AE491" s="184"/>
      <c r="AF491" s="184"/>
      <c r="AG491" s="184"/>
      <c r="AH491" s="184"/>
      <c r="AI491" s="184"/>
      <c r="AJ491" s="184"/>
      <c r="AK491" s="184"/>
      <c r="AL491" s="184"/>
      <c r="AM491" s="184"/>
      <c r="AN491" s="184"/>
      <c r="AO491" s="184"/>
      <c r="AP491" s="184"/>
      <c r="AQ491" s="184"/>
      <c r="AR491" s="184"/>
      <c r="AS491" s="184"/>
      <c r="AT491" s="184"/>
      <c r="AU491" s="184"/>
      <c r="AV491" s="184"/>
      <c r="AW491" s="184"/>
      <c r="AX491" s="184"/>
      <c r="AY491" s="184"/>
      <c r="AZ491" s="184"/>
      <c r="BA491" s="184"/>
      <c r="BB491" s="184"/>
      <c r="BC491" s="184"/>
      <c r="BD491" s="184"/>
      <c r="BE491" s="184"/>
      <c r="BF491" s="184"/>
      <c r="BG491" s="184"/>
      <c r="BH491" s="184"/>
      <c r="BI491" s="184"/>
      <c r="BJ491" s="184"/>
      <c r="BK491" s="184"/>
      <c r="BL491" s="184"/>
      <c r="BM491" s="184"/>
      <c r="BN491" s="184"/>
      <c r="BO491" s="184"/>
      <c r="BP491" s="184"/>
      <c r="BQ491" s="184"/>
      <c r="BR491" s="184"/>
      <c r="BS491" s="184"/>
      <c r="BT491" s="184"/>
      <c r="BU491" s="184"/>
      <c r="BV491" s="184"/>
      <c r="BW491" s="184"/>
      <c r="BX491" s="184"/>
      <c r="BY491" s="184"/>
      <c r="BZ491" s="184"/>
      <c r="CA491" s="184"/>
      <c r="CB491" s="184"/>
      <c r="CC491" s="184"/>
      <c r="CD491" s="184"/>
      <c r="CE491" s="184"/>
      <c r="CF491" s="184"/>
      <c r="CG491" s="184"/>
      <c r="CH491" s="184"/>
      <c r="CI491" s="184"/>
      <c r="CJ491" s="184"/>
      <c r="CK491" s="184"/>
      <c r="CL491" s="184"/>
      <c r="CM491" s="184"/>
      <c r="CN491" s="184"/>
      <c r="CO491" s="184"/>
      <c r="CP491" s="184"/>
      <c r="CQ491" s="184"/>
      <c r="CR491" s="184"/>
      <c r="CS491" s="184"/>
    </row>
    <row r="492" s="24" customFormat="1" hidden="1" outlineLevel="2" spans="1:97">
      <c r="A492" s="24" t="s">
        <v>641</v>
      </c>
      <c r="B492" s="184" t="s">
        <v>587</v>
      </c>
      <c r="C492" s="185">
        <f t="shared" ref="C492:L494" si="630">+C500/C$577</f>
        <v>0</v>
      </c>
      <c r="D492" s="185">
        <f t="shared" si="630"/>
        <v>0</v>
      </c>
      <c r="E492" s="185">
        <f t="shared" si="630"/>
        <v>0</v>
      </c>
      <c r="F492" s="185">
        <f t="shared" si="630"/>
        <v>0</v>
      </c>
      <c r="G492" s="185">
        <f t="shared" si="630"/>
        <v>0</v>
      </c>
      <c r="H492" s="185">
        <f t="shared" si="630"/>
        <v>0.54294168591224</v>
      </c>
      <c r="I492" s="185">
        <f t="shared" si="630"/>
        <v>0.525145952029261</v>
      </c>
      <c r="J492" s="185">
        <f t="shared" si="630"/>
        <v>0.49901832460733</v>
      </c>
      <c r="K492" s="185">
        <f t="shared" si="630"/>
        <v>0.5</v>
      </c>
      <c r="L492" s="185">
        <f t="shared" si="630"/>
        <v>0.500903396771862</v>
      </c>
      <c r="M492" s="185"/>
      <c r="N492" s="185"/>
      <c r="O492" s="185">
        <f>+O500/O$577</f>
        <v>0.481968837747068</v>
      </c>
      <c r="P492" s="185"/>
      <c r="Q492" s="185"/>
      <c r="R492" s="185">
        <f>O492*(1+R510)/(1+R$536)</f>
        <v>0.477086451235883</v>
      </c>
      <c r="S492" s="185"/>
      <c r="T492" s="185"/>
      <c r="U492" s="185"/>
      <c r="V492" s="185"/>
      <c r="W492" s="185"/>
      <c r="X492" s="185"/>
      <c r="Y492" s="185">
        <f>R492*(1+Y510)/(1+Y$536)</f>
        <v>0.469494803770104</v>
      </c>
      <c r="Z492" s="185"/>
      <c r="AA492" s="185"/>
      <c r="AB492" s="185"/>
      <c r="AC492" s="185"/>
      <c r="AD492" s="185"/>
      <c r="AE492" s="185"/>
      <c r="AF492" s="185">
        <f>Y492*(1+AF510)/(1+AF$536)</f>
        <v>0.429590495146854</v>
      </c>
      <c r="AG492" s="185">
        <f t="shared" ref="AG492:AG498" si="631">+AM492</f>
        <v>0.379495207748375</v>
      </c>
      <c r="AH492" s="185">
        <f t="shared" ref="AH492:AL498" si="632">+AG492</f>
        <v>0.379495207748375</v>
      </c>
      <c r="AI492" s="185">
        <f t="shared" si="632"/>
        <v>0.379495207748375</v>
      </c>
      <c r="AJ492" s="185">
        <f t="shared" si="632"/>
        <v>0.379495207748375</v>
      </c>
      <c r="AK492" s="185">
        <f t="shared" si="632"/>
        <v>0.379495207748375</v>
      </c>
      <c r="AL492" s="185">
        <f t="shared" si="632"/>
        <v>0.379495207748375</v>
      </c>
      <c r="AM492" s="185">
        <f>AF492*(1+AM510)/(1+AM$536)</f>
        <v>0.379495207748375</v>
      </c>
      <c r="AN492" s="185"/>
      <c r="AO492" s="185"/>
      <c r="AP492" s="185"/>
      <c r="AQ492" s="185"/>
      <c r="AR492" s="185"/>
      <c r="AS492" s="185"/>
      <c r="AT492" s="186">
        <v>0.36</v>
      </c>
      <c r="AU492" s="185"/>
      <c r="AV492" s="185"/>
      <c r="AW492" s="185"/>
      <c r="AX492" s="185"/>
      <c r="AY492" s="185"/>
      <c r="AZ492" s="185"/>
      <c r="BA492" s="185">
        <f>AT492*(1+BA510)/(1+BA$536)</f>
        <v>0.350863148504895</v>
      </c>
      <c r="BB492" s="185"/>
      <c r="BC492" s="185"/>
      <c r="BD492" s="185"/>
      <c r="BE492" s="185"/>
      <c r="BF492" s="185"/>
      <c r="BG492" s="185"/>
      <c r="BH492" s="185">
        <f>BA492*(1+BH510)/(1+BH$536)</f>
        <v>0.336836388393982</v>
      </c>
      <c r="BI492" s="185"/>
      <c r="BJ492" s="185"/>
      <c r="BK492" s="185"/>
      <c r="BL492" s="185"/>
      <c r="BM492" s="185"/>
      <c r="BN492" s="185"/>
      <c r="BO492" s="185"/>
      <c r="BP492" s="185"/>
      <c r="BQ492" s="185"/>
      <c r="BR492" s="185"/>
      <c r="BS492" s="185"/>
      <c r="BT492" s="185"/>
      <c r="BU492" s="185"/>
      <c r="BV492" s="185"/>
      <c r="BW492" s="185"/>
      <c r="BX492" s="185"/>
      <c r="BY492" s="185"/>
      <c r="BZ492" s="185"/>
      <c r="CA492" s="185"/>
      <c r="CB492" s="185"/>
      <c r="CC492" s="185"/>
      <c r="CD492" s="185"/>
      <c r="CE492" s="185"/>
      <c r="CF492" s="185"/>
      <c r="CG492" s="185"/>
      <c r="CH492" s="185"/>
      <c r="CI492" s="185"/>
      <c r="CJ492" s="185"/>
      <c r="CK492" s="185"/>
      <c r="CL492" s="185"/>
      <c r="CM492" s="185"/>
      <c r="CN492" s="185"/>
      <c r="CO492" s="185"/>
      <c r="CP492" s="185"/>
      <c r="CQ492" s="185"/>
      <c r="CR492" s="185"/>
      <c r="CS492" s="185"/>
    </row>
    <row r="493" s="24" customFormat="1" hidden="1" outlineLevel="2" spans="1:97">
      <c r="A493" s="24" t="s">
        <v>451</v>
      </c>
      <c r="B493" s="184" t="s">
        <v>587</v>
      </c>
      <c r="C493" s="185">
        <f t="shared" si="630"/>
        <v>0</v>
      </c>
      <c r="D493" s="185">
        <f t="shared" si="630"/>
        <v>0</v>
      </c>
      <c r="E493" s="185">
        <f t="shared" si="630"/>
        <v>0</v>
      </c>
      <c r="F493" s="185">
        <f t="shared" si="630"/>
        <v>0</v>
      </c>
      <c r="G493" s="185">
        <f t="shared" si="630"/>
        <v>0</v>
      </c>
      <c r="H493" s="185">
        <f t="shared" si="630"/>
        <v>0.0902136258660508</v>
      </c>
      <c r="I493" s="185">
        <f t="shared" si="630"/>
        <v>0.0920728705071393</v>
      </c>
      <c r="J493" s="185">
        <f t="shared" si="630"/>
        <v>0.105104712041885</v>
      </c>
      <c r="K493" s="185">
        <f t="shared" si="630"/>
        <v>0.101660009985022</v>
      </c>
      <c r="L493" s="185">
        <f t="shared" si="630"/>
        <v>0.103589496506866</v>
      </c>
      <c r="M493" s="185"/>
      <c r="N493" s="185"/>
      <c r="O493" s="185">
        <f>+O501/O$577</f>
        <v>0.115069096514893</v>
      </c>
      <c r="P493" s="185"/>
      <c r="Q493" s="185"/>
      <c r="R493" s="185">
        <f>O493*(1+R514)/(1+R$536)</f>
        <v>0.118694785640791</v>
      </c>
      <c r="S493" s="185"/>
      <c r="T493" s="185"/>
      <c r="U493" s="185"/>
      <c r="V493" s="185"/>
      <c r="W493" s="185"/>
      <c r="X493" s="185"/>
      <c r="Y493" s="185">
        <f>R493*(1+Y514)/(1+Y$536)</f>
        <v>0.117815903146314</v>
      </c>
      <c r="Z493" s="185"/>
      <c r="AA493" s="185"/>
      <c r="AB493" s="185"/>
      <c r="AC493" s="185"/>
      <c r="AD493" s="185"/>
      <c r="AE493" s="185"/>
      <c r="AF493" s="185">
        <f>Y493*(1+AF514)/(1+AF$536)</f>
        <v>0.109905699761677</v>
      </c>
      <c r="AG493" s="185">
        <f t="shared" si="631"/>
        <v>0.098041263783621</v>
      </c>
      <c r="AH493" s="185">
        <f t="shared" si="632"/>
        <v>0.098041263783621</v>
      </c>
      <c r="AI493" s="185">
        <f t="shared" si="632"/>
        <v>0.098041263783621</v>
      </c>
      <c r="AJ493" s="185">
        <f t="shared" si="632"/>
        <v>0.098041263783621</v>
      </c>
      <c r="AK493" s="185">
        <f t="shared" si="632"/>
        <v>0.098041263783621</v>
      </c>
      <c r="AL493" s="185">
        <f t="shared" si="632"/>
        <v>0.098041263783621</v>
      </c>
      <c r="AM493" s="185">
        <f>AF493*(1+AM514)/(1+AM$536)</f>
        <v>0.098041263783621</v>
      </c>
      <c r="AN493" s="185"/>
      <c r="AO493" s="185"/>
      <c r="AP493" s="185"/>
      <c r="AQ493" s="185"/>
      <c r="AR493" s="185"/>
      <c r="AS493" s="185"/>
      <c r="AT493" s="186">
        <v>0.26</v>
      </c>
      <c r="AU493" s="185"/>
      <c r="AV493" s="185"/>
      <c r="AW493" s="185"/>
      <c r="AX493" s="185"/>
      <c r="AY493" s="185"/>
      <c r="AZ493" s="185"/>
      <c r="BA493" s="185">
        <f>AT493*(1+BA514)/(1+BA$536)</f>
        <v>0.314639777154621</v>
      </c>
      <c r="BB493" s="185"/>
      <c r="BC493" s="185"/>
      <c r="BD493" s="185"/>
      <c r="BE493" s="185"/>
      <c r="BF493" s="185"/>
      <c r="BG493" s="185"/>
      <c r="BH493" s="185">
        <f>BA493*(1+BH514)/(1+BH$536)</f>
        <v>0.32529662323604</v>
      </c>
      <c r="BI493" s="185"/>
      <c r="BJ493" s="185"/>
      <c r="BK493" s="185"/>
      <c r="BL493" s="185"/>
      <c r="BM493" s="185"/>
      <c r="BN493" s="185"/>
      <c r="BO493" s="185"/>
      <c r="BP493" s="185"/>
      <c r="BQ493" s="185"/>
      <c r="BR493" s="185"/>
      <c r="BS493" s="185"/>
      <c r="BT493" s="185"/>
      <c r="BU493" s="185"/>
      <c r="BV493" s="185"/>
      <c r="BW493" s="185"/>
      <c r="BX493" s="185"/>
      <c r="BY493" s="185"/>
      <c r="BZ493" s="185"/>
      <c r="CA493" s="185"/>
      <c r="CB493" s="185"/>
      <c r="CC493" s="185"/>
      <c r="CD493" s="185"/>
      <c r="CE493" s="185"/>
      <c r="CF493" s="185"/>
      <c r="CG493" s="185"/>
      <c r="CH493" s="185"/>
      <c r="CI493" s="185"/>
      <c r="CJ493" s="185"/>
      <c r="CK493" s="185"/>
      <c r="CL493" s="185"/>
      <c r="CM493" s="185"/>
      <c r="CN493" s="185"/>
      <c r="CO493" s="185"/>
      <c r="CP493" s="185"/>
      <c r="CQ493" s="185"/>
      <c r="CR493" s="185"/>
      <c r="CS493" s="185"/>
    </row>
    <row r="494" s="24" customFormat="1" hidden="1" outlineLevel="2" spans="1:97">
      <c r="A494" s="24" t="s">
        <v>642</v>
      </c>
      <c r="B494" s="184" t="s">
        <v>587</v>
      </c>
      <c r="C494" s="185">
        <f t="shared" si="630"/>
        <v>0</v>
      </c>
      <c r="D494" s="185">
        <f t="shared" si="630"/>
        <v>0</v>
      </c>
      <c r="E494" s="185">
        <f t="shared" si="630"/>
        <v>0</v>
      </c>
      <c r="F494" s="185">
        <f t="shared" si="630"/>
        <v>0</v>
      </c>
      <c r="G494" s="185">
        <f t="shared" si="630"/>
        <v>0</v>
      </c>
      <c r="H494" s="185">
        <f t="shared" si="630"/>
        <v>0.366844688221709</v>
      </c>
      <c r="I494" s="185">
        <f t="shared" si="630"/>
        <v>0.3827811774636</v>
      </c>
      <c r="J494" s="185">
        <f t="shared" si="630"/>
        <v>0.395876963350785</v>
      </c>
      <c r="K494" s="185">
        <f t="shared" si="630"/>
        <v>0.398339990014977</v>
      </c>
      <c r="L494" s="185">
        <f t="shared" si="630"/>
        <v>0.395507106721272</v>
      </c>
      <c r="M494" s="185"/>
      <c r="N494" s="185"/>
      <c r="O494" s="185">
        <f>+O502/O$577</f>
        <v>0.402962065738039</v>
      </c>
      <c r="P494" s="185"/>
      <c r="Q494" s="185"/>
      <c r="R494" s="185">
        <f>O494*(1+R518)/(1+R$536)</f>
        <v>0.404218763123326</v>
      </c>
      <c r="S494" s="185"/>
      <c r="T494" s="185"/>
      <c r="U494" s="185"/>
      <c r="V494" s="185"/>
      <c r="W494" s="185"/>
      <c r="X494" s="185"/>
      <c r="Y494" s="185">
        <f>R494*(1+Y518)/(1+Y$536)</f>
        <v>0.412689293083581</v>
      </c>
      <c r="Z494" s="185"/>
      <c r="AA494" s="185"/>
      <c r="AB494" s="185"/>
      <c r="AC494" s="185"/>
      <c r="AD494" s="185"/>
      <c r="AE494" s="185"/>
      <c r="AF494" s="185">
        <f>Y494*(1+AF518)/(1+AF$536)</f>
        <v>0.460503805091469</v>
      </c>
      <c r="AG494" s="185">
        <f t="shared" si="631"/>
        <v>0.522463528468004</v>
      </c>
      <c r="AH494" s="185">
        <f t="shared" si="632"/>
        <v>0.522463528468004</v>
      </c>
      <c r="AI494" s="185">
        <f t="shared" si="632"/>
        <v>0.522463528468004</v>
      </c>
      <c r="AJ494" s="185">
        <f t="shared" si="632"/>
        <v>0.522463528468004</v>
      </c>
      <c r="AK494" s="185">
        <f t="shared" si="632"/>
        <v>0.522463528468004</v>
      </c>
      <c r="AL494" s="185">
        <f t="shared" si="632"/>
        <v>0.522463528468004</v>
      </c>
      <c r="AM494" s="185">
        <f>AF494*(1+AM518)/(1+AM$536)</f>
        <v>0.522463528468004</v>
      </c>
      <c r="AN494" s="185"/>
      <c r="AO494" s="185"/>
      <c r="AP494" s="185"/>
      <c r="AQ494" s="185"/>
      <c r="AR494" s="185"/>
      <c r="AS494" s="185"/>
      <c r="AT494" s="186">
        <f>100%-SUM(AT492:AT493)</f>
        <v>0.38</v>
      </c>
      <c r="AU494" s="185"/>
      <c r="AV494" s="185"/>
      <c r="AW494" s="185"/>
      <c r="AX494" s="185"/>
      <c r="AY494" s="185"/>
      <c r="AZ494" s="185"/>
      <c r="BA494" s="185">
        <f>AT494*(1+BA518)/(1+BA$536)</f>
        <v>0.334497074340484</v>
      </c>
      <c r="BB494" s="185"/>
      <c r="BC494" s="185"/>
      <c r="BD494" s="185"/>
      <c r="BE494" s="185"/>
      <c r="BF494" s="185"/>
      <c r="BG494" s="185"/>
      <c r="BH494" s="185">
        <f>BA494*(1+BH518)/(1+BH$536)</f>
        <v>0.337866988369977</v>
      </c>
      <c r="BI494" s="185"/>
      <c r="BJ494" s="185"/>
      <c r="BK494" s="185"/>
      <c r="BL494" s="185"/>
      <c r="BM494" s="185"/>
      <c r="BN494" s="185"/>
      <c r="BO494" s="185"/>
      <c r="BP494" s="185"/>
      <c r="BQ494" s="185"/>
      <c r="BR494" s="185"/>
      <c r="BS494" s="185"/>
      <c r="BT494" s="185"/>
      <c r="BU494" s="185"/>
      <c r="BV494" s="185"/>
      <c r="BW494" s="185"/>
      <c r="BX494" s="185"/>
      <c r="BY494" s="185"/>
      <c r="BZ494" s="185"/>
      <c r="CA494" s="185"/>
      <c r="CB494" s="185"/>
      <c r="CC494" s="185"/>
      <c r="CD494" s="185"/>
      <c r="CE494" s="185"/>
      <c r="CF494" s="185"/>
      <c r="CG494" s="185"/>
      <c r="CH494" s="185"/>
      <c r="CI494" s="185"/>
      <c r="CJ494" s="185"/>
      <c r="CK494" s="185"/>
      <c r="CL494" s="185"/>
      <c r="CM494" s="185"/>
      <c r="CN494" s="185"/>
      <c r="CO494" s="185"/>
      <c r="CP494" s="185"/>
      <c r="CQ494" s="185"/>
      <c r="CR494" s="185"/>
      <c r="CS494" s="185"/>
    </row>
    <row r="495" s="24" customFormat="1" hidden="1" outlineLevel="2" spans="1:97">
      <c r="A495" s="187" t="s">
        <v>643</v>
      </c>
      <c r="B495" s="184" t="s">
        <v>587</v>
      </c>
      <c r="C495" s="188">
        <f t="shared" ref="C495:L498" si="633">+C714/C$713*C$494</f>
        <v>0</v>
      </c>
      <c r="D495" s="188">
        <f t="shared" si="633"/>
        <v>0</v>
      </c>
      <c r="E495" s="188">
        <f t="shared" si="633"/>
        <v>0</v>
      </c>
      <c r="F495" s="188">
        <f t="shared" si="633"/>
        <v>0</v>
      </c>
      <c r="G495" s="188">
        <f t="shared" si="633"/>
        <v>0</v>
      </c>
      <c r="H495" s="188">
        <f t="shared" si="633"/>
        <v>0.175636454897809</v>
      </c>
      <c r="I495" s="188">
        <f t="shared" si="633"/>
        <v>0.191920903469211</v>
      </c>
      <c r="J495" s="188">
        <f t="shared" si="633"/>
        <v>0.206930858561884</v>
      </c>
      <c r="K495" s="188">
        <f t="shared" si="633"/>
        <v>0.205968720633814</v>
      </c>
      <c r="L495" s="188">
        <f t="shared" si="633"/>
        <v>0.210583966145909</v>
      </c>
      <c r="M495" s="185"/>
      <c r="N495" s="185"/>
      <c r="O495" s="188">
        <f>+O714/O$713*O$494</f>
        <v>0.229515678842381</v>
      </c>
      <c r="P495" s="185"/>
      <c r="Q495" s="185"/>
      <c r="R495" s="188">
        <f>+R714/R$713*R$494</f>
        <v>0.232217179031061</v>
      </c>
      <c r="S495" s="185"/>
      <c r="T495" s="185"/>
      <c r="U495" s="185"/>
      <c r="V495" s="185"/>
      <c r="W495" s="185"/>
      <c r="X495" s="185"/>
      <c r="Y495" s="188">
        <f>+Y714/Y$713*Y$494</f>
        <v>0.240693034869032</v>
      </c>
      <c r="Z495" s="185"/>
      <c r="AA495" s="185"/>
      <c r="AB495" s="185"/>
      <c r="AC495" s="185"/>
      <c r="AD495" s="188"/>
      <c r="AE495" s="188"/>
      <c r="AF495" s="188">
        <f>+AF714/AF$713*AF$494</f>
        <v>0.293029530506301</v>
      </c>
      <c r="AG495" s="188">
        <f t="shared" si="631"/>
        <v>0.359667326557894</v>
      </c>
      <c r="AH495" s="188">
        <f t="shared" si="632"/>
        <v>0.359667326557894</v>
      </c>
      <c r="AI495" s="188">
        <f t="shared" si="632"/>
        <v>0.359667326557894</v>
      </c>
      <c r="AJ495" s="188">
        <f t="shared" si="632"/>
        <v>0.359667326557894</v>
      </c>
      <c r="AK495" s="185">
        <f t="shared" si="632"/>
        <v>0.359667326557894</v>
      </c>
      <c r="AL495" s="185">
        <f t="shared" si="632"/>
        <v>0.359667326557894</v>
      </c>
      <c r="AM495" s="188">
        <f>+AM714/AM$713*AM$494</f>
        <v>0.359667326557894</v>
      </c>
      <c r="AN495" s="185"/>
      <c r="AO495" s="185"/>
      <c r="AP495" s="185"/>
      <c r="AQ495" s="185"/>
      <c r="AR495" s="185"/>
      <c r="AS495" s="185"/>
      <c r="AT495" s="186">
        <v>0.23</v>
      </c>
      <c r="AU495" s="185"/>
      <c r="AV495" s="185"/>
      <c r="AW495" s="185"/>
      <c r="AX495" s="185"/>
      <c r="AY495" s="185"/>
      <c r="AZ495" s="185"/>
      <c r="BA495" s="185">
        <f>AT495*(1+BA522)/(1+BA$536)</f>
        <v>0.188670160642794</v>
      </c>
      <c r="BB495" s="185"/>
      <c r="BC495" s="185"/>
      <c r="BD495" s="185"/>
      <c r="BE495" s="185"/>
      <c r="BF495" s="185"/>
      <c r="BG495" s="185"/>
      <c r="BH495" s="185">
        <f>BA495*(1+BH522)/(1+BH$536)</f>
        <v>0.184223727244514</v>
      </c>
      <c r="BI495" s="185"/>
      <c r="BJ495" s="185"/>
      <c r="BK495" s="185"/>
      <c r="BL495" s="185"/>
      <c r="BM495" s="185"/>
      <c r="BN495" s="185"/>
      <c r="BO495" s="185"/>
      <c r="BP495" s="185"/>
      <c r="BQ495" s="185"/>
      <c r="BR495" s="185"/>
      <c r="BS495" s="185"/>
      <c r="BT495" s="185"/>
      <c r="BU495" s="185"/>
      <c r="BV495" s="185"/>
      <c r="BW495" s="185"/>
      <c r="BX495" s="185"/>
      <c r="BY495" s="185"/>
      <c r="BZ495" s="185"/>
      <c r="CA495" s="185"/>
      <c r="CB495" s="185"/>
      <c r="CC495" s="185"/>
      <c r="CD495" s="185"/>
      <c r="CE495" s="185"/>
      <c r="CF495" s="185"/>
      <c r="CG495" s="185"/>
      <c r="CH495" s="185"/>
      <c r="CI495" s="185"/>
      <c r="CJ495" s="185"/>
      <c r="CK495" s="185"/>
      <c r="CL495" s="185"/>
      <c r="CM495" s="185"/>
      <c r="CN495" s="185"/>
      <c r="CO495" s="185"/>
      <c r="CP495" s="185"/>
      <c r="CQ495" s="185"/>
      <c r="CR495" s="185"/>
      <c r="CS495" s="185"/>
    </row>
    <row r="496" s="24" customFormat="1" hidden="1" outlineLevel="2" spans="1:97">
      <c r="A496" s="187" t="s">
        <v>453</v>
      </c>
      <c r="B496" s="184" t="s">
        <v>587</v>
      </c>
      <c r="C496" s="188">
        <f t="shared" si="633"/>
        <v>0</v>
      </c>
      <c r="D496" s="188">
        <f t="shared" si="633"/>
        <v>0</v>
      </c>
      <c r="E496" s="188">
        <f t="shared" si="633"/>
        <v>0</v>
      </c>
      <c r="F496" s="188">
        <f t="shared" si="633"/>
        <v>0</v>
      </c>
      <c r="G496" s="188">
        <f t="shared" si="633"/>
        <v>0</v>
      </c>
      <c r="H496" s="188">
        <f t="shared" si="633"/>
        <v>0.0769785088978807</v>
      </c>
      <c r="I496" s="188">
        <f t="shared" si="633"/>
        <v>0.0709030803919137</v>
      </c>
      <c r="J496" s="188">
        <f t="shared" si="633"/>
        <v>0.0876986020669189</v>
      </c>
      <c r="K496" s="188">
        <f t="shared" si="633"/>
        <v>0.0886536901235679</v>
      </c>
      <c r="L496" s="188">
        <f t="shared" si="633"/>
        <v>0.0855376233773053</v>
      </c>
      <c r="M496" s="185"/>
      <c r="N496" s="185"/>
      <c r="O496" s="188">
        <f>+O715/O$713*O$494</f>
        <v>0.0786112729601443</v>
      </c>
      <c r="P496" s="185"/>
      <c r="Q496" s="185"/>
      <c r="R496" s="188">
        <f>+R715/R$713*R$494</f>
        <v>0.0757382217871118</v>
      </c>
      <c r="S496" s="185"/>
      <c r="T496" s="185"/>
      <c r="U496" s="185"/>
      <c r="V496" s="185"/>
      <c r="W496" s="185"/>
      <c r="X496" s="185"/>
      <c r="Y496" s="188">
        <f>+Y715/Y$713*Y$494</f>
        <v>0.0764084378223825</v>
      </c>
      <c r="Z496" s="185"/>
      <c r="AA496" s="185"/>
      <c r="AB496" s="185"/>
      <c r="AC496" s="185"/>
      <c r="AD496" s="188"/>
      <c r="AE496" s="188"/>
      <c r="AF496" s="188">
        <f>+AF715/AF$713*AF$494</f>
        <v>0.0706221111115435</v>
      </c>
      <c r="AG496" s="188">
        <f t="shared" si="631"/>
        <v>0.0660308694056536</v>
      </c>
      <c r="AH496" s="188">
        <f t="shared" si="632"/>
        <v>0.0660308694056536</v>
      </c>
      <c r="AI496" s="188">
        <f t="shared" si="632"/>
        <v>0.0660308694056536</v>
      </c>
      <c r="AJ496" s="188">
        <f t="shared" si="632"/>
        <v>0.0660308694056536</v>
      </c>
      <c r="AK496" s="185">
        <f t="shared" si="632"/>
        <v>0.0660308694056536</v>
      </c>
      <c r="AL496" s="185">
        <f t="shared" si="632"/>
        <v>0.0660308694056536</v>
      </c>
      <c r="AM496" s="188">
        <f>+AM715/AM$713*AM$494</f>
        <v>0.0660308694056536</v>
      </c>
      <c r="AN496" s="185"/>
      <c r="AO496" s="185"/>
      <c r="AP496" s="185"/>
      <c r="AQ496" s="185"/>
      <c r="AR496" s="185"/>
      <c r="AS496" s="185"/>
      <c r="AT496" s="186">
        <v>0.062</v>
      </c>
      <c r="AU496" s="185"/>
      <c r="AV496" s="185"/>
      <c r="AW496" s="185"/>
      <c r="AX496" s="185"/>
      <c r="AY496" s="185"/>
      <c r="AZ496" s="185"/>
      <c r="BA496" s="185">
        <f>AT496*(1+BA526)/(1+BA$536)</f>
        <v>0.0669726278373001</v>
      </c>
      <c r="BB496" s="185"/>
      <c r="BC496" s="185"/>
      <c r="BD496" s="185"/>
      <c r="BE496" s="185"/>
      <c r="BF496" s="185"/>
      <c r="BG496" s="185"/>
      <c r="BH496" s="185">
        <f>BA496*(1+BH526)/(1+BH$536)</f>
        <v>0.0648447367296257</v>
      </c>
      <c r="BI496" s="185"/>
      <c r="BJ496" s="185"/>
      <c r="BK496" s="185"/>
      <c r="BL496" s="185"/>
      <c r="BM496" s="185"/>
      <c r="BN496" s="185"/>
      <c r="BO496" s="185"/>
      <c r="BP496" s="185"/>
      <c r="BQ496" s="185"/>
      <c r="BR496" s="185"/>
      <c r="BS496" s="185"/>
      <c r="BT496" s="185"/>
      <c r="BU496" s="185"/>
      <c r="BV496" s="185"/>
      <c r="BW496" s="185"/>
      <c r="BX496" s="185"/>
      <c r="BY496" s="185"/>
      <c r="BZ496" s="185"/>
      <c r="CA496" s="185"/>
      <c r="CB496" s="185"/>
      <c r="CC496" s="185"/>
      <c r="CD496" s="185"/>
      <c r="CE496" s="185"/>
      <c r="CF496" s="185"/>
      <c r="CG496" s="185"/>
      <c r="CH496" s="185"/>
      <c r="CI496" s="185"/>
      <c r="CJ496" s="185"/>
      <c r="CK496" s="185"/>
      <c r="CL496" s="185"/>
      <c r="CM496" s="185"/>
      <c r="CN496" s="185"/>
      <c r="CO496" s="185"/>
      <c r="CP496" s="185"/>
      <c r="CQ496" s="185"/>
      <c r="CR496" s="185"/>
      <c r="CS496" s="185"/>
    </row>
    <row r="497" s="24" customFormat="1" hidden="1" outlineLevel="2" spans="1:97">
      <c r="A497" s="187" t="s">
        <v>644</v>
      </c>
      <c r="B497" s="184" t="s">
        <v>587</v>
      </c>
      <c r="C497" s="188">
        <f t="shared" si="633"/>
        <v>0</v>
      </c>
      <c r="D497" s="188">
        <f t="shared" si="633"/>
        <v>0</v>
      </c>
      <c r="E497" s="188">
        <f t="shared" si="633"/>
        <v>0</v>
      </c>
      <c r="F497" s="188">
        <f t="shared" si="633"/>
        <v>0</v>
      </c>
      <c r="G497" s="188">
        <f t="shared" si="633"/>
        <v>0</v>
      </c>
      <c r="H497" s="188">
        <f t="shared" si="633"/>
        <v>0.0835263591901236</v>
      </c>
      <c r="I497" s="188">
        <f t="shared" si="633"/>
        <v>0.0891459073588683</v>
      </c>
      <c r="J497" s="188">
        <f t="shared" si="633"/>
        <v>0.0783104254462927</v>
      </c>
      <c r="K497" s="188">
        <f t="shared" si="633"/>
        <v>0.0794931534863697</v>
      </c>
      <c r="L497" s="188">
        <f t="shared" si="633"/>
        <v>0.0731571171723472</v>
      </c>
      <c r="M497" s="185"/>
      <c r="N497" s="185"/>
      <c r="O497" s="188">
        <f>+O716/O$713*O$494</f>
        <v>0.0642904355999599</v>
      </c>
      <c r="P497" s="185"/>
      <c r="Q497" s="185"/>
      <c r="R497" s="188">
        <f>+R716/R$713*R$494</f>
        <v>0.0647565916966519</v>
      </c>
      <c r="S497" s="185"/>
      <c r="T497" s="185"/>
      <c r="U497" s="185"/>
      <c r="V497" s="185"/>
      <c r="W497" s="185"/>
      <c r="X497" s="185"/>
      <c r="Y497" s="188">
        <f>+Y716/Y$713*Y$494</f>
        <v>0.068501148517296</v>
      </c>
      <c r="Z497" s="185"/>
      <c r="AA497" s="185"/>
      <c r="AB497" s="185"/>
      <c r="AC497" s="185"/>
      <c r="AD497" s="188"/>
      <c r="AE497" s="188"/>
      <c r="AF497" s="188">
        <f>+AF716/AF$713*AF$494</f>
        <v>0.0694113106857181</v>
      </c>
      <c r="AG497" s="188">
        <f t="shared" si="631"/>
        <v>0.0711179015870378</v>
      </c>
      <c r="AH497" s="188">
        <f t="shared" si="632"/>
        <v>0.0711179015870378</v>
      </c>
      <c r="AI497" s="188">
        <f t="shared" si="632"/>
        <v>0.0711179015870378</v>
      </c>
      <c r="AJ497" s="188">
        <f t="shared" si="632"/>
        <v>0.0711179015870378</v>
      </c>
      <c r="AK497" s="185">
        <f t="shared" si="632"/>
        <v>0.0711179015870378</v>
      </c>
      <c r="AL497" s="185">
        <f t="shared" si="632"/>
        <v>0.0711179015870378</v>
      </c>
      <c r="AM497" s="188">
        <f>+AM716/AM$713*AM$494</f>
        <v>0.0711179015870378</v>
      </c>
      <c r="AN497" s="185"/>
      <c r="AO497" s="185"/>
      <c r="AP497" s="185"/>
      <c r="AQ497" s="185"/>
      <c r="AR497" s="185"/>
      <c r="AS497" s="185"/>
      <c r="AT497" s="186">
        <v>0.063</v>
      </c>
      <c r="AU497" s="185"/>
      <c r="AV497" s="185"/>
      <c r="AW497" s="185"/>
      <c r="AX497" s="185"/>
      <c r="AY497" s="185"/>
      <c r="AZ497" s="185"/>
      <c r="BA497" s="185">
        <f>AT497*(1+BA530)/(1+BA$536)</f>
        <v>0.0516792179152002</v>
      </c>
      <c r="BB497" s="185"/>
      <c r="BC497" s="185"/>
      <c r="BD497" s="185"/>
      <c r="BE497" s="185"/>
      <c r="BF497" s="185"/>
      <c r="BG497" s="185"/>
      <c r="BH497" s="185">
        <f>BA497*(1+BH530)/(1+BH$536)</f>
        <v>0.0496131930405303</v>
      </c>
      <c r="BI497" s="185"/>
      <c r="BJ497" s="185"/>
      <c r="BK497" s="185"/>
      <c r="BL497" s="185"/>
      <c r="BM497" s="185"/>
      <c r="BN497" s="185"/>
      <c r="BO497" s="185"/>
      <c r="BP497" s="185"/>
      <c r="BQ497" s="185"/>
      <c r="BR497" s="185"/>
      <c r="BS497" s="185"/>
      <c r="BT497" s="185"/>
      <c r="BU497" s="185"/>
      <c r="BV497" s="185"/>
      <c r="BW497" s="185"/>
      <c r="BX497" s="185"/>
      <c r="BY497" s="185"/>
      <c r="BZ497" s="185"/>
      <c r="CA497" s="185"/>
      <c r="CB497" s="185"/>
      <c r="CC497" s="185"/>
      <c r="CD497" s="185"/>
      <c r="CE497" s="185"/>
      <c r="CF497" s="185"/>
      <c r="CG497" s="185"/>
      <c r="CH497" s="185"/>
      <c r="CI497" s="185"/>
      <c r="CJ497" s="185"/>
      <c r="CK497" s="185"/>
      <c r="CL497" s="185"/>
      <c r="CM497" s="185"/>
      <c r="CN497" s="185"/>
      <c r="CO497" s="185"/>
      <c r="CP497" s="185"/>
      <c r="CQ497" s="185"/>
      <c r="CR497" s="185"/>
      <c r="CS497" s="185"/>
    </row>
    <row r="498" s="24" customFormat="1" hidden="1" outlineLevel="2" spans="1:97">
      <c r="A498" s="187" t="s">
        <v>645</v>
      </c>
      <c r="B498" s="184" t="s">
        <v>587</v>
      </c>
      <c r="C498" s="188">
        <f t="shared" si="633"/>
        <v>0</v>
      </c>
      <c r="D498" s="188">
        <f t="shared" si="633"/>
        <v>0</v>
      </c>
      <c r="E498" s="188">
        <f t="shared" si="633"/>
        <v>0</v>
      </c>
      <c r="F498" s="188">
        <f t="shared" si="633"/>
        <v>0</v>
      </c>
      <c r="G498" s="188">
        <f t="shared" si="633"/>
        <v>0</v>
      </c>
      <c r="H498" s="188">
        <f t="shared" si="633"/>
        <v>0.0307033652358952</v>
      </c>
      <c r="I498" s="188">
        <f t="shared" si="633"/>
        <v>0.0308112862436065</v>
      </c>
      <c r="J498" s="188">
        <f t="shared" si="633"/>
        <v>0.0223675118046179</v>
      </c>
      <c r="K498" s="188">
        <f t="shared" si="633"/>
        <v>0.0237403132655149</v>
      </c>
      <c r="L498" s="188">
        <f t="shared" si="633"/>
        <v>0.0262284000257109</v>
      </c>
      <c r="M498" s="185"/>
      <c r="N498" s="185"/>
      <c r="O498" s="188">
        <f>+O717/O$713*O$494</f>
        <v>0.0305782854634153</v>
      </c>
      <c r="P498" s="185"/>
      <c r="Q498" s="185"/>
      <c r="R498" s="188">
        <f>+R717/R$713*R$494</f>
        <v>0.0315026499217884</v>
      </c>
      <c r="S498" s="185"/>
      <c r="T498" s="185"/>
      <c r="U498" s="185"/>
      <c r="V498" s="185"/>
      <c r="W498" s="185"/>
      <c r="X498" s="185"/>
      <c r="Y498" s="188">
        <f>+Y717/Y$713*Y$494</f>
        <v>0.0270905844376146</v>
      </c>
      <c r="Z498" s="185"/>
      <c r="AA498" s="185"/>
      <c r="AB498" s="185"/>
      <c r="AC498" s="185"/>
      <c r="AD498" s="188"/>
      <c r="AE498" s="188"/>
      <c r="AF498" s="188">
        <f>+AF717/AF$713*AF$494</f>
        <v>0.0274408527879065</v>
      </c>
      <c r="AG498" s="188">
        <f t="shared" si="631"/>
        <v>0.0256474309174179</v>
      </c>
      <c r="AH498" s="188">
        <f t="shared" si="632"/>
        <v>0.0256474309174179</v>
      </c>
      <c r="AI498" s="188">
        <f t="shared" si="632"/>
        <v>0.0256474309174179</v>
      </c>
      <c r="AJ498" s="188">
        <f t="shared" si="632"/>
        <v>0.0256474309174179</v>
      </c>
      <c r="AK498" s="185">
        <f t="shared" si="632"/>
        <v>0.0256474309174179</v>
      </c>
      <c r="AL498" s="185">
        <f t="shared" si="632"/>
        <v>0.0256474309174179</v>
      </c>
      <c r="AM498" s="188">
        <f>+AM717/AM$713*AM$494</f>
        <v>0.0256474309174179</v>
      </c>
      <c r="AN498" s="185"/>
      <c r="AO498" s="185"/>
      <c r="AP498" s="185"/>
      <c r="AQ498" s="185"/>
      <c r="AR498" s="185"/>
      <c r="AS498" s="185"/>
      <c r="AT498" s="186">
        <f>AM498*(1+AT534)/(1+AT$536)</f>
        <v>0.0248802438848218</v>
      </c>
      <c r="AU498" s="185"/>
      <c r="AV498" s="185"/>
      <c r="AW498" s="185"/>
      <c r="AX498" s="185"/>
      <c r="AY498" s="185"/>
      <c r="AZ498" s="185"/>
      <c r="BA498" s="185">
        <f>AT498*(1+BA534)/(1+BA$536)</f>
        <v>0.0270778040386519</v>
      </c>
      <c r="BB498" s="185"/>
      <c r="BC498" s="185"/>
      <c r="BD498" s="185"/>
      <c r="BE498" s="185"/>
      <c r="BF498" s="185"/>
      <c r="BG498" s="185"/>
      <c r="BH498" s="185">
        <f>BA498*(1+BH534)/(1+BH$536)</f>
        <v>0.0315498406061575</v>
      </c>
      <c r="BI498" s="185"/>
      <c r="BJ498" s="185"/>
      <c r="BK498" s="185"/>
      <c r="BL498" s="185"/>
      <c r="BM498" s="185"/>
      <c r="BN498" s="185"/>
      <c r="BO498" s="185"/>
      <c r="BP498" s="185"/>
      <c r="BQ498" s="185"/>
      <c r="BR498" s="185"/>
      <c r="BS498" s="185"/>
      <c r="BT498" s="185"/>
      <c r="BU498" s="185"/>
      <c r="BV498" s="185"/>
      <c r="BW498" s="185"/>
      <c r="BX498" s="185"/>
      <c r="BY498" s="185"/>
      <c r="BZ498" s="185"/>
      <c r="CA498" s="185"/>
      <c r="CB498" s="185"/>
      <c r="CC498" s="185"/>
      <c r="CD498" s="185"/>
      <c r="CE498" s="185"/>
      <c r="CF498" s="185"/>
      <c r="CG498" s="185"/>
      <c r="CH498" s="185"/>
      <c r="CI498" s="185"/>
      <c r="CJ498" s="185"/>
      <c r="CK498" s="185"/>
      <c r="CL498" s="185"/>
      <c r="CM498" s="185"/>
      <c r="CN498" s="185"/>
      <c r="CO498" s="185"/>
      <c r="CP498" s="185"/>
      <c r="CQ498" s="185"/>
      <c r="CR498" s="185"/>
      <c r="CS498" s="185"/>
    </row>
    <row r="499" s="24" customFormat="1" hidden="1" outlineLevel="2" collapsed="1" spans="1:97">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c r="AA499" s="184"/>
      <c r="AB499" s="184"/>
      <c r="AC499" s="184"/>
      <c r="AD499" s="184"/>
      <c r="AE499" s="184"/>
      <c r="AF499" s="184"/>
      <c r="AG499" s="184"/>
      <c r="AH499" s="184"/>
      <c r="AI499" s="184"/>
      <c r="AJ499" s="184"/>
      <c r="AK499" s="184"/>
      <c r="AL499" s="184"/>
      <c r="AM499" s="184"/>
      <c r="AN499" s="184"/>
      <c r="AO499" s="184"/>
      <c r="AP499" s="184"/>
      <c r="AQ499" s="184"/>
      <c r="AR499" s="189"/>
      <c r="AS499" s="189"/>
      <c r="AT499" s="189"/>
      <c r="AU499" s="184"/>
      <c r="AV499" s="184"/>
      <c r="AW499" s="189"/>
      <c r="AX499" s="184"/>
      <c r="AY499" s="189"/>
      <c r="AZ499" s="184"/>
      <c r="BA499" s="189"/>
      <c r="BB499" s="189"/>
      <c r="BC499" s="189"/>
      <c r="BD499" s="189"/>
      <c r="BE499" s="189"/>
      <c r="BF499" s="189"/>
      <c r="BG499" s="189"/>
      <c r="BH499" s="189"/>
      <c r="BI499" s="189"/>
      <c r="BJ499" s="189"/>
      <c r="BK499" s="189"/>
      <c r="BL499" s="189"/>
      <c r="BM499" s="189"/>
      <c r="BN499" s="189"/>
      <c r="BO499" s="189"/>
      <c r="BP499" s="189"/>
      <c r="BQ499" s="189"/>
      <c r="BR499" s="189"/>
      <c r="BS499" s="189"/>
      <c r="BT499" s="189"/>
      <c r="BU499" s="189"/>
      <c r="BV499" s="189"/>
      <c r="BW499" s="189"/>
      <c r="BX499" s="189"/>
      <c r="BY499" s="189"/>
      <c r="BZ499" s="189"/>
      <c r="CA499" s="189"/>
      <c r="CB499" s="189"/>
      <c r="CC499" s="189"/>
      <c r="CD499" s="189"/>
      <c r="CE499" s="189"/>
      <c r="CF499" s="189"/>
      <c r="CG499" s="189"/>
      <c r="CH499" s="189"/>
      <c r="CI499" s="189"/>
      <c r="CJ499" s="189"/>
      <c r="CK499" s="189"/>
      <c r="CL499" s="189"/>
      <c r="CM499" s="189"/>
      <c r="CN499" s="189"/>
      <c r="CO499" s="189"/>
      <c r="CP499" s="189"/>
      <c r="CQ499" s="189"/>
      <c r="CR499" s="189"/>
      <c r="CS499" s="189"/>
    </row>
    <row r="500" s="25" customFormat="1" hidden="1" outlineLevel="2" spans="1:97">
      <c r="A500" s="25" t="s">
        <v>641</v>
      </c>
      <c r="B500" s="190" t="s">
        <v>594</v>
      </c>
      <c r="C500" s="191"/>
      <c r="D500" s="191"/>
      <c r="E500" s="191"/>
      <c r="F500" s="191"/>
      <c r="G500" s="191"/>
      <c r="H500" s="191">
        <v>752.3</v>
      </c>
      <c r="I500" s="191">
        <v>746.6</v>
      </c>
      <c r="J500" s="191">
        <v>762.5</v>
      </c>
      <c r="K500" s="191">
        <v>801.2</v>
      </c>
      <c r="L500" s="191">
        <v>831.7</v>
      </c>
      <c r="M500" s="191"/>
      <c r="N500" s="191"/>
      <c r="O500" s="191">
        <v>875.4</v>
      </c>
      <c r="P500" s="191"/>
      <c r="Q500" s="191"/>
      <c r="R500" s="191">
        <f t="shared" ref="R500:R506" si="634">+R492*R$577</f>
        <v>887.714759814607</v>
      </c>
      <c r="S500" s="191"/>
      <c r="T500" s="191"/>
      <c r="U500" s="191"/>
      <c r="V500" s="191"/>
      <c r="W500" s="191"/>
      <c r="X500" s="191"/>
      <c r="Y500" s="191">
        <f t="shared" ref="Y500:Y506" si="635">+Y492*Y$577</f>
        <v>977.910726772751</v>
      </c>
      <c r="Z500" s="191"/>
      <c r="AA500" s="191"/>
      <c r="AB500" s="191"/>
      <c r="AC500" s="191"/>
      <c r="AD500" s="191"/>
      <c r="AE500" s="191"/>
      <c r="AF500" s="191">
        <f t="shared" ref="AF500:AF506" si="636">+AF492*AF$577</f>
        <v>977.533171706666</v>
      </c>
      <c r="AG500" s="191"/>
      <c r="AH500" s="191"/>
      <c r="AI500" s="191"/>
      <c r="AJ500" s="191"/>
      <c r="AK500" s="191"/>
      <c r="AL500" s="191"/>
      <c r="AM500" s="191">
        <f t="shared" ref="AM500:AM506" si="637">+AM492*AM$577</f>
        <v>1010.86138487935</v>
      </c>
      <c r="AN500" s="191"/>
      <c r="AO500" s="191"/>
      <c r="AP500" s="191"/>
      <c r="AQ500" s="191"/>
      <c r="AR500" s="191"/>
      <c r="AS500" s="191"/>
      <c r="AT500" s="191">
        <f t="shared" ref="AT500:AT506" si="638">+AT492*AT$577</f>
        <v>1083.996</v>
      </c>
      <c r="AU500" s="191"/>
      <c r="AV500" s="191"/>
      <c r="AW500" s="191"/>
      <c r="AX500" s="191"/>
      <c r="AY500" s="191"/>
      <c r="AZ500" s="191"/>
      <c r="BA500" s="191">
        <f t="shared" ref="BA500:BA506" si="639">+BA492*BA$577</f>
        <v>1376.78699473321</v>
      </c>
      <c r="BB500" s="191"/>
      <c r="BC500" s="191"/>
      <c r="BD500" s="191"/>
      <c r="BE500" s="191"/>
      <c r="BF500" s="191"/>
      <c r="BG500" s="191"/>
      <c r="BH500" s="191">
        <f t="shared" ref="BH500:BH506" si="640">+BH492*BH$577</f>
        <v>1726.11807232496</v>
      </c>
      <c r="BI500" s="191"/>
      <c r="BJ500" s="191"/>
      <c r="BK500" s="191"/>
      <c r="BL500" s="191"/>
      <c r="BM500" s="191"/>
      <c r="BN500" s="191"/>
      <c r="BO500" s="191"/>
      <c r="BP500" s="191"/>
      <c r="BQ500" s="191"/>
      <c r="BR500" s="191"/>
      <c r="BS500" s="191"/>
      <c r="BT500" s="191"/>
      <c r="BU500" s="191"/>
      <c r="BV500" s="191"/>
      <c r="BW500" s="191"/>
      <c r="BX500" s="191"/>
      <c r="BY500" s="191"/>
      <c r="BZ500" s="191"/>
      <c r="CA500" s="191"/>
      <c r="CB500" s="191"/>
      <c r="CC500" s="191"/>
      <c r="CD500" s="191"/>
      <c r="CE500" s="191"/>
      <c r="CF500" s="191"/>
      <c r="CG500" s="191"/>
      <c r="CH500" s="191"/>
      <c r="CI500" s="191"/>
      <c r="CJ500" s="191"/>
      <c r="CK500" s="191"/>
      <c r="CL500" s="191"/>
      <c r="CM500" s="191"/>
      <c r="CN500" s="191"/>
      <c r="CO500" s="191"/>
      <c r="CP500" s="191"/>
      <c r="CQ500" s="191"/>
      <c r="CR500" s="191"/>
      <c r="CS500" s="191"/>
    </row>
    <row r="501" s="25" customFormat="1" hidden="1" outlineLevel="2" spans="1:97">
      <c r="A501" s="25" t="s">
        <v>451</v>
      </c>
      <c r="B501" s="190" t="s">
        <v>594</v>
      </c>
      <c r="C501" s="191"/>
      <c r="D501" s="191"/>
      <c r="E501" s="191"/>
      <c r="F501" s="191"/>
      <c r="G501" s="191"/>
      <c r="H501" s="191">
        <v>125</v>
      </c>
      <c r="I501" s="191">
        <v>130.9</v>
      </c>
      <c r="J501" s="191">
        <v>160.6</v>
      </c>
      <c r="K501" s="191">
        <v>162.9</v>
      </c>
      <c r="L501" s="191">
        <v>172</v>
      </c>
      <c r="M501" s="191"/>
      <c r="N501" s="191"/>
      <c r="O501" s="191">
        <v>209</v>
      </c>
      <c r="P501" s="191"/>
      <c r="Q501" s="191"/>
      <c r="R501" s="191">
        <f t="shared" si="634"/>
        <v>220.855387641821</v>
      </c>
      <c r="S501" s="191"/>
      <c r="T501" s="191"/>
      <c r="U501" s="191"/>
      <c r="V501" s="191"/>
      <c r="W501" s="191"/>
      <c r="X501" s="191"/>
      <c r="Y501" s="191">
        <f t="shared" si="635"/>
        <v>245.398744663458</v>
      </c>
      <c r="Z501" s="191"/>
      <c r="AA501" s="191"/>
      <c r="AB501" s="191"/>
      <c r="AC501" s="191"/>
      <c r="AD501" s="191"/>
      <c r="AE501" s="191"/>
      <c r="AF501" s="191">
        <f t="shared" si="636"/>
        <v>250.090419807695</v>
      </c>
      <c r="AG501" s="191"/>
      <c r="AH501" s="191"/>
      <c r="AI501" s="191"/>
      <c r="AJ501" s="191"/>
      <c r="AK501" s="191"/>
      <c r="AL501" s="191"/>
      <c r="AM501" s="191">
        <f t="shared" si="637"/>
        <v>261.152514340431</v>
      </c>
      <c r="AN501" s="191"/>
      <c r="AO501" s="191"/>
      <c r="AP501" s="191"/>
      <c r="AQ501" s="191"/>
      <c r="AR501" s="191"/>
      <c r="AS501" s="191"/>
      <c r="AT501" s="191">
        <f t="shared" si="638"/>
        <v>782.886</v>
      </c>
      <c r="AU501" s="191"/>
      <c r="AV501" s="191"/>
      <c r="AW501" s="191"/>
      <c r="AX501" s="191"/>
      <c r="AY501" s="191"/>
      <c r="AZ501" s="191"/>
      <c r="BA501" s="191">
        <f t="shared" si="639"/>
        <v>1234.64648555473</v>
      </c>
      <c r="BB501" s="191"/>
      <c r="BC501" s="191"/>
      <c r="BD501" s="191"/>
      <c r="BE501" s="191"/>
      <c r="BF501" s="191"/>
      <c r="BG501" s="191"/>
      <c r="BH501" s="191">
        <f t="shared" si="640"/>
        <v>1666.98254577309</v>
      </c>
      <c r="BI501" s="191"/>
      <c r="BJ501" s="191"/>
      <c r="BK501" s="191"/>
      <c r="BL501" s="191"/>
      <c r="BM501" s="191"/>
      <c r="BN501" s="191"/>
      <c r="BO501" s="191"/>
      <c r="BP501" s="191"/>
      <c r="BQ501" s="191"/>
      <c r="BR501" s="191"/>
      <c r="BS501" s="191"/>
      <c r="BT501" s="191"/>
      <c r="BU501" s="191"/>
      <c r="BV501" s="191"/>
      <c r="BW501" s="191"/>
      <c r="BX501" s="191"/>
      <c r="BY501" s="191"/>
      <c r="BZ501" s="191"/>
      <c r="CA501" s="191"/>
      <c r="CB501" s="191"/>
      <c r="CC501" s="191"/>
      <c r="CD501" s="191"/>
      <c r="CE501" s="191"/>
      <c r="CF501" s="191"/>
      <c r="CG501" s="191"/>
      <c r="CH501" s="191"/>
      <c r="CI501" s="191"/>
      <c r="CJ501" s="191"/>
      <c r="CK501" s="191"/>
      <c r="CL501" s="191"/>
      <c r="CM501" s="191"/>
      <c r="CN501" s="191"/>
      <c r="CO501" s="191"/>
      <c r="CP501" s="191"/>
      <c r="CQ501" s="191"/>
      <c r="CR501" s="191"/>
      <c r="CS501" s="191"/>
    </row>
    <row r="502" s="25" customFormat="1" hidden="1" outlineLevel="2" spans="1:97">
      <c r="A502" s="25" t="s">
        <v>642</v>
      </c>
      <c r="B502" s="190" t="s">
        <v>594</v>
      </c>
      <c r="C502" s="191"/>
      <c r="D502" s="191"/>
      <c r="E502" s="191"/>
      <c r="F502" s="191"/>
      <c r="G502" s="191"/>
      <c r="H502" s="191">
        <v>508.3</v>
      </c>
      <c r="I502" s="191">
        <v>544.2</v>
      </c>
      <c r="J502" s="191">
        <v>604.9</v>
      </c>
      <c r="K502" s="191">
        <v>638.3</v>
      </c>
      <c r="L502" s="191">
        <v>656.7</v>
      </c>
      <c r="M502" s="191"/>
      <c r="N502" s="191"/>
      <c r="O502" s="191">
        <v>731.9</v>
      </c>
      <c r="P502" s="191"/>
      <c r="Q502" s="191"/>
      <c r="R502" s="191">
        <f t="shared" si="634"/>
        <v>752.129852543573</v>
      </c>
      <c r="S502" s="191"/>
      <c r="T502" s="191"/>
      <c r="U502" s="191"/>
      <c r="V502" s="191"/>
      <c r="W502" s="191"/>
      <c r="X502" s="191"/>
      <c r="Y502" s="191">
        <f t="shared" si="635"/>
        <v>859.590528563792</v>
      </c>
      <c r="Z502" s="191"/>
      <c r="AA502" s="191"/>
      <c r="AB502" s="191"/>
      <c r="AC502" s="191"/>
      <c r="AD502" s="191"/>
      <c r="AE502" s="191"/>
      <c r="AF502" s="191">
        <f t="shared" si="636"/>
        <v>1047.87640848564</v>
      </c>
      <c r="AG502" s="191"/>
      <c r="AH502" s="191"/>
      <c r="AI502" s="191"/>
      <c r="AJ502" s="191"/>
      <c r="AK502" s="191"/>
      <c r="AL502" s="191"/>
      <c r="AM502" s="191">
        <f t="shared" si="637"/>
        <v>1391.68610078022</v>
      </c>
      <c r="AN502" s="191"/>
      <c r="AO502" s="191"/>
      <c r="AP502" s="191"/>
      <c r="AQ502" s="191"/>
      <c r="AR502" s="191"/>
      <c r="AS502" s="191"/>
      <c r="AT502" s="191">
        <f t="shared" si="638"/>
        <v>1144.218</v>
      </c>
      <c r="AU502" s="191"/>
      <c r="AV502" s="191"/>
      <c r="AW502" s="191"/>
      <c r="AX502" s="191"/>
      <c r="AY502" s="191"/>
      <c r="AZ502" s="191"/>
      <c r="BA502" s="191">
        <f t="shared" si="639"/>
        <v>1312.56651971206</v>
      </c>
      <c r="BB502" s="191"/>
      <c r="BC502" s="191"/>
      <c r="BD502" s="191"/>
      <c r="BE502" s="191"/>
      <c r="BF502" s="191"/>
      <c r="BG502" s="191"/>
      <c r="BH502" s="191">
        <f t="shared" si="640"/>
        <v>1731.39938190195</v>
      </c>
      <c r="BI502" s="191"/>
      <c r="BJ502" s="191"/>
      <c r="BK502" s="191"/>
      <c r="BL502" s="191"/>
      <c r="BM502" s="191"/>
      <c r="BN502" s="191"/>
      <c r="BO502" s="191"/>
      <c r="BP502" s="191"/>
      <c r="BQ502" s="191"/>
      <c r="BR502" s="191"/>
      <c r="BS502" s="191"/>
      <c r="BT502" s="191"/>
      <c r="BU502" s="191"/>
      <c r="BV502" s="191"/>
      <c r="BW502" s="191"/>
      <c r="BX502" s="191"/>
      <c r="BY502" s="191"/>
      <c r="BZ502" s="191"/>
      <c r="CA502" s="191"/>
      <c r="CB502" s="191"/>
      <c r="CC502" s="191"/>
      <c r="CD502" s="191"/>
      <c r="CE502" s="191"/>
      <c r="CF502" s="191"/>
      <c r="CG502" s="191"/>
      <c r="CH502" s="191"/>
      <c r="CI502" s="191"/>
      <c r="CJ502" s="191"/>
      <c r="CK502" s="191"/>
      <c r="CL502" s="191"/>
      <c r="CM502" s="191"/>
      <c r="CN502" s="191"/>
      <c r="CO502" s="191"/>
      <c r="CP502" s="191"/>
      <c r="CQ502" s="191"/>
      <c r="CR502" s="191"/>
      <c r="CS502" s="191"/>
    </row>
    <row r="503" s="24" customFormat="1" hidden="1" outlineLevel="2" spans="1:97">
      <c r="A503" s="187" t="s">
        <v>643</v>
      </c>
      <c r="B503" s="184" t="s">
        <v>594</v>
      </c>
      <c r="C503" s="192"/>
      <c r="D503" s="192"/>
      <c r="E503" s="192"/>
      <c r="F503" s="192"/>
      <c r="G503" s="192"/>
      <c r="H503" s="192">
        <f t="shared" ref="H503:L506" si="641">+H495*H$577</f>
        <v>243.361871906405</v>
      </c>
      <c r="I503" s="192">
        <f t="shared" si="641"/>
        <v>272.853948462178</v>
      </c>
      <c r="J503" s="192">
        <f t="shared" si="641"/>
        <v>316.190351882559</v>
      </c>
      <c r="K503" s="192">
        <f t="shared" si="641"/>
        <v>330.044277943623</v>
      </c>
      <c r="L503" s="192">
        <f t="shared" si="641"/>
        <v>349.653617388667</v>
      </c>
      <c r="M503" s="192"/>
      <c r="N503" s="192"/>
      <c r="O503" s="192">
        <f>+O495*O$577</f>
        <v>416.869327481417</v>
      </c>
      <c r="P503" s="192"/>
      <c r="Q503" s="192"/>
      <c r="R503" s="192">
        <f t="shared" si="634"/>
        <v>432.086505023095</v>
      </c>
      <c r="S503" s="192"/>
      <c r="T503" s="192"/>
      <c r="U503" s="192"/>
      <c r="V503" s="192"/>
      <c r="W503" s="192"/>
      <c r="X503" s="192"/>
      <c r="Y503" s="192">
        <f t="shared" si="635"/>
        <v>501.339522328707</v>
      </c>
      <c r="Z503" s="192"/>
      <c r="AA503" s="192"/>
      <c r="AB503" s="192"/>
      <c r="AC503" s="192"/>
      <c r="AD503" s="192"/>
      <c r="AE503" s="192"/>
      <c r="AF503" s="192">
        <f t="shared" si="636"/>
        <v>666.788696667089</v>
      </c>
      <c r="AG503" s="192"/>
      <c r="AH503" s="192"/>
      <c r="AI503" s="192"/>
      <c r="AJ503" s="192"/>
      <c r="AK503" s="192"/>
      <c r="AL503" s="192"/>
      <c r="AM503" s="192">
        <f t="shared" si="637"/>
        <v>958.045857752263</v>
      </c>
      <c r="AN503" s="192"/>
      <c r="AO503" s="192"/>
      <c r="AP503" s="192"/>
      <c r="AQ503" s="192"/>
      <c r="AR503" s="192"/>
      <c r="AS503" s="192"/>
      <c r="AT503" s="192">
        <f t="shared" si="638"/>
        <v>692.553</v>
      </c>
      <c r="AU503" s="192"/>
      <c r="AV503" s="192"/>
      <c r="AW503" s="192"/>
      <c r="AX503" s="192"/>
      <c r="AY503" s="192"/>
      <c r="AZ503" s="192"/>
      <c r="BA503" s="192">
        <f t="shared" si="639"/>
        <v>740.341710362325</v>
      </c>
      <c r="BB503" s="192"/>
      <c r="BC503" s="192"/>
      <c r="BD503" s="192"/>
      <c r="BE503" s="192"/>
      <c r="BF503" s="192"/>
      <c r="BG503" s="192"/>
      <c r="BH503" s="192">
        <f t="shared" si="640"/>
        <v>944.054490264513</v>
      </c>
      <c r="BI503" s="192"/>
      <c r="BJ503" s="192"/>
      <c r="BK503" s="192"/>
      <c r="BL503" s="192"/>
      <c r="BM503" s="192"/>
      <c r="BN503" s="192"/>
      <c r="BO503" s="192"/>
      <c r="BP503" s="192"/>
      <c r="BQ503" s="192"/>
      <c r="BR503" s="192"/>
      <c r="BS503" s="192"/>
      <c r="BT503" s="192"/>
      <c r="BU503" s="192"/>
      <c r="BV503" s="192"/>
      <c r="BW503" s="192"/>
      <c r="BX503" s="192"/>
      <c r="BY503" s="192"/>
      <c r="BZ503" s="192"/>
      <c r="CA503" s="192"/>
      <c r="CB503" s="192"/>
      <c r="CC503" s="192"/>
      <c r="CD503" s="192"/>
      <c r="CE503" s="192"/>
      <c r="CF503" s="192"/>
      <c r="CG503" s="192"/>
      <c r="CH503" s="192"/>
      <c r="CI503" s="192"/>
      <c r="CJ503" s="192"/>
      <c r="CK503" s="192"/>
      <c r="CL503" s="192"/>
      <c r="CM503" s="192"/>
      <c r="CN503" s="192"/>
      <c r="CO503" s="192"/>
      <c r="CP503" s="192"/>
      <c r="CQ503" s="192"/>
      <c r="CR503" s="192"/>
      <c r="CS503" s="192"/>
    </row>
    <row r="504" s="24" customFormat="1" hidden="1" outlineLevel="2" spans="1:97">
      <c r="A504" s="187" t="s">
        <v>453</v>
      </c>
      <c r="B504" s="184" t="s">
        <v>594</v>
      </c>
      <c r="C504" s="192"/>
      <c r="D504" s="192"/>
      <c r="E504" s="192"/>
      <c r="F504" s="192"/>
      <c r="G504" s="192"/>
      <c r="H504" s="192">
        <f t="shared" si="641"/>
        <v>106.661421928904</v>
      </c>
      <c r="I504" s="192">
        <f t="shared" si="641"/>
        <v>100.802909393184</v>
      </c>
      <c r="J504" s="192">
        <f t="shared" si="641"/>
        <v>134.003463958252</v>
      </c>
      <c r="K504" s="192">
        <f t="shared" si="641"/>
        <v>142.058673054005</v>
      </c>
      <c r="L504" s="192">
        <f t="shared" si="641"/>
        <v>142.026669855678</v>
      </c>
      <c r="M504" s="192"/>
      <c r="N504" s="192"/>
      <c r="O504" s="192">
        <f>+O496*O$577</f>
        <v>142.78165507751</v>
      </c>
      <c r="P504" s="192"/>
      <c r="Q504" s="192"/>
      <c r="R504" s="192">
        <f t="shared" si="634"/>
        <v>140.926109279279</v>
      </c>
      <c r="S504" s="192"/>
      <c r="T504" s="192"/>
      <c r="U504" s="192"/>
      <c r="V504" s="192"/>
      <c r="W504" s="192"/>
      <c r="X504" s="192"/>
      <c r="Y504" s="192">
        <f t="shared" si="635"/>
        <v>159.15113514024</v>
      </c>
      <c r="Z504" s="192"/>
      <c r="AA504" s="192"/>
      <c r="AB504" s="192"/>
      <c r="AC504" s="192"/>
      <c r="AD504" s="192"/>
      <c r="AE504" s="192"/>
      <c r="AF504" s="192">
        <f t="shared" si="636"/>
        <v>160.700613834317</v>
      </c>
      <c r="AG504" s="192"/>
      <c r="AH504" s="192"/>
      <c r="AI504" s="192"/>
      <c r="AJ504" s="192"/>
      <c r="AK504" s="192"/>
      <c r="AL504" s="192"/>
      <c r="AM504" s="192">
        <f t="shared" si="637"/>
        <v>175.886426835839</v>
      </c>
      <c r="AN504" s="192"/>
      <c r="AO504" s="192"/>
      <c r="AP504" s="192"/>
      <c r="AQ504" s="192"/>
      <c r="AR504" s="192"/>
      <c r="AS504" s="192"/>
      <c r="AT504" s="192">
        <f t="shared" si="638"/>
        <v>186.6882</v>
      </c>
      <c r="AU504" s="192"/>
      <c r="AV504" s="192"/>
      <c r="AW504" s="192"/>
      <c r="AX504" s="192"/>
      <c r="AY504" s="192"/>
      <c r="AZ504" s="192"/>
      <c r="BA504" s="192">
        <f t="shared" si="639"/>
        <v>262.800591633566</v>
      </c>
      <c r="BB504" s="192"/>
      <c r="BC504" s="192"/>
      <c r="BD504" s="192"/>
      <c r="BE504" s="192"/>
      <c r="BF504" s="192"/>
      <c r="BG504" s="192"/>
      <c r="BH504" s="192">
        <f t="shared" si="640"/>
        <v>332.296853370967</v>
      </c>
      <c r="BI504" s="192"/>
      <c r="BJ504" s="192"/>
      <c r="BK504" s="192"/>
      <c r="BL504" s="192"/>
      <c r="BM504" s="192"/>
      <c r="BN504" s="192"/>
      <c r="BO504" s="192"/>
      <c r="BP504" s="192"/>
      <c r="BQ504" s="192"/>
      <c r="BR504" s="192"/>
      <c r="BS504" s="192"/>
      <c r="BT504" s="192"/>
      <c r="BU504" s="192"/>
      <c r="BV504" s="192"/>
      <c r="BW504" s="192"/>
      <c r="BX504" s="192"/>
      <c r="BY504" s="192"/>
      <c r="BZ504" s="192"/>
      <c r="CA504" s="192"/>
      <c r="CB504" s="192"/>
      <c r="CC504" s="192"/>
      <c r="CD504" s="192"/>
      <c r="CE504" s="192"/>
      <c r="CF504" s="192"/>
      <c r="CG504" s="192"/>
      <c r="CH504" s="192"/>
      <c r="CI504" s="192"/>
      <c r="CJ504" s="192"/>
      <c r="CK504" s="192"/>
      <c r="CL504" s="192"/>
      <c r="CM504" s="192"/>
      <c r="CN504" s="192"/>
      <c r="CO504" s="192"/>
      <c r="CP504" s="192"/>
      <c r="CQ504" s="192"/>
      <c r="CR504" s="192"/>
      <c r="CS504" s="192"/>
    </row>
    <row r="505" s="24" customFormat="1" hidden="1" outlineLevel="2" spans="1:97">
      <c r="A505" s="187" t="s">
        <v>644</v>
      </c>
      <c r="B505" s="184" t="s">
        <v>594</v>
      </c>
      <c r="C505" s="192"/>
      <c r="D505" s="192"/>
      <c r="E505" s="192"/>
      <c r="F505" s="192"/>
      <c r="G505" s="192"/>
      <c r="H505" s="192">
        <f t="shared" si="641"/>
        <v>115.734123293835</v>
      </c>
      <c r="I505" s="192">
        <f t="shared" si="641"/>
        <v>126.738736492103</v>
      </c>
      <c r="J505" s="192">
        <f t="shared" si="641"/>
        <v>119.658330081935</v>
      </c>
      <c r="K505" s="192">
        <f t="shared" si="641"/>
        <v>127.379829146559</v>
      </c>
      <c r="L505" s="192">
        <f t="shared" si="641"/>
        <v>121.470077352965</v>
      </c>
      <c r="M505" s="192"/>
      <c r="N505" s="192"/>
      <c r="O505" s="192">
        <f>+O497*O$577</f>
        <v>116.770718180207</v>
      </c>
      <c r="P505" s="192"/>
      <c r="Q505" s="192"/>
      <c r="R505" s="192">
        <f t="shared" si="634"/>
        <v>120.49259016996</v>
      </c>
      <c r="S505" s="192"/>
      <c r="T505" s="192"/>
      <c r="U505" s="192"/>
      <c r="V505" s="192"/>
      <c r="W505" s="192"/>
      <c r="X505" s="192"/>
      <c r="Y505" s="192">
        <f t="shared" si="635"/>
        <v>142.681042246676</v>
      </c>
      <c r="Z505" s="192"/>
      <c r="AA505" s="192"/>
      <c r="AB505" s="192"/>
      <c r="AC505" s="192"/>
      <c r="AD505" s="192"/>
      <c r="AE505" s="192"/>
      <c r="AF505" s="192">
        <f t="shared" si="636"/>
        <v>157.945437465351</v>
      </c>
      <c r="AG505" s="192"/>
      <c r="AH505" s="192"/>
      <c r="AI505" s="192"/>
      <c r="AJ505" s="192"/>
      <c r="AK505" s="192"/>
      <c r="AL505" s="192"/>
      <c r="AM505" s="192">
        <f t="shared" si="637"/>
        <v>189.436754457393</v>
      </c>
      <c r="AN505" s="192"/>
      <c r="AO505" s="192"/>
      <c r="AP505" s="192"/>
      <c r="AQ505" s="192"/>
      <c r="AR505" s="192"/>
      <c r="AS505" s="192"/>
      <c r="AT505" s="192">
        <f t="shared" si="638"/>
        <v>189.6993</v>
      </c>
      <c r="AU505" s="192"/>
      <c r="AV505" s="192"/>
      <c r="AW505" s="192"/>
      <c r="AX505" s="192"/>
      <c r="AY505" s="192"/>
      <c r="AZ505" s="192"/>
      <c r="BA505" s="192">
        <f t="shared" si="639"/>
        <v>202.789251099245</v>
      </c>
      <c r="BB505" s="192"/>
      <c r="BC505" s="192"/>
      <c r="BD505" s="192"/>
      <c r="BE505" s="192"/>
      <c r="BF505" s="192"/>
      <c r="BG505" s="192"/>
      <c r="BH505" s="192">
        <f t="shared" si="640"/>
        <v>254.242807736198</v>
      </c>
      <c r="BI505" s="192"/>
      <c r="BJ505" s="192"/>
      <c r="BK505" s="192"/>
      <c r="BL505" s="192"/>
      <c r="BM505" s="192"/>
      <c r="BN505" s="192"/>
      <c r="BO505" s="192"/>
      <c r="BP505" s="192"/>
      <c r="BQ505" s="192"/>
      <c r="BR505" s="192"/>
      <c r="BS505" s="192"/>
      <c r="BT505" s="192"/>
      <c r="BU505" s="192"/>
      <c r="BV505" s="192"/>
      <c r="BW505" s="192"/>
      <c r="BX505" s="192"/>
      <c r="BY505" s="192"/>
      <c r="BZ505" s="192"/>
      <c r="CA505" s="192"/>
      <c r="CB505" s="192"/>
      <c r="CC505" s="192"/>
      <c r="CD505" s="192"/>
      <c r="CE505" s="192"/>
      <c r="CF505" s="192"/>
      <c r="CG505" s="192"/>
      <c r="CH505" s="192"/>
      <c r="CI505" s="192"/>
      <c r="CJ505" s="192"/>
      <c r="CK505" s="192"/>
      <c r="CL505" s="192"/>
      <c r="CM505" s="192"/>
      <c r="CN505" s="192"/>
      <c r="CO505" s="192"/>
      <c r="CP505" s="192"/>
      <c r="CQ505" s="192"/>
      <c r="CR505" s="192"/>
      <c r="CS505" s="192"/>
    </row>
    <row r="506" s="24" customFormat="1" hidden="1" outlineLevel="2" spans="1:97">
      <c r="A506" s="187" t="s">
        <v>645</v>
      </c>
      <c r="B506" s="184" t="s">
        <v>594</v>
      </c>
      <c r="C506" s="192"/>
      <c r="D506" s="192"/>
      <c r="E506" s="192"/>
      <c r="F506" s="192"/>
      <c r="G506" s="192"/>
      <c r="H506" s="192">
        <f t="shared" si="641"/>
        <v>42.5425828708564</v>
      </c>
      <c r="I506" s="192">
        <f t="shared" si="641"/>
        <v>43.8044056525353</v>
      </c>
      <c r="J506" s="192">
        <f t="shared" si="641"/>
        <v>34.1775580374561</v>
      </c>
      <c r="K506" s="192">
        <f t="shared" si="641"/>
        <v>38.041477976661</v>
      </c>
      <c r="L506" s="192">
        <f t="shared" si="641"/>
        <v>43.5496354026904</v>
      </c>
      <c r="M506" s="192"/>
      <c r="N506" s="192"/>
      <c r="O506" s="192">
        <f>+O498*O$577</f>
        <v>55.5393398872012</v>
      </c>
      <c r="P506" s="192"/>
      <c r="Q506" s="192"/>
      <c r="R506" s="192">
        <f t="shared" si="634"/>
        <v>58.6169807094716</v>
      </c>
      <c r="S506" s="192"/>
      <c r="T506" s="192"/>
      <c r="U506" s="192"/>
      <c r="V506" s="192"/>
      <c r="W506" s="192"/>
      <c r="X506" s="192"/>
      <c r="Y506" s="192">
        <f t="shared" si="635"/>
        <v>56.4269783251075</v>
      </c>
      <c r="Z506" s="192"/>
      <c r="AA506" s="192"/>
      <c r="AB506" s="192"/>
      <c r="AC506" s="192"/>
      <c r="AD506" s="192"/>
      <c r="AE506" s="192"/>
      <c r="AF506" s="192">
        <f t="shared" si="636"/>
        <v>62.4416605188811</v>
      </c>
      <c r="AG506" s="192"/>
      <c r="AH506" s="192"/>
      <c r="AI506" s="192"/>
      <c r="AJ506" s="192"/>
      <c r="AK506" s="192"/>
      <c r="AL506" s="192"/>
      <c r="AM506" s="192">
        <f t="shared" si="637"/>
        <v>68.317061734726</v>
      </c>
      <c r="AN506" s="192"/>
      <c r="AO506" s="192"/>
      <c r="AP506" s="192"/>
      <c r="AQ506" s="192"/>
      <c r="AR506" s="192"/>
      <c r="AS506" s="192"/>
      <c r="AT506" s="192">
        <f t="shared" si="638"/>
        <v>74.9169023615869</v>
      </c>
      <c r="AU506" s="192"/>
      <c r="AV506" s="192"/>
      <c r="AW506" s="192"/>
      <c r="AX506" s="192"/>
      <c r="AY506" s="192"/>
      <c r="AZ506" s="192"/>
      <c r="BA506" s="192">
        <f t="shared" si="639"/>
        <v>106.25330304767</v>
      </c>
      <c r="BB506" s="192"/>
      <c r="BC506" s="192"/>
      <c r="BD506" s="192"/>
      <c r="BE506" s="192"/>
      <c r="BF506" s="192"/>
      <c r="BG506" s="192"/>
      <c r="BH506" s="192">
        <f t="shared" si="640"/>
        <v>161.677158186254</v>
      </c>
      <c r="BI506" s="192"/>
      <c r="BJ506" s="192"/>
      <c r="BK506" s="192"/>
      <c r="BL506" s="192"/>
      <c r="BM506" s="192"/>
      <c r="BN506" s="192"/>
      <c r="BO506" s="192"/>
      <c r="BP506" s="192"/>
      <c r="BQ506" s="192"/>
      <c r="BR506" s="192"/>
      <c r="BS506" s="192"/>
      <c r="BT506" s="192"/>
      <c r="BU506" s="192"/>
      <c r="BV506" s="192"/>
      <c r="BW506" s="192"/>
      <c r="BX506" s="192"/>
      <c r="BY506" s="192"/>
      <c r="BZ506" s="192"/>
      <c r="CA506" s="192"/>
      <c r="CB506" s="192"/>
      <c r="CC506" s="192"/>
      <c r="CD506" s="192"/>
      <c r="CE506" s="192"/>
      <c r="CF506" s="192"/>
      <c r="CG506" s="192"/>
      <c r="CH506" s="192"/>
      <c r="CI506" s="192"/>
      <c r="CJ506" s="192"/>
      <c r="CK506" s="192"/>
      <c r="CL506" s="192"/>
      <c r="CM506" s="192"/>
      <c r="CN506" s="192"/>
      <c r="CO506" s="192"/>
      <c r="CP506" s="192"/>
      <c r="CQ506" s="192"/>
      <c r="CR506" s="192"/>
      <c r="CS506" s="192"/>
    </row>
    <row r="507" s="24" customFormat="1" hidden="1" outlineLevel="2" spans="1:97">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c r="AA507" s="184"/>
      <c r="AB507" s="184"/>
      <c r="AC507" s="184"/>
      <c r="AD507" s="184"/>
      <c r="AE507" s="184"/>
      <c r="AF507" s="184"/>
      <c r="AG507" s="184"/>
      <c r="AH507" s="184"/>
      <c r="AI507" s="184"/>
      <c r="AJ507" s="184"/>
      <c r="AK507" s="184"/>
      <c r="AL507" s="184"/>
      <c r="AM507" s="184"/>
      <c r="AN507" s="184"/>
      <c r="AO507" s="184"/>
      <c r="AP507" s="184"/>
      <c r="AQ507" s="184"/>
      <c r="AR507" s="184"/>
      <c r="AS507" s="184"/>
      <c r="AT507" s="184"/>
      <c r="AU507" s="184"/>
      <c r="AV507" s="184"/>
      <c r="AW507" s="184"/>
      <c r="AX507" s="184"/>
      <c r="AY507" s="184"/>
      <c r="AZ507" s="184"/>
      <c r="BA507" s="184"/>
      <c r="BB507" s="184"/>
      <c r="BC507" s="184"/>
      <c r="BD507" s="184"/>
      <c r="BE507" s="184"/>
      <c r="BF507" s="184"/>
      <c r="BG507" s="184"/>
      <c r="BH507" s="184"/>
      <c r="BI507" s="184"/>
      <c r="BJ507" s="184"/>
      <c r="BK507" s="184"/>
      <c r="BL507" s="184"/>
      <c r="BM507" s="184"/>
      <c r="BN507" s="184"/>
      <c r="BO507" s="184"/>
      <c r="BP507" s="184"/>
      <c r="BQ507" s="184"/>
      <c r="BR507" s="184"/>
      <c r="BS507" s="184"/>
      <c r="BT507" s="184"/>
      <c r="BU507" s="184"/>
      <c r="BV507" s="184"/>
      <c r="BW507" s="184"/>
      <c r="BX507" s="184"/>
      <c r="BY507" s="184"/>
      <c r="BZ507" s="184"/>
      <c r="CA507" s="184"/>
      <c r="CB507" s="184"/>
      <c r="CC507" s="184"/>
      <c r="CD507" s="184"/>
      <c r="CE507" s="184"/>
      <c r="CF507" s="184"/>
      <c r="CG507" s="184"/>
      <c r="CH507" s="184"/>
      <c r="CI507" s="184"/>
      <c r="CJ507" s="184"/>
      <c r="CK507" s="184"/>
      <c r="CL507" s="184"/>
      <c r="CM507" s="184"/>
      <c r="CN507" s="184"/>
      <c r="CO507" s="184"/>
      <c r="CP507" s="184"/>
      <c r="CQ507" s="184"/>
      <c r="CR507" s="184"/>
      <c r="CS507" s="184"/>
    </row>
    <row r="508" s="24" customFormat="1" hidden="1" outlineLevel="2" spans="1:97">
      <c r="A508" s="25" t="s">
        <v>641</v>
      </c>
      <c r="B508" s="190" t="s">
        <v>587</v>
      </c>
      <c r="C508" s="184"/>
      <c r="D508" s="184"/>
      <c r="E508" s="184"/>
      <c r="F508" s="184"/>
      <c r="G508" s="184"/>
      <c r="H508" s="184"/>
      <c r="I508" s="185">
        <f>+I500/H500-1</f>
        <v>-0.00757676458859491</v>
      </c>
      <c r="J508" s="185">
        <f>+J500/I500-1</f>
        <v>0.0212965443343156</v>
      </c>
      <c r="K508" s="185">
        <f>+K500/J500-1</f>
        <v>0.0507540983606558</v>
      </c>
      <c r="L508" s="185">
        <f>+L500/K500-1</f>
        <v>0.0380678981527709</v>
      </c>
      <c r="M508" s="185"/>
      <c r="N508" s="185"/>
      <c r="O508" s="185">
        <f>+O500/L500-1</f>
        <v>0.0525429842491283</v>
      </c>
      <c r="P508" s="185"/>
      <c r="Q508" s="185"/>
      <c r="R508" s="185">
        <f>(1+R509)*(1+R510)-1</f>
        <v>0.0208428852829572</v>
      </c>
      <c r="S508" s="185"/>
      <c r="T508" s="185"/>
      <c r="U508" s="185"/>
      <c r="V508" s="185"/>
      <c r="W508" s="185"/>
      <c r="X508" s="185"/>
      <c r="Y508" s="185">
        <f>(1+Y509)*(1+Y510)-1</f>
        <v>0.0270122651579878</v>
      </c>
      <c r="Z508" s="185"/>
      <c r="AA508" s="185"/>
      <c r="AB508" s="185"/>
      <c r="AC508" s="185"/>
      <c r="AD508" s="185"/>
      <c r="AE508" s="185"/>
      <c r="AF508" s="185">
        <f>(1+AF509)*(1+AF510)-1</f>
        <v>0.021503291291326</v>
      </c>
      <c r="AG508" s="185"/>
      <c r="AH508" s="185"/>
      <c r="AI508" s="185"/>
      <c r="AJ508" s="185"/>
      <c r="AK508" s="185"/>
      <c r="AL508" s="185"/>
      <c r="AM508" s="185">
        <f>(1+AM509)*(1+AM510)-1</f>
        <v>0.0227619035980242</v>
      </c>
      <c r="AN508" s="185"/>
      <c r="AO508" s="185"/>
      <c r="AP508" s="185"/>
      <c r="AQ508" s="185"/>
      <c r="AR508" s="185"/>
      <c r="AS508" s="185"/>
      <c r="AT508" s="185">
        <f>(1+AT509)*(1+AT510)-1</f>
        <v>0.0185515311175193</v>
      </c>
      <c r="AU508" s="185"/>
      <c r="AV508" s="185"/>
      <c r="AW508" s="185"/>
      <c r="AX508" s="185"/>
      <c r="AY508" s="185"/>
      <c r="AZ508" s="185"/>
      <c r="BA508" s="185">
        <f>(1+BA509)*(1+BA510)-1</f>
        <v>0.206624589474043</v>
      </c>
      <c r="BB508" s="185"/>
      <c r="BC508" s="185"/>
      <c r="BD508" s="185"/>
      <c r="BE508" s="185"/>
      <c r="BF508" s="185"/>
      <c r="BG508" s="185"/>
      <c r="BH508" s="185">
        <f>(1+BH509)*(1+BH510)-1</f>
        <v>0.175234675028707</v>
      </c>
      <c r="BI508" s="185"/>
      <c r="BJ508" s="185"/>
      <c r="BK508" s="185"/>
      <c r="BL508" s="185"/>
      <c r="BM508" s="185"/>
      <c r="BN508" s="185"/>
      <c r="BO508" s="185"/>
      <c r="BP508" s="185"/>
      <c r="BQ508" s="185"/>
      <c r="BR508" s="185"/>
      <c r="BS508" s="185"/>
      <c r="BT508" s="185"/>
      <c r="BU508" s="185"/>
      <c r="BV508" s="185"/>
      <c r="BW508" s="185"/>
      <c r="BX508" s="185"/>
      <c r="BY508" s="185"/>
      <c r="BZ508" s="185"/>
      <c r="CA508" s="185"/>
      <c r="CB508" s="185"/>
      <c r="CC508" s="185"/>
      <c r="CD508" s="185"/>
      <c r="CE508" s="185"/>
      <c r="CF508" s="185"/>
      <c r="CG508" s="185"/>
      <c r="CH508" s="185"/>
      <c r="CI508" s="185"/>
      <c r="CJ508" s="185"/>
      <c r="CK508" s="185"/>
      <c r="CL508" s="185"/>
      <c r="CM508" s="185"/>
      <c r="CN508" s="185"/>
      <c r="CO508" s="185"/>
      <c r="CP508" s="185"/>
      <c r="CQ508" s="185"/>
      <c r="CR508" s="185"/>
      <c r="CS508" s="185"/>
    </row>
    <row r="509" s="24" customFormat="1" hidden="1" outlineLevel="2" spans="1:97">
      <c r="A509" s="551" t="s">
        <v>646</v>
      </c>
      <c r="B509" s="184" t="s">
        <v>587</v>
      </c>
      <c r="C509" s="184"/>
      <c r="D509" s="184"/>
      <c r="E509" s="184"/>
      <c r="F509" s="184"/>
      <c r="G509" s="184"/>
      <c r="H509" s="184"/>
      <c r="I509" s="185">
        <f>(1+I508)/(1+I510)-1</f>
        <v>0.00549466607031923</v>
      </c>
      <c r="J509" s="185">
        <f>(1+J508)/(1+J510)-1</f>
        <v>0.00323825573115477</v>
      </c>
      <c r="K509" s="185">
        <f>(1+K508)/(1+K510)-1</f>
        <v>-0.00307960307338162</v>
      </c>
      <c r="L509" s="185">
        <f>(1+L508)/(1+L510)-1</f>
        <v>-0.0169811570523003</v>
      </c>
      <c r="M509" s="185"/>
      <c r="N509" s="185"/>
      <c r="O509" s="185">
        <f>(1+O508)/(1+O510)-1</f>
        <v>0.00818293510452905</v>
      </c>
      <c r="P509" s="185"/>
      <c r="Q509" s="185"/>
      <c r="R509" s="185">
        <f>[56]Currencies!I743</f>
        <v>-0.0240507788881862</v>
      </c>
      <c r="S509" s="185"/>
      <c r="T509" s="185"/>
      <c r="U509" s="185"/>
      <c r="V509" s="185"/>
      <c r="W509" s="185"/>
      <c r="X509" s="185"/>
      <c r="Y509" s="185">
        <f>[56]Currencies!J743</f>
        <v>-0.0134368250163421</v>
      </c>
      <c r="Z509" s="185"/>
      <c r="AA509" s="185"/>
      <c r="AB509" s="185"/>
      <c r="AC509" s="185"/>
      <c r="AD509" s="185"/>
      <c r="AE509" s="185"/>
      <c r="AF509" s="185">
        <f>[56]Currencies!K743</f>
        <v>-0.00341142313041361</v>
      </c>
      <c r="AG509" s="185"/>
      <c r="AH509" s="185"/>
      <c r="AI509" s="185"/>
      <c r="AJ509" s="185"/>
      <c r="AK509" s="185"/>
      <c r="AL509" s="185"/>
      <c r="AM509" s="185">
        <f>[56]Currencies!R743</f>
        <v>0.00270774862551383</v>
      </c>
      <c r="AN509" s="185"/>
      <c r="AO509" s="185"/>
      <c r="AP509" s="185"/>
      <c r="AQ509" s="185"/>
      <c r="AR509" s="185"/>
      <c r="AS509" s="185"/>
      <c r="AT509" s="185">
        <f>[56]Currencies!Y743</f>
        <v>-0.00142006753184387</v>
      </c>
      <c r="AU509" s="185"/>
      <c r="AV509" s="185"/>
      <c r="AW509" s="185"/>
      <c r="AX509" s="185"/>
      <c r="AY509" s="185"/>
      <c r="AZ509" s="185"/>
      <c r="BA509" s="185">
        <f>[56]Currencies!AF743</f>
        <v>0.00552049122836935</v>
      </c>
      <c r="BB509" s="185"/>
      <c r="BC509" s="185"/>
      <c r="BD509" s="185"/>
      <c r="BE509" s="185"/>
      <c r="BF509" s="185"/>
      <c r="BG509" s="185"/>
      <c r="BH509" s="185">
        <f>[56]Currencies!AM743</f>
        <v>0.00447408122111692</v>
      </c>
      <c r="BI509" s="185"/>
      <c r="BJ509" s="185"/>
      <c r="BK509" s="185"/>
      <c r="BL509" s="185"/>
      <c r="BM509" s="185"/>
      <c r="BN509" s="185"/>
      <c r="BO509" s="185"/>
      <c r="BP509" s="185"/>
      <c r="BQ509" s="185"/>
      <c r="BR509" s="185"/>
      <c r="BS509" s="185"/>
      <c r="BT509" s="185"/>
      <c r="BU509" s="185"/>
      <c r="BV509" s="185"/>
      <c r="BW509" s="185"/>
      <c r="BX509" s="185"/>
      <c r="BY509" s="185"/>
      <c r="BZ509" s="185"/>
      <c r="CA509" s="185"/>
      <c r="CB509" s="185"/>
      <c r="CC509" s="185"/>
      <c r="CD509" s="185"/>
      <c r="CE509" s="185"/>
      <c r="CF509" s="185"/>
      <c r="CG509" s="185"/>
      <c r="CH509" s="185"/>
      <c r="CI509" s="185"/>
      <c r="CJ509" s="185"/>
      <c r="CK509" s="185"/>
      <c r="CL509" s="185"/>
      <c r="CM509" s="185"/>
      <c r="CN509" s="185"/>
      <c r="CO509" s="185"/>
      <c r="CP509" s="185"/>
      <c r="CQ509" s="185"/>
      <c r="CR509" s="185"/>
      <c r="CS509" s="185"/>
    </row>
    <row r="510" s="24" customFormat="1" hidden="1" outlineLevel="2" spans="1:97">
      <c r="A510" s="551" t="s">
        <v>647</v>
      </c>
      <c r="B510" s="184" t="s">
        <v>587</v>
      </c>
      <c r="C510" s="184"/>
      <c r="D510" s="184"/>
      <c r="E510" s="184"/>
      <c r="F510" s="184"/>
      <c r="G510" s="184"/>
      <c r="H510" s="184"/>
      <c r="I510" s="185">
        <v>-0.013</v>
      </c>
      <c r="J510" s="185">
        <v>0.018</v>
      </c>
      <c r="K510" s="185">
        <v>0.054</v>
      </c>
      <c r="L510" s="185">
        <v>0.056</v>
      </c>
      <c r="M510" s="185"/>
      <c r="N510" s="185"/>
      <c r="O510" s="185">
        <v>0.044</v>
      </c>
      <c r="P510" s="185"/>
      <c r="Q510" s="185"/>
      <c r="R510" s="188">
        <v>0.046</v>
      </c>
      <c r="S510" s="185"/>
      <c r="T510" s="185"/>
      <c r="U510" s="185"/>
      <c r="V510" s="185"/>
      <c r="W510" s="185"/>
      <c r="X510" s="185"/>
      <c r="Y510" s="188">
        <v>0.041</v>
      </c>
      <c r="Z510" s="185"/>
      <c r="AA510" s="185"/>
      <c r="AB510" s="185"/>
      <c r="AC510" s="185"/>
      <c r="AD510" s="188"/>
      <c r="AE510" s="188"/>
      <c r="AF510" s="188">
        <v>0.025</v>
      </c>
      <c r="AG510" s="188"/>
      <c r="AH510" s="188"/>
      <c r="AI510" s="188"/>
      <c r="AJ510" s="188"/>
      <c r="AK510" s="185"/>
      <c r="AL510" s="185"/>
      <c r="AM510" s="188">
        <v>0.02</v>
      </c>
      <c r="AN510" s="185"/>
      <c r="AO510" s="185"/>
      <c r="AP510" s="185"/>
      <c r="AQ510" s="185"/>
      <c r="AR510" s="185"/>
      <c r="AS510" s="185"/>
      <c r="AT510" s="188">
        <v>0.02</v>
      </c>
      <c r="AU510" s="185"/>
      <c r="AV510" s="185"/>
      <c r="AW510" s="185"/>
      <c r="AX510" s="185"/>
      <c r="AY510" s="185"/>
      <c r="AZ510" s="185"/>
      <c r="BA510" s="188">
        <v>0.2</v>
      </c>
      <c r="BB510" s="185"/>
      <c r="BC510" s="185"/>
      <c r="BD510" s="185"/>
      <c r="BE510" s="185"/>
      <c r="BF510" s="185"/>
      <c r="BG510" s="185"/>
      <c r="BH510" s="188">
        <v>0.17</v>
      </c>
      <c r="BI510" s="185"/>
      <c r="BJ510" s="185"/>
      <c r="BK510" s="185"/>
      <c r="BL510" s="185"/>
      <c r="BM510" s="185"/>
      <c r="BN510" s="185"/>
      <c r="BO510" s="185"/>
      <c r="BP510" s="185"/>
      <c r="BQ510" s="185"/>
      <c r="BR510" s="185"/>
      <c r="BS510" s="185"/>
      <c r="BT510" s="185"/>
      <c r="BU510" s="185"/>
      <c r="BV510" s="188"/>
      <c r="BW510" s="188"/>
      <c r="BX510" s="188"/>
      <c r="BY510" s="185"/>
      <c r="BZ510" s="188"/>
      <c r="CA510" s="188"/>
      <c r="CB510" s="188"/>
      <c r="CC510" s="188"/>
      <c r="CD510" s="188"/>
      <c r="CE510" s="188"/>
      <c r="CF510" s="185"/>
      <c r="CG510" s="188"/>
      <c r="CH510" s="188"/>
      <c r="CI510" s="188"/>
      <c r="CJ510" s="185"/>
      <c r="CK510" s="185"/>
      <c r="CL510" s="185"/>
      <c r="CM510" s="185"/>
      <c r="CN510" s="185"/>
      <c r="CO510" s="185"/>
      <c r="CP510" s="185"/>
      <c r="CQ510" s="185"/>
      <c r="CR510" s="185"/>
      <c r="CS510" s="185"/>
    </row>
    <row r="511" s="24" customFormat="1" hidden="1" outlineLevel="2" spans="1:97">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c r="AA511" s="184"/>
      <c r="AB511" s="184"/>
      <c r="AC511" s="184"/>
      <c r="AD511" s="184"/>
      <c r="AE511" s="184"/>
      <c r="AF511" s="184"/>
      <c r="AG511" s="184"/>
      <c r="AH511" s="184"/>
      <c r="AI511" s="184"/>
      <c r="AJ511" s="184"/>
      <c r="AK511" s="184"/>
      <c r="AL511" s="184"/>
      <c r="AM511" s="184"/>
      <c r="AN511" s="184"/>
      <c r="AO511" s="184"/>
      <c r="AP511" s="184"/>
      <c r="AQ511" s="184"/>
      <c r="AR511" s="184"/>
      <c r="AS511" s="184"/>
      <c r="AT511" s="184"/>
      <c r="AU511" s="184"/>
      <c r="AV511" s="184"/>
      <c r="AW511" s="184"/>
      <c r="AX511" s="184"/>
      <c r="AY511" s="184"/>
      <c r="AZ511" s="184"/>
      <c r="BA511" s="184"/>
      <c r="BB511" s="184"/>
      <c r="BC511" s="184"/>
      <c r="BD511" s="184"/>
      <c r="BE511" s="184"/>
      <c r="BF511" s="184"/>
      <c r="BG511" s="184"/>
      <c r="BH511" s="184"/>
      <c r="BI511" s="184"/>
      <c r="BJ511" s="184"/>
      <c r="BK511" s="184"/>
      <c r="BL511" s="184"/>
      <c r="BM511" s="184"/>
      <c r="BN511" s="184"/>
      <c r="BO511" s="184"/>
      <c r="BP511" s="184"/>
      <c r="BQ511" s="184"/>
      <c r="BR511" s="184"/>
      <c r="BS511" s="184"/>
      <c r="BT511" s="184"/>
      <c r="BU511" s="184"/>
      <c r="BV511" s="184"/>
      <c r="BW511" s="184"/>
      <c r="BX511" s="184"/>
      <c r="BY511" s="184"/>
      <c r="BZ511" s="184"/>
      <c r="CA511" s="184"/>
      <c r="CB511" s="184"/>
      <c r="CC511" s="184"/>
      <c r="CD511" s="184"/>
      <c r="CE511" s="184"/>
      <c r="CF511" s="184"/>
      <c r="CG511" s="184"/>
      <c r="CH511" s="184"/>
      <c r="CI511" s="184"/>
      <c r="CJ511" s="184"/>
      <c r="CK511" s="184"/>
      <c r="CL511" s="184"/>
      <c r="CM511" s="184"/>
      <c r="CN511" s="184"/>
      <c r="CO511" s="184"/>
      <c r="CP511" s="184"/>
      <c r="CQ511" s="184"/>
      <c r="CR511" s="184"/>
      <c r="CS511" s="184"/>
    </row>
    <row r="512" s="24" customFormat="1" hidden="1" outlineLevel="2" spans="1:97">
      <c r="A512" s="25" t="s">
        <v>451</v>
      </c>
      <c r="B512" s="190" t="s">
        <v>587</v>
      </c>
      <c r="C512" s="184"/>
      <c r="D512" s="184"/>
      <c r="E512" s="184"/>
      <c r="F512" s="184"/>
      <c r="G512" s="184"/>
      <c r="H512" s="184"/>
      <c r="I512" s="185">
        <f>+I501/H501-1</f>
        <v>0.0472000000000001</v>
      </c>
      <c r="J512" s="185">
        <f>+J501/I501-1</f>
        <v>0.226890756302521</v>
      </c>
      <c r="K512" s="185">
        <f>+K501/J501-1</f>
        <v>0.014321295143213</v>
      </c>
      <c r="L512" s="185">
        <f>+L501/K501-1</f>
        <v>0.0558624923265807</v>
      </c>
      <c r="M512" s="185"/>
      <c r="N512" s="185"/>
      <c r="O512" s="185">
        <f>+O501/L501-1</f>
        <v>0.215116279069767</v>
      </c>
      <c r="P512" s="185"/>
      <c r="Q512" s="185"/>
      <c r="R512" s="185">
        <f>(1+R513)*(1+R514)-1</f>
        <v>0.0895483203210401</v>
      </c>
      <c r="S512" s="185"/>
      <c r="T512" s="185"/>
      <c r="U512" s="185"/>
      <c r="V512" s="185"/>
      <c r="W512" s="185"/>
      <c r="X512" s="185"/>
      <c r="Y512" s="185">
        <f>(1+Y513)*(1+Y514)-1</f>
        <v>0.0304598022406743</v>
      </c>
      <c r="Z512" s="185"/>
      <c r="AA512" s="185"/>
      <c r="AB512" s="185"/>
      <c r="AC512" s="185"/>
      <c r="AD512" s="185"/>
      <c r="AE512" s="185"/>
      <c r="AF512" s="185">
        <f>(1+AF513)*(1+AF514)-1</f>
        <v>-0.00012707607781981</v>
      </c>
      <c r="AG512" s="185"/>
      <c r="AH512" s="185"/>
      <c r="AI512" s="185"/>
      <c r="AJ512" s="185"/>
      <c r="AK512" s="185"/>
      <c r="AL512" s="185"/>
      <c r="AM512" s="185">
        <f>(1+AM513)*(1+AM514)-1</f>
        <v>0.0847239834686619</v>
      </c>
      <c r="AN512" s="185"/>
      <c r="AO512" s="185"/>
      <c r="AP512" s="185"/>
      <c r="AQ512" s="185"/>
      <c r="AR512" s="185"/>
      <c r="AS512" s="185"/>
      <c r="AT512" s="185">
        <f>(1+AT513)*(1+AT514)-1</f>
        <v>0.400213570163055</v>
      </c>
      <c r="AU512" s="185"/>
      <c r="AV512" s="185"/>
      <c r="AW512" s="185"/>
      <c r="AX512" s="185"/>
      <c r="AY512" s="185"/>
      <c r="AZ512" s="185"/>
      <c r="BA512" s="185">
        <f>(1+BA513)*(1+BA514)-1</f>
        <v>0.447256175621003</v>
      </c>
      <c r="BB512" s="185"/>
      <c r="BC512" s="185"/>
      <c r="BD512" s="185"/>
      <c r="BE512" s="185"/>
      <c r="BF512" s="185"/>
      <c r="BG512" s="185"/>
      <c r="BH512" s="185">
        <f>(1+BH513)*(1+BH514)-1</f>
        <v>0.410070617922184</v>
      </c>
      <c r="BI512" s="185"/>
      <c r="BJ512" s="185"/>
      <c r="BK512" s="185"/>
      <c r="BL512" s="185"/>
      <c r="BM512" s="185"/>
      <c r="BN512" s="185"/>
      <c r="BO512" s="185"/>
      <c r="BP512" s="185"/>
      <c r="BQ512" s="185"/>
      <c r="BR512" s="185"/>
      <c r="BS512" s="185"/>
      <c r="BT512" s="185"/>
      <c r="BU512" s="185"/>
      <c r="BV512" s="185"/>
      <c r="BW512" s="185"/>
      <c r="BX512" s="185"/>
      <c r="BY512" s="185"/>
      <c r="BZ512" s="185"/>
      <c r="CA512" s="185"/>
      <c r="CB512" s="185"/>
      <c r="CC512" s="185"/>
      <c r="CD512" s="185"/>
      <c r="CE512" s="185"/>
      <c r="CF512" s="185"/>
      <c r="CG512" s="185"/>
      <c r="CH512" s="185"/>
      <c r="CI512" s="185"/>
      <c r="CJ512" s="185"/>
      <c r="CK512" s="185"/>
      <c r="CL512" s="185"/>
      <c r="CM512" s="185"/>
      <c r="CN512" s="185"/>
      <c r="CO512" s="185"/>
      <c r="CP512" s="185"/>
      <c r="CQ512" s="185"/>
      <c r="CR512" s="185"/>
      <c r="CS512" s="185"/>
    </row>
    <row r="513" s="24" customFormat="1" hidden="1" outlineLevel="2" spans="1:97">
      <c r="A513" s="551" t="s">
        <v>646</v>
      </c>
      <c r="B513" s="184" t="s">
        <v>587</v>
      </c>
      <c r="C513" s="184"/>
      <c r="D513" s="184"/>
      <c r="E513" s="184"/>
      <c r="F513" s="184"/>
      <c r="G513" s="184"/>
      <c r="H513" s="184"/>
      <c r="I513" s="185">
        <f>(1+I512)/(1+I514)-1</f>
        <v>-0.032162661737523</v>
      </c>
      <c r="J513" s="185">
        <f>(1+J512)/(1+J514)-1</f>
        <v>0.0771648431102028</v>
      </c>
      <c r="K513" s="185">
        <f>(1+K512)/(1+K514)-1</f>
        <v>-0.0421895229997988</v>
      </c>
      <c r="L513" s="185">
        <f>(1+L512)/(1+L514)-1</f>
        <v>-0.028645361245096</v>
      </c>
      <c r="M513" s="185"/>
      <c r="N513" s="185"/>
      <c r="O513" s="185">
        <f>(1+O512)/(1+O514)-1</f>
        <v>0.138815631742987</v>
      </c>
      <c r="P513" s="185"/>
      <c r="Q513" s="185"/>
      <c r="R513" s="185">
        <f>[56]Currencies!I745</f>
        <v>-0.000414385026568819</v>
      </c>
      <c r="S513" s="185"/>
      <c r="T513" s="185"/>
      <c r="U513" s="185"/>
      <c r="V513" s="185"/>
      <c r="W513" s="185"/>
      <c r="X513" s="185"/>
      <c r="Y513" s="185">
        <f>[56]Currencies!J745</f>
        <v>-0.0186097121517386</v>
      </c>
      <c r="Z513" s="185"/>
      <c r="AA513" s="185"/>
      <c r="AB513" s="185"/>
      <c r="AC513" s="185"/>
      <c r="AD513" s="185"/>
      <c r="AE513" s="185"/>
      <c r="AF513" s="185">
        <f>[56]Currencies!K745</f>
        <v>-0.0431838048591577</v>
      </c>
      <c r="AG513" s="185"/>
      <c r="AH513" s="185"/>
      <c r="AI513" s="185"/>
      <c r="AJ513" s="185"/>
      <c r="AK513" s="185"/>
      <c r="AL513" s="185"/>
      <c r="AM513" s="185">
        <f>[56]Currencies!R745</f>
        <v>0.0531300810375359</v>
      </c>
      <c r="AN513" s="185"/>
      <c r="AO513" s="185"/>
      <c r="AP513" s="185"/>
      <c r="AQ513" s="185"/>
      <c r="AR513" s="185"/>
      <c r="AS513" s="185"/>
      <c r="AT513" s="185">
        <f>[56]Currencies!Y745</f>
        <v>-0.020829671214647</v>
      </c>
      <c r="AU513" s="185"/>
      <c r="AV513" s="185"/>
      <c r="AW513" s="185"/>
      <c r="AX513" s="185"/>
      <c r="AY513" s="185"/>
      <c r="AZ513" s="185"/>
      <c r="BA513" s="185">
        <f>[56]Currencies!AF745</f>
        <v>-0.0286871304557026</v>
      </c>
      <c r="BB513" s="185"/>
      <c r="BC513" s="185"/>
      <c r="BD513" s="185"/>
      <c r="BE513" s="185"/>
      <c r="BF513" s="185"/>
      <c r="BG513" s="185"/>
      <c r="BH513" s="185">
        <f>[56]Currencies!AM745</f>
        <v>0.119103665017606</v>
      </c>
      <c r="BI513" s="185"/>
      <c r="BJ513" s="185"/>
      <c r="BK513" s="185"/>
      <c r="BL513" s="185"/>
      <c r="BM513" s="185"/>
      <c r="BN513" s="185"/>
      <c r="BO513" s="185"/>
      <c r="BP513" s="185"/>
      <c r="BQ513" s="185"/>
      <c r="BR513" s="185"/>
      <c r="BS513" s="185"/>
      <c r="BT513" s="185"/>
      <c r="BU513" s="185"/>
      <c r="BV513" s="185"/>
      <c r="BW513" s="185"/>
      <c r="BX513" s="185"/>
      <c r="BY513" s="185"/>
      <c r="BZ513" s="185"/>
      <c r="CA513" s="185"/>
      <c r="CB513" s="185"/>
      <c r="CC513" s="185"/>
      <c r="CD513" s="185"/>
      <c r="CE513" s="185"/>
      <c r="CF513" s="185"/>
      <c r="CG513" s="185"/>
      <c r="CH513" s="185"/>
      <c r="CI513" s="185"/>
      <c r="CJ513" s="185"/>
      <c r="CK513" s="185"/>
      <c r="CL513" s="185"/>
      <c r="CM513" s="185"/>
      <c r="CN513" s="185"/>
      <c r="CO513" s="185"/>
      <c r="CP513" s="185"/>
      <c r="CQ513" s="185"/>
      <c r="CR513" s="185"/>
      <c r="CS513" s="185"/>
    </row>
    <row r="514" s="24" customFormat="1" hidden="1" outlineLevel="2" spans="1:97">
      <c r="A514" s="551" t="s">
        <v>648</v>
      </c>
      <c r="B514" s="184" t="s">
        <v>587</v>
      </c>
      <c r="C514" s="184"/>
      <c r="D514" s="184"/>
      <c r="E514" s="184"/>
      <c r="F514" s="184"/>
      <c r="G514" s="184"/>
      <c r="H514" s="184"/>
      <c r="I514" s="185">
        <v>0.082</v>
      </c>
      <c r="J514" s="185">
        <v>0.139</v>
      </c>
      <c r="K514" s="185">
        <v>0.059</v>
      </c>
      <c r="L514" s="185">
        <v>0.087</v>
      </c>
      <c r="M514" s="185"/>
      <c r="N514" s="185"/>
      <c r="O514" s="185">
        <v>0.067</v>
      </c>
      <c r="P514" s="185"/>
      <c r="Q514" s="185"/>
      <c r="R514" s="188">
        <v>0.09</v>
      </c>
      <c r="S514" s="185"/>
      <c r="T514" s="185"/>
      <c r="U514" s="185"/>
      <c r="V514" s="185"/>
      <c r="W514" s="185"/>
      <c r="X514" s="185"/>
      <c r="Y514" s="188">
        <v>0.05</v>
      </c>
      <c r="Z514" s="185"/>
      <c r="AA514" s="185"/>
      <c r="AB514" s="185"/>
      <c r="AC514" s="185"/>
      <c r="AD514" s="188"/>
      <c r="AE514" s="188"/>
      <c r="AF514" s="188">
        <v>0.045</v>
      </c>
      <c r="AG514" s="188"/>
      <c r="AH514" s="188"/>
      <c r="AI514" s="188"/>
      <c r="AJ514" s="188"/>
      <c r="AK514" s="185"/>
      <c r="AL514" s="185"/>
      <c r="AM514" s="188">
        <v>0.03</v>
      </c>
      <c r="AN514" s="185"/>
      <c r="AO514" s="185"/>
      <c r="AP514" s="185"/>
      <c r="AQ514" s="185"/>
      <c r="AR514" s="185"/>
      <c r="AS514" s="185"/>
      <c r="AT514" s="188">
        <v>0.43</v>
      </c>
      <c r="AU514" s="185"/>
      <c r="AV514" s="185"/>
      <c r="AW514" s="185"/>
      <c r="AX514" s="185"/>
      <c r="AY514" s="185"/>
      <c r="AZ514" s="185"/>
      <c r="BA514" s="188">
        <v>0.49</v>
      </c>
      <c r="BB514" s="185"/>
      <c r="BC514" s="185"/>
      <c r="BD514" s="185"/>
      <c r="BE514" s="185"/>
      <c r="BF514" s="185"/>
      <c r="BG514" s="185"/>
      <c r="BH514" s="188">
        <v>0.26</v>
      </c>
      <c r="BI514" s="185"/>
      <c r="BJ514" s="185"/>
      <c r="BK514" s="185"/>
      <c r="BL514" s="185"/>
      <c r="BM514" s="185"/>
      <c r="BN514" s="185"/>
      <c r="BO514" s="185"/>
      <c r="BP514" s="185"/>
      <c r="BQ514" s="185"/>
      <c r="BR514" s="185"/>
      <c r="BS514" s="185"/>
      <c r="BT514" s="185"/>
      <c r="BU514" s="185"/>
      <c r="BV514" s="188"/>
      <c r="BW514" s="188"/>
      <c r="BX514" s="188"/>
      <c r="BY514" s="185"/>
      <c r="BZ514" s="188"/>
      <c r="CA514" s="188"/>
      <c r="CB514" s="188"/>
      <c r="CC514" s="188"/>
      <c r="CD514" s="188"/>
      <c r="CE514" s="188"/>
      <c r="CF514" s="185"/>
      <c r="CG514" s="188"/>
      <c r="CH514" s="188"/>
      <c r="CI514" s="188"/>
      <c r="CJ514" s="185"/>
      <c r="CK514" s="185"/>
      <c r="CL514" s="185"/>
      <c r="CM514" s="185"/>
      <c r="CN514" s="185"/>
      <c r="CO514" s="185"/>
      <c r="CP514" s="185"/>
      <c r="CQ514" s="185"/>
      <c r="CR514" s="185"/>
      <c r="CS514" s="185"/>
    </row>
    <row r="515" s="24" customFormat="1" hidden="1" outlineLevel="2" spans="1:97">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c r="AA515" s="184"/>
      <c r="AB515" s="184"/>
      <c r="AC515" s="184"/>
      <c r="AD515" s="184"/>
      <c r="AE515" s="184"/>
      <c r="AF515" s="184"/>
      <c r="AG515" s="184"/>
      <c r="AH515" s="184"/>
      <c r="AI515" s="184"/>
      <c r="AJ515" s="184"/>
      <c r="AK515" s="184"/>
      <c r="AL515" s="184"/>
      <c r="AM515" s="184"/>
      <c r="AN515" s="184"/>
      <c r="AO515" s="184"/>
      <c r="AP515" s="184"/>
      <c r="AQ515" s="184"/>
      <c r="AR515" s="184"/>
      <c r="AS515" s="184"/>
      <c r="AT515" s="184"/>
      <c r="AU515" s="184"/>
      <c r="AV515" s="184"/>
      <c r="AW515" s="184"/>
      <c r="AX515" s="184"/>
      <c r="AY515" s="184"/>
      <c r="AZ515" s="184"/>
      <c r="BA515" s="184"/>
      <c r="BB515" s="184"/>
      <c r="BC515" s="184"/>
      <c r="BD515" s="184"/>
      <c r="BE515" s="184"/>
      <c r="BF515" s="184"/>
      <c r="BG515" s="184"/>
      <c r="BH515" s="184"/>
      <c r="BI515" s="184"/>
      <c r="BJ515" s="184"/>
      <c r="BK515" s="184"/>
      <c r="BL515" s="184"/>
      <c r="BM515" s="184"/>
      <c r="BN515" s="184"/>
      <c r="BO515" s="184"/>
      <c r="BP515" s="184"/>
      <c r="BQ515" s="184"/>
      <c r="BR515" s="184"/>
      <c r="BS515" s="184"/>
      <c r="BT515" s="184"/>
      <c r="BU515" s="184"/>
      <c r="BV515" s="184"/>
      <c r="BW515" s="184"/>
      <c r="BX515" s="184"/>
      <c r="BY515" s="184"/>
      <c r="BZ515" s="184"/>
      <c r="CA515" s="184"/>
      <c r="CB515" s="184"/>
      <c r="CC515" s="184"/>
      <c r="CD515" s="184"/>
      <c r="CE515" s="184"/>
      <c r="CF515" s="184"/>
      <c r="CG515" s="184"/>
      <c r="CH515" s="184"/>
      <c r="CI515" s="184"/>
      <c r="CJ515" s="184"/>
      <c r="CK515" s="184"/>
      <c r="CL515" s="184"/>
      <c r="CM515" s="184"/>
      <c r="CN515" s="184"/>
      <c r="CO515" s="184"/>
      <c r="CP515" s="184"/>
      <c r="CQ515" s="184"/>
      <c r="CR515" s="184"/>
      <c r="CS515" s="184"/>
    </row>
    <row r="516" s="24" customFormat="1" hidden="1" outlineLevel="2" spans="1:97">
      <c r="A516" s="25" t="s">
        <v>642</v>
      </c>
      <c r="B516" s="190" t="s">
        <v>587</v>
      </c>
      <c r="C516" s="184"/>
      <c r="D516" s="184"/>
      <c r="E516" s="184"/>
      <c r="F516" s="184"/>
      <c r="G516" s="184"/>
      <c r="H516" s="184"/>
      <c r="I516" s="185">
        <f>I502/H502-1</f>
        <v>0.0706275821365336</v>
      </c>
      <c r="J516" s="185">
        <f>J502/I502-1</f>
        <v>0.111539875045939</v>
      </c>
      <c r="K516" s="185">
        <f>K502/J502-1</f>
        <v>0.0552157381385352</v>
      </c>
      <c r="L516" s="185">
        <f>L502/K502-1</f>
        <v>0.0288265705780981</v>
      </c>
      <c r="M516" s="185"/>
      <c r="N516" s="185"/>
      <c r="O516" s="185">
        <f>O502/L502-1</f>
        <v>0.114511953707934</v>
      </c>
      <c r="P516" s="185"/>
      <c r="Q516" s="185"/>
      <c r="R516" s="185">
        <f>(1+R517)*(1+R518)-1</f>
        <v>0.0280989102314668</v>
      </c>
      <c r="S516" s="185"/>
      <c r="T516" s="185"/>
      <c r="U516" s="185"/>
      <c r="V516" s="185"/>
      <c r="W516" s="185"/>
      <c r="X516" s="185"/>
      <c r="Y516" s="185">
        <f>(1+Y517)*(1+Y518)-1</f>
        <v>0.0774221565401172</v>
      </c>
      <c r="Z516" s="185"/>
      <c r="AA516" s="185"/>
      <c r="AB516" s="185"/>
      <c r="AC516" s="185"/>
      <c r="AD516" s="185"/>
      <c r="AE516" s="185"/>
      <c r="AF516" s="185">
        <f>(1+AF517)*(1+AF518)-1</f>
        <v>0.187813204705203</v>
      </c>
      <c r="AG516" s="185"/>
      <c r="AH516" s="185"/>
      <c r="AI516" s="185"/>
      <c r="AJ516" s="185"/>
      <c r="AK516" s="185"/>
      <c r="AL516" s="185"/>
      <c r="AM516" s="185">
        <f>(1+AM517)*(1+AM518)-1</f>
        <v>0.335240172376507</v>
      </c>
      <c r="AN516" s="185"/>
      <c r="AO516" s="185"/>
      <c r="AP516" s="185"/>
      <c r="AQ516" s="185"/>
      <c r="AR516" s="185"/>
      <c r="AS516" s="185"/>
      <c r="AT516" s="185">
        <f>(1+AT517)*(1+AT518)-1</f>
        <v>0.20483937730666</v>
      </c>
      <c r="AU516" s="185"/>
      <c r="AV516" s="185"/>
      <c r="AW516" s="185"/>
      <c r="AX516" s="185"/>
      <c r="AY516" s="185"/>
      <c r="AZ516" s="185"/>
      <c r="BA516" s="185">
        <f>(1+BA517)*(1+BA518)-1</f>
        <v>0.0711370224981231</v>
      </c>
      <c r="BB516" s="185"/>
      <c r="BC516" s="185"/>
      <c r="BD516" s="185"/>
      <c r="BE516" s="185"/>
      <c r="BF516" s="185"/>
      <c r="BG516" s="185"/>
      <c r="BH516" s="185">
        <f>(1+BH517)*(1+BH518)-1</f>
        <v>0.310554079050681</v>
      </c>
      <c r="BI516" s="185"/>
      <c r="BJ516" s="185"/>
      <c r="BK516" s="185"/>
      <c r="BL516" s="185"/>
      <c r="BM516" s="185"/>
      <c r="BN516" s="185"/>
      <c r="BO516" s="185"/>
      <c r="BP516" s="185"/>
      <c r="BQ516" s="185"/>
      <c r="BR516" s="185"/>
      <c r="BS516" s="185"/>
      <c r="BT516" s="185"/>
      <c r="BU516" s="185"/>
      <c r="BV516" s="185"/>
      <c r="BW516" s="185"/>
      <c r="BX516" s="185"/>
      <c r="BY516" s="185"/>
      <c r="BZ516" s="185"/>
      <c r="CA516" s="185"/>
      <c r="CB516" s="185"/>
      <c r="CC516" s="185"/>
      <c r="CD516" s="185"/>
      <c r="CE516" s="185"/>
      <c r="CF516" s="185"/>
      <c r="CG516" s="185"/>
      <c r="CH516" s="185"/>
      <c r="CI516" s="185"/>
      <c r="CJ516" s="185"/>
      <c r="CK516" s="185"/>
      <c r="CL516" s="185"/>
      <c r="CM516" s="185"/>
      <c r="CN516" s="185"/>
      <c r="CO516" s="185"/>
      <c r="CP516" s="185"/>
      <c r="CQ516" s="185"/>
      <c r="CR516" s="185"/>
      <c r="CS516" s="185"/>
    </row>
    <row r="517" s="24" customFormat="1" hidden="1" outlineLevel="2" spans="1:97">
      <c r="A517" s="551" t="s">
        <v>646</v>
      </c>
      <c r="B517" s="184" t="s">
        <v>587</v>
      </c>
      <c r="C517" s="184"/>
      <c r="D517" s="184"/>
      <c r="E517" s="184"/>
      <c r="F517" s="184"/>
      <c r="G517" s="184"/>
      <c r="H517" s="184"/>
      <c r="I517" s="185">
        <f>(1+I516)/(1+I518)-1</f>
        <v>-0.0168709071289865</v>
      </c>
      <c r="J517" s="185">
        <f>(1+J516)/(1+J518)-1</f>
        <v>0.0178936584669769</v>
      </c>
      <c r="K517" s="185">
        <f>(1+K516)/(1+K518)-1</f>
        <v>-0.0527686372185502</v>
      </c>
      <c r="L517" s="185">
        <f>(1+L516)/(1+L518)-1</f>
        <v>-0.088727572561472</v>
      </c>
      <c r="M517" s="185"/>
      <c r="N517" s="185"/>
      <c r="O517" s="185">
        <f>(1+O516)/(1+O518)-1</f>
        <v>-0.00932270781517019</v>
      </c>
      <c r="P517" s="185"/>
      <c r="Q517" s="185"/>
      <c r="R517" s="185">
        <v>-0.0300953677061633</v>
      </c>
      <c r="S517" s="185"/>
      <c r="T517" s="185"/>
      <c r="U517" s="185"/>
      <c r="V517" s="185"/>
      <c r="W517" s="185"/>
      <c r="X517" s="185"/>
      <c r="Y517" s="185">
        <v>-0.0023868920924841</v>
      </c>
      <c r="Z517" s="185"/>
      <c r="AA517" s="185"/>
      <c r="AB517" s="185"/>
      <c r="AC517" s="185"/>
      <c r="AD517" s="185"/>
      <c r="AE517" s="185"/>
      <c r="AF517" s="185">
        <v>-0.0497494362358379</v>
      </c>
      <c r="AG517" s="185"/>
      <c r="AH517" s="185"/>
      <c r="AI517" s="185"/>
      <c r="AJ517" s="185"/>
      <c r="AK517" s="185"/>
      <c r="AL517" s="185"/>
      <c r="AM517" s="185">
        <v>0.0192673071576385</v>
      </c>
      <c r="AN517" s="185"/>
      <c r="AO517" s="185"/>
      <c r="AP517" s="185"/>
      <c r="AQ517" s="185"/>
      <c r="AR517" s="185"/>
      <c r="AS517" s="185"/>
      <c r="AT517" s="185">
        <f>(AM503*AT521+AM504*AT525+AM505*AT529+AM506*AT533)/AM502</f>
        <v>-0.0435927490436923</v>
      </c>
      <c r="AU517" s="185"/>
      <c r="AV517" s="185"/>
      <c r="AW517" s="185"/>
      <c r="AX517" s="185"/>
      <c r="AY517" s="185"/>
      <c r="AZ517" s="185"/>
      <c r="BA517" s="185">
        <f>(AT503*BA521+AT504*BA525+AT505*BA529+AT506*BA533)/AT502</f>
        <v>-0.0116965467012322</v>
      </c>
      <c r="BB517" s="185"/>
      <c r="BC517" s="185"/>
      <c r="BD517" s="185"/>
      <c r="BE517" s="185"/>
      <c r="BF517" s="185"/>
      <c r="BG517" s="185"/>
      <c r="BH517" s="185">
        <f>(BA503*BH521+BA504*BH525+BA505*BH529+BA506*BH533)/BA502</f>
        <v>0.0646255719339408</v>
      </c>
      <c r="BI517" s="185"/>
      <c r="BJ517" s="185"/>
      <c r="BK517" s="185"/>
      <c r="BL517" s="185"/>
      <c r="BM517" s="185"/>
      <c r="BN517" s="185"/>
      <c r="BO517" s="185"/>
      <c r="BP517" s="185"/>
      <c r="BQ517" s="185"/>
      <c r="BR517" s="185"/>
      <c r="BS517" s="185"/>
      <c r="BT517" s="185"/>
      <c r="BU517" s="185"/>
      <c r="BV517" s="185"/>
      <c r="BW517" s="185"/>
      <c r="BX517" s="185"/>
      <c r="BY517" s="185"/>
      <c r="BZ517" s="185"/>
      <c r="CA517" s="185"/>
      <c r="CB517" s="185"/>
      <c r="CC517" s="185"/>
      <c r="CD517" s="185"/>
      <c r="CE517" s="185"/>
      <c r="CF517" s="185"/>
      <c r="CG517" s="185"/>
      <c r="CH517" s="185"/>
      <c r="CI517" s="185"/>
      <c r="CJ517" s="185"/>
      <c r="CK517" s="185"/>
      <c r="CL517" s="185"/>
      <c r="CM517" s="185"/>
      <c r="CN517" s="185"/>
      <c r="CO517" s="185"/>
      <c r="CP517" s="185"/>
      <c r="CQ517" s="185"/>
      <c r="CR517" s="185"/>
      <c r="CS517" s="185"/>
    </row>
    <row r="518" s="24" customFormat="1" hidden="1" outlineLevel="2" spans="1:97">
      <c r="A518" s="551" t="s">
        <v>649</v>
      </c>
      <c r="B518" s="184" t="s">
        <v>587</v>
      </c>
      <c r="C518" s="184"/>
      <c r="D518" s="184"/>
      <c r="E518" s="184"/>
      <c r="F518" s="184"/>
      <c r="G518" s="184"/>
      <c r="H518" s="184"/>
      <c r="I518" s="185">
        <v>0.089</v>
      </c>
      <c r="J518" s="185">
        <v>0.092</v>
      </c>
      <c r="K518" s="185">
        <v>0.114</v>
      </c>
      <c r="L518" s="185">
        <v>0.129</v>
      </c>
      <c r="M518" s="185"/>
      <c r="N518" s="185"/>
      <c r="O518" s="185">
        <v>0.125</v>
      </c>
      <c r="P518" s="185"/>
      <c r="Q518" s="185"/>
      <c r="R518" s="188">
        <v>0.06</v>
      </c>
      <c r="S518" s="185"/>
      <c r="T518" s="185"/>
      <c r="U518" s="185"/>
      <c r="V518" s="185"/>
      <c r="W518" s="185"/>
      <c r="X518" s="185"/>
      <c r="Y518" s="188">
        <v>0.08</v>
      </c>
      <c r="Z518" s="185"/>
      <c r="AA518" s="185"/>
      <c r="AB518" s="185"/>
      <c r="AC518" s="185"/>
      <c r="AD518" s="188"/>
      <c r="AE518" s="188"/>
      <c r="AF518" s="188">
        <v>0.25</v>
      </c>
      <c r="AG518" s="188"/>
      <c r="AH518" s="188"/>
      <c r="AI518" s="188"/>
      <c r="AJ518" s="188"/>
      <c r="AK518" s="185"/>
      <c r="AL518" s="185"/>
      <c r="AM518" s="188">
        <v>0.31</v>
      </c>
      <c r="AN518" s="185"/>
      <c r="AO518" s="185"/>
      <c r="AP518" s="185"/>
      <c r="AQ518" s="185"/>
      <c r="AR518" s="185"/>
      <c r="AS518" s="185"/>
      <c r="AT518" s="185">
        <f>(AM503*AT522+AM504*AT526+AM505*AT530+AM506*AT534)/AM502</f>
        <v>0.259755586442853</v>
      </c>
      <c r="AU518" s="185"/>
      <c r="AV518" s="185"/>
      <c r="AW518" s="185"/>
      <c r="AX518" s="185"/>
      <c r="AY518" s="185"/>
      <c r="AZ518" s="185"/>
      <c r="BA518" s="185">
        <f>(AT503*BA522+AT504*BA526+AT505*BA530+AT506*BA534)/AT502</f>
        <v>0.0838139024232616</v>
      </c>
      <c r="BB518" s="185"/>
      <c r="BC518" s="185"/>
      <c r="BD518" s="185"/>
      <c r="BE518" s="185"/>
      <c r="BF518" s="185"/>
      <c r="BG518" s="185"/>
      <c r="BH518" s="188">
        <v>0.231</v>
      </c>
      <c r="BI518" s="185"/>
      <c r="BJ518" s="185"/>
      <c r="BK518" s="185"/>
      <c r="BL518" s="185"/>
      <c r="BM518" s="185"/>
      <c r="BN518" s="185"/>
      <c r="BO518" s="185"/>
      <c r="BP518" s="185"/>
      <c r="BQ518" s="185"/>
      <c r="BR518" s="185"/>
      <c r="BS518" s="185"/>
      <c r="BT518" s="185"/>
      <c r="BU518" s="185"/>
      <c r="BV518" s="185"/>
      <c r="BW518" s="185"/>
      <c r="BX518" s="185"/>
      <c r="BY518" s="185"/>
      <c r="BZ518" s="185"/>
      <c r="CA518" s="185"/>
      <c r="CB518" s="185"/>
      <c r="CC518" s="185"/>
      <c r="CD518" s="185"/>
      <c r="CE518" s="185"/>
      <c r="CF518" s="185"/>
      <c r="CG518" s="185"/>
      <c r="CH518" s="185"/>
      <c r="CI518" s="185"/>
      <c r="CJ518" s="185"/>
      <c r="CK518" s="185"/>
      <c r="CL518" s="185"/>
      <c r="CM518" s="185"/>
      <c r="CN518" s="185"/>
      <c r="CO518" s="185"/>
      <c r="CP518" s="185"/>
      <c r="CQ518" s="185"/>
      <c r="CR518" s="185"/>
      <c r="CS518" s="185"/>
    </row>
    <row r="519" s="24" customFormat="1" hidden="1" outlineLevel="2" spans="1:97">
      <c r="B519" s="184"/>
      <c r="C519" s="184"/>
      <c r="D519" s="184"/>
      <c r="E519" s="184"/>
      <c r="F519" s="184"/>
      <c r="G519" s="184"/>
      <c r="H519" s="184"/>
      <c r="I519" s="184"/>
      <c r="J519" s="184"/>
      <c r="K519" s="184"/>
      <c r="L519" s="184"/>
      <c r="M519" s="193"/>
      <c r="N519" s="193"/>
      <c r="O519" s="184"/>
      <c r="P519" s="193"/>
      <c r="Q519" s="193"/>
      <c r="R519" s="184"/>
      <c r="S519" s="193"/>
      <c r="T519" s="193"/>
      <c r="U519" s="193"/>
      <c r="V519" s="193"/>
      <c r="W519" s="193"/>
      <c r="X519" s="193"/>
      <c r="Y519" s="184"/>
      <c r="Z519" s="193"/>
      <c r="AA519" s="193"/>
      <c r="AB519" s="193"/>
      <c r="AC519" s="193"/>
      <c r="AD519" s="193"/>
      <c r="AE519" s="193"/>
      <c r="AF519" s="193"/>
      <c r="AG519" s="193"/>
      <c r="AH519" s="193"/>
      <c r="AI519" s="193"/>
      <c r="AJ519" s="193"/>
      <c r="AK519" s="193"/>
      <c r="AL519" s="193"/>
      <c r="AM519" s="193"/>
      <c r="AN519" s="193"/>
      <c r="AO519" s="193"/>
      <c r="AP519" s="193"/>
      <c r="AQ519" s="193"/>
      <c r="AR519" s="184"/>
      <c r="AS519" s="184"/>
      <c r="AT519" s="184"/>
      <c r="AU519" s="193"/>
      <c r="AV519" s="193"/>
      <c r="AW519" s="184"/>
      <c r="AX519" s="193"/>
      <c r="AY519" s="184"/>
      <c r="AZ519" s="193"/>
      <c r="BA519" s="184"/>
      <c r="BB519" s="184"/>
      <c r="BC519" s="184"/>
      <c r="BD519" s="184"/>
      <c r="BE519" s="184"/>
      <c r="BF519" s="184"/>
      <c r="BG519" s="184"/>
      <c r="BH519" s="184"/>
      <c r="BI519" s="184"/>
      <c r="BJ519" s="184"/>
      <c r="BK519" s="184"/>
      <c r="BL519" s="184"/>
      <c r="BM519" s="184"/>
      <c r="BN519" s="184"/>
      <c r="BO519" s="184"/>
      <c r="BP519" s="184"/>
      <c r="BQ519" s="184"/>
      <c r="BR519" s="184"/>
      <c r="BS519" s="184"/>
      <c r="BT519" s="184"/>
      <c r="BU519" s="184"/>
      <c r="BV519" s="184"/>
      <c r="BW519" s="184"/>
      <c r="BX519" s="184"/>
      <c r="BY519" s="184"/>
      <c r="BZ519" s="184"/>
      <c r="CA519" s="184"/>
      <c r="CB519" s="184"/>
      <c r="CC519" s="184"/>
      <c r="CD519" s="184"/>
      <c r="CE519" s="184"/>
      <c r="CF519" s="184"/>
      <c r="CG519" s="184"/>
      <c r="CH519" s="184"/>
      <c r="CI519" s="184"/>
      <c r="CJ519" s="184"/>
      <c r="CK519" s="184"/>
      <c r="CL519" s="184"/>
      <c r="CM519" s="184"/>
      <c r="CN519" s="184"/>
      <c r="CO519" s="184"/>
      <c r="CP519" s="184"/>
      <c r="CQ519" s="184"/>
      <c r="CR519" s="184"/>
      <c r="CS519" s="184"/>
    </row>
    <row r="520" s="24" customFormat="1" hidden="1" outlineLevel="2" spans="1:97">
      <c r="A520" s="194" t="s">
        <v>643</v>
      </c>
      <c r="B520" s="190" t="s">
        <v>587</v>
      </c>
      <c r="C520" s="184"/>
      <c r="D520" s="184"/>
      <c r="E520" s="184"/>
      <c r="F520" s="184"/>
      <c r="G520" s="184"/>
      <c r="H520" s="184"/>
      <c r="I520" s="184"/>
      <c r="J520" s="184"/>
      <c r="K520" s="184"/>
      <c r="L520" s="184"/>
      <c r="AR520" s="185"/>
      <c r="AS520" s="185"/>
      <c r="AT520" s="185">
        <f>(1+AT521)*(1+AT522)-1</f>
        <v>0.286836056966429</v>
      </c>
      <c r="AW520" s="185"/>
      <c r="AY520" s="185"/>
      <c r="BA520" s="185">
        <f>(1+BA521)*(1+BA522)-1</f>
        <v>0.0117064174101011</v>
      </c>
      <c r="BB520" s="185"/>
      <c r="BC520" s="185"/>
      <c r="BD520" s="185"/>
      <c r="BE520" s="185"/>
      <c r="BF520" s="185"/>
      <c r="BG520" s="185"/>
      <c r="BH520" s="185">
        <f>(1+BH521)*(1+BH522)-1</f>
        <v>0.267922386115535</v>
      </c>
      <c r="BI520" s="185"/>
      <c r="BJ520" s="185"/>
      <c r="BK520" s="185"/>
      <c r="BL520" s="185"/>
      <c r="BM520" s="185"/>
      <c r="BN520" s="185"/>
      <c r="BO520" s="185"/>
      <c r="BP520" s="185"/>
      <c r="BQ520" s="185"/>
      <c r="BR520" s="185"/>
      <c r="BS520" s="185"/>
      <c r="BT520" s="185"/>
      <c r="BU520" s="185"/>
      <c r="BV520" s="185"/>
      <c r="BW520" s="185"/>
      <c r="BX520" s="185"/>
      <c r="BY520" s="185"/>
      <c r="BZ520" s="185"/>
      <c r="CA520" s="185"/>
      <c r="CB520" s="185"/>
      <c r="CC520" s="185"/>
      <c r="CD520" s="185"/>
      <c r="CE520" s="185"/>
      <c r="CF520" s="185"/>
      <c r="CG520" s="185"/>
      <c r="CH520" s="185"/>
      <c r="CI520" s="185"/>
      <c r="CJ520" s="185"/>
      <c r="CK520" s="185"/>
      <c r="CL520" s="185"/>
      <c r="CM520" s="185"/>
      <c r="CN520" s="185"/>
      <c r="CO520" s="185"/>
      <c r="CP520" s="185"/>
      <c r="CQ520" s="185"/>
      <c r="CR520" s="185"/>
      <c r="CS520" s="185"/>
    </row>
    <row r="521" s="24" customFormat="1" hidden="1" outlineLevel="2" spans="1:97">
      <c r="A521" s="552" t="s">
        <v>646</v>
      </c>
      <c r="B521" s="184" t="s">
        <v>587</v>
      </c>
      <c r="C521" s="184"/>
      <c r="D521" s="184"/>
      <c r="E521" s="184"/>
      <c r="F521" s="184"/>
      <c r="G521" s="184"/>
      <c r="H521" s="184"/>
      <c r="I521" s="184"/>
      <c r="J521" s="184"/>
      <c r="K521" s="184"/>
      <c r="L521" s="184"/>
      <c r="AR521" s="185"/>
      <c r="AS521" s="185"/>
      <c r="AT521" s="185">
        <f>[56]Currencies!Y747</f>
        <v>-0.0176823992622683</v>
      </c>
      <c r="AW521" s="185"/>
      <c r="AY521" s="185"/>
      <c r="BA521" s="185">
        <f>[56]Currencies!AF747</f>
        <v>0.00168952218821883</v>
      </c>
      <c r="BB521" s="185"/>
      <c r="BC521" s="185"/>
      <c r="BD521" s="185"/>
      <c r="BE521" s="185"/>
      <c r="BF521" s="185"/>
      <c r="BG521" s="185"/>
      <c r="BH521" s="185">
        <f>[56]Currencies!AM747</f>
        <v>0.0654809967357436</v>
      </c>
      <c r="BI521" s="185"/>
      <c r="BJ521" s="185"/>
      <c r="BK521" s="185"/>
      <c r="BL521" s="185"/>
      <c r="BM521" s="185"/>
      <c r="BN521" s="185"/>
      <c r="BO521" s="185"/>
      <c r="BP521" s="185"/>
      <c r="BQ521" s="185"/>
      <c r="BR521" s="185"/>
      <c r="BS521" s="185"/>
      <c r="BT521" s="185"/>
      <c r="BU521" s="185"/>
      <c r="BV521" s="185"/>
      <c r="BW521" s="185"/>
      <c r="BX521" s="185"/>
      <c r="BY521" s="185"/>
      <c r="BZ521" s="185"/>
      <c r="CA521" s="185"/>
      <c r="CB521" s="185"/>
      <c r="CC521" s="185"/>
      <c r="CD521" s="185"/>
      <c r="CE521" s="185"/>
      <c r="CF521" s="185"/>
      <c r="CG521" s="185"/>
      <c r="CH521" s="185"/>
      <c r="CI521" s="185"/>
      <c r="CJ521" s="185"/>
      <c r="CK521" s="185"/>
      <c r="CL521" s="185"/>
      <c r="CM521" s="185"/>
      <c r="CN521" s="185"/>
      <c r="CO521" s="185"/>
      <c r="CP521" s="185"/>
      <c r="CQ521" s="185"/>
      <c r="CR521" s="185"/>
      <c r="CS521" s="185"/>
    </row>
    <row r="522" s="24" customFormat="1" hidden="1" outlineLevel="2" spans="1:97">
      <c r="A522" s="552" t="s">
        <v>650</v>
      </c>
      <c r="B522" s="184" t="s">
        <v>587</v>
      </c>
      <c r="C522" s="184"/>
      <c r="D522" s="184"/>
      <c r="E522" s="184"/>
      <c r="F522" s="184"/>
      <c r="G522" s="184"/>
      <c r="H522" s="184"/>
      <c r="I522" s="184"/>
      <c r="J522" s="184"/>
      <c r="K522" s="184"/>
      <c r="L522" s="184"/>
      <c r="AR522" s="185"/>
      <c r="AS522" s="185"/>
      <c r="AT522" s="188">
        <v>0.31</v>
      </c>
      <c r="AU522" s="24"/>
      <c r="AW522" s="185"/>
      <c r="AY522" s="185"/>
      <c r="BA522" s="188">
        <v>0.01</v>
      </c>
      <c r="BB522" s="185"/>
      <c r="BC522" s="185"/>
      <c r="BD522" s="185"/>
      <c r="BE522" s="185"/>
      <c r="BF522" s="185"/>
      <c r="BG522" s="185"/>
      <c r="BH522" s="188">
        <v>0.19</v>
      </c>
      <c r="BI522" s="185"/>
      <c r="BJ522" s="185"/>
      <c r="BK522" s="185"/>
      <c r="BL522" s="185"/>
      <c r="BM522" s="185"/>
      <c r="BN522" s="185"/>
      <c r="BO522" s="185"/>
      <c r="BP522" s="185"/>
      <c r="BQ522" s="185"/>
      <c r="BR522" s="185"/>
      <c r="BS522" s="185"/>
      <c r="BT522" s="185"/>
      <c r="BU522" s="185"/>
      <c r="BV522" s="185"/>
      <c r="BW522" s="185"/>
      <c r="BX522" s="185"/>
      <c r="BY522" s="185"/>
      <c r="BZ522" s="185"/>
      <c r="CA522" s="185"/>
      <c r="CB522" s="185"/>
      <c r="CC522" s="185"/>
      <c r="CD522" s="185"/>
      <c r="CE522" s="185"/>
      <c r="CF522" s="185"/>
      <c r="CG522" s="185"/>
      <c r="CH522" s="185"/>
      <c r="CI522" s="185"/>
      <c r="CJ522" s="185"/>
      <c r="CK522" s="185"/>
      <c r="CL522" s="185"/>
      <c r="CM522" s="185"/>
      <c r="CN522" s="185"/>
      <c r="CO522" s="185"/>
      <c r="CP522" s="185"/>
      <c r="CQ522" s="185"/>
      <c r="CR522" s="185"/>
      <c r="CS522" s="185"/>
    </row>
    <row r="523" s="24" customFormat="1" hidden="1" outlineLevel="2" spans="1:97">
      <c r="A523" s="187"/>
      <c r="B523" s="184"/>
      <c r="C523" s="184"/>
      <c r="D523" s="184"/>
      <c r="E523" s="184"/>
      <c r="F523" s="184"/>
      <c r="G523" s="184"/>
      <c r="H523" s="184"/>
      <c r="I523" s="184"/>
      <c r="J523" s="184"/>
      <c r="K523" s="184"/>
      <c r="L523" s="184"/>
      <c r="AR523" s="184"/>
      <c r="AS523" s="184"/>
      <c r="AT523" s="184"/>
      <c r="AW523" s="184"/>
      <c r="AY523" s="184"/>
      <c r="BA523" s="184"/>
      <c r="BB523" s="184"/>
      <c r="BC523" s="184"/>
      <c r="BD523" s="184"/>
      <c r="BE523" s="184"/>
      <c r="BF523" s="184"/>
      <c r="BG523" s="184"/>
      <c r="BH523" s="184"/>
      <c r="BI523" s="184"/>
      <c r="BJ523" s="184"/>
      <c r="BK523" s="184"/>
      <c r="BL523" s="184"/>
      <c r="BM523" s="184"/>
      <c r="BN523" s="184"/>
      <c r="BO523" s="184"/>
      <c r="BP523" s="184"/>
      <c r="BQ523" s="184"/>
      <c r="BR523" s="184"/>
      <c r="BS523" s="184"/>
      <c r="BT523" s="184"/>
      <c r="BU523" s="184"/>
      <c r="BV523" s="184"/>
      <c r="BW523" s="184"/>
      <c r="BX523" s="184"/>
      <c r="BY523" s="184"/>
      <c r="BZ523" s="184"/>
      <c r="CA523" s="184"/>
      <c r="CB523" s="184"/>
      <c r="CC523" s="184"/>
      <c r="CD523" s="184"/>
      <c r="CE523" s="184"/>
      <c r="CF523" s="184"/>
      <c r="CG523" s="184"/>
      <c r="CH523" s="184"/>
      <c r="CI523" s="184"/>
      <c r="CJ523" s="184"/>
      <c r="CK523" s="184"/>
      <c r="CL523" s="184"/>
      <c r="CM523" s="184"/>
      <c r="CN523" s="184"/>
      <c r="CO523" s="184"/>
      <c r="CP523" s="184"/>
      <c r="CQ523" s="184"/>
      <c r="CR523" s="184"/>
      <c r="CS523" s="184"/>
    </row>
    <row r="524" s="24" customFormat="1" hidden="1" outlineLevel="2" spans="1:97">
      <c r="A524" s="194" t="s">
        <v>453</v>
      </c>
      <c r="B524" s="190" t="s">
        <v>587</v>
      </c>
      <c r="C524" s="184"/>
      <c r="D524" s="184"/>
      <c r="E524" s="184"/>
      <c r="F524" s="184"/>
      <c r="G524" s="184"/>
      <c r="H524" s="184"/>
      <c r="I524" s="184"/>
      <c r="J524" s="184"/>
      <c r="K524" s="184"/>
      <c r="L524" s="184"/>
      <c r="AR524" s="185"/>
      <c r="AS524" s="185"/>
      <c r="AT524" s="185">
        <f>(1+AT525)*(1+AT526)-1</f>
        <v>0.0197803186161583</v>
      </c>
      <c r="AW524" s="185"/>
      <c r="AY524" s="185"/>
      <c r="BA524" s="185">
        <f>(1+BA525)*(1+BA526)-1</f>
        <v>0.297794068604071</v>
      </c>
      <c r="BB524" s="185"/>
      <c r="BC524" s="185"/>
      <c r="BD524" s="185"/>
      <c r="BE524" s="185"/>
      <c r="BF524" s="185"/>
      <c r="BG524" s="185"/>
      <c r="BH524" s="185">
        <f>(1+BH525)*(1+BH526)-1</f>
        <v>0.291752118104434</v>
      </c>
      <c r="BI524" s="185"/>
      <c r="BJ524" s="185"/>
      <c r="BK524" s="185"/>
      <c r="BL524" s="185"/>
      <c r="BM524" s="185"/>
      <c r="BN524" s="185"/>
      <c r="BO524" s="185"/>
      <c r="BP524" s="185"/>
      <c r="BQ524" s="185"/>
      <c r="BR524" s="185"/>
      <c r="BS524" s="185"/>
      <c r="BT524" s="185"/>
      <c r="BU524" s="185"/>
      <c r="BV524" s="185"/>
      <c r="BW524" s="185"/>
      <c r="BX524" s="185"/>
      <c r="BY524" s="185"/>
      <c r="BZ524" s="185"/>
      <c r="CA524" s="185"/>
      <c r="CB524" s="185"/>
      <c r="CC524" s="185"/>
      <c r="CD524" s="185"/>
      <c r="CE524" s="185"/>
      <c r="CF524" s="185"/>
      <c r="CG524" s="185"/>
      <c r="CH524" s="185"/>
      <c r="CI524" s="185"/>
      <c r="CJ524" s="185"/>
      <c r="CK524" s="185"/>
      <c r="CL524" s="185"/>
      <c r="CM524" s="185"/>
      <c r="CN524" s="185"/>
      <c r="CO524" s="185"/>
      <c r="CP524" s="185"/>
      <c r="CQ524" s="185"/>
      <c r="CR524" s="185"/>
      <c r="CS524" s="185"/>
    </row>
    <row r="525" s="24" customFormat="1" hidden="1" outlineLevel="2" spans="1:97">
      <c r="A525" s="552" t="s">
        <v>646</v>
      </c>
      <c r="B525" s="184" t="s">
        <v>587</v>
      </c>
      <c r="C525" s="184"/>
      <c r="D525" s="184"/>
      <c r="E525" s="184"/>
      <c r="F525" s="184"/>
      <c r="G525" s="184"/>
      <c r="H525" s="184"/>
      <c r="I525" s="184"/>
      <c r="J525" s="184"/>
      <c r="K525" s="184"/>
      <c r="L525" s="184"/>
      <c r="AR525" s="185"/>
      <c r="AS525" s="185"/>
      <c r="AT525" s="185">
        <f>[56]Currencies!Y749</f>
        <v>-0.143041749062052</v>
      </c>
      <c r="AW525" s="185"/>
      <c r="AY525" s="185"/>
      <c r="BA525" s="185">
        <f>[56]Currencies!AF749</f>
        <v>-0.0242149860119771</v>
      </c>
      <c r="BB525" s="185"/>
      <c r="BC525" s="185"/>
      <c r="BD525" s="185"/>
      <c r="BE525" s="185"/>
      <c r="BF525" s="185"/>
      <c r="BG525" s="185"/>
      <c r="BH525" s="185">
        <f>[56]Currencies!AM749</f>
        <v>0.0947051848342662</v>
      </c>
      <c r="BI525" s="185"/>
      <c r="BJ525" s="185"/>
      <c r="BK525" s="185"/>
      <c r="BL525" s="185"/>
      <c r="BM525" s="185"/>
      <c r="BN525" s="185"/>
      <c r="BO525" s="185"/>
      <c r="BP525" s="185"/>
      <c r="BQ525" s="185"/>
      <c r="BR525" s="185"/>
      <c r="BS525" s="185"/>
      <c r="BT525" s="185"/>
      <c r="BU525" s="185"/>
      <c r="BV525" s="185"/>
      <c r="BW525" s="185"/>
      <c r="BX525" s="185"/>
      <c r="BY525" s="185"/>
      <c r="BZ525" s="185"/>
      <c r="CA525" s="185"/>
      <c r="CB525" s="185"/>
      <c r="CC525" s="185"/>
      <c r="CD525" s="185"/>
      <c r="CE525" s="185"/>
      <c r="CF525" s="185"/>
      <c r="CG525" s="185"/>
      <c r="CH525" s="185"/>
      <c r="CI525" s="185"/>
      <c r="CJ525" s="185"/>
      <c r="CK525" s="185"/>
      <c r="CL525" s="185"/>
      <c r="CM525" s="185"/>
      <c r="CN525" s="185"/>
      <c r="CO525" s="185"/>
      <c r="CP525" s="185"/>
      <c r="CQ525" s="185"/>
      <c r="CR525" s="185"/>
      <c r="CS525" s="185"/>
    </row>
    <row r="526" s="24" customFormat="1" hidden="1" outlineLevel="2" spans="1:97">
      <c r="A526" s="552" t="s">
        <v>651</v>
      </c>
      <c r="B526" s="184" t="s">
        <v>587</v>
      </c>
      <c r="C526" s="184"/>
      <c r="D526" s="184"/>
      <c r="E526" s="184"/>
      <c r="F526" s="184"/>
      <c r="G526" s="184"/>
      <c r="H526" s="184"/>
      <c r="I526" s="184"/>
      <c r="J526" s="184"/>
      <c r="K526" s="184"/>
      <c r="L526" s="184"/>
      <c r="AR526" s="185"/>
      <c r="AS526" s="185"/>
      <c r="AT526" s="188">
        <v>0.19</v>
      </c>
      <c r="AU526" s="24"/>
      <c r="AW526" s="185"/>
      <c r="AY526" s="185"/>
      <c r="BA526" s="188">
        <v>0.33</v>
      </c>
      <c r="BB526" s="185"/>
      <c r="BC526" s="185"/>
      <c r="BD526" s="185"/>
      <c r="BE526" s="185"/>
      <c r="BF526" s="185"/>
      <c r="BG526" s="185"/>
      <c r="BH526" s="188">
        <v>0.18</v>
      </c>
      <c r="BI526" s="185"/>
      <c r="BJ526" s="185"/>
      <c r="BK526" s="185"/>
      <c r="BL526" s="185"/>
      <c r="BM526" s="185"/>
      <c r="BN526" s="185"/>
      <c r="BO526" s="185"/>
      <c r="BP526" s="185"/>
      <c r="BQ526" s="185"/>
      <c r="BR526" s="185"/>
      <c r="BS526" s="185"/>
      <c r="BT526" s="185"/>
      <c r="BU526" s="185"/>
      <c r="BV526" s="185"/>
      <c r="BW526" s="185"/>
      <c r="BX526" s="185"/>
      <c r="BY526" s="185"/>
      <c r="BZ526" s="185"/>
      <c r="CA526" s="185"/>
      <c r="CB526" s="185"/>
      <c r="CC526" s="185"/>
      <c r="CD526" s="185"/>
      <c r="CE526" s="185"/>
      <c r="CF526" s="185"/>
      <c r="CG526" s="185"/>
      <c r="CH526" s="185"/>
      <c r="CI526" s="185"/>
      <c r="CJ526" s="185"/>
      <c r="CK526" s="185"/>
      <c r="CL526" s="185"/>
      <c r="CM526" s="185"/>
      <c r="CN526" s="185"/>
      <c r="CO526" s="185"/>
      <c r="CP526" s="185"/>
      <c r="CQ526" s="185"/>
      <c r="CR526" s="185"/>
      <c r="CS526" s="185"/>
    </row>
    <row r="527" s="24" customFormat="1" hidden="1" outlineLevel="2" spans="1:97">
      <c r="A527" s="187"/>
      <c r="B527" s="184"/>
      <c r="C527" s="184"/>
      <c r="D527" s="184"/>
      <c r="E527" s="184"/>
      <c r="F527" s="184"/>
      <c r="G527" s="184"/>
      <c r="H527" s="184"/>
      <c r="I527" s="184"/>
      <c r="J527" s="184"/>
      <c r="K527" s="184"/>
      <c r="L527" s="184"/>
      <c r="AR527" s="184"/>
      <c r="AS527" s="184"/>
      <c r="AT527" s="184"/>
      <c r="AW527" s="184"/>
      <c r="AY527" s="184"/>
      <c r="BA527" s="184"/>
      <c r="BB527" s="184"/>
      <c r="BC527" s="184"/>
      <c r="BD527" s="184"/>
      <c r="BE527" s="184"/>
      <c r="BF527" s="184"/>
      <c r="BG527" s="184"/>
      <c r="BH527" s="184"/>
      <c r="BI527" s="184"/>
      <c r="BJ527" s="184"/>
      <c r="BK527" s="184"/>
      <c r="BL527" s="184"/>
      <c r="BM527" s="184"/>
      <c r="BN527" s="184"/>
      <c r="BO527" s="184"/>
      <c r="BP527" s="184"/>
      <c r="BQ527" s="184"/>
      <c r="BR527" s="184"/>
      <c r="BS527" s="184"/>
      <c r="BT527" s="184"/>
      <c r="BU527" s="184"/>
      <c r="BV527" s="184"/>
      <c r="BW527" s="184"/>
      <c r="BX527" s="184"/>
      <c r="BY527" s="184"/>
      <c r="BZ527" s="184"/>
      <c r="CA527" s="184"/>
      <c r="CB527" s="184"/>
      <c r="CC527" s="184"/>
      <c r="CD527" s="184"/>
      <c r="CE527" s="184"/>
      <c r="CF527" s="184"/>
      <c r="CG527" s="184"/>
      <c r="CH527" s="184"/>
      <c r="CI527" s="184"/>
      <c r="CJ527" s="184"/>
      <c r="CK527" s="184"/>
      <c r="CL527" s="184"/>
      <c r="CM527" s="184"/>
      <c r="CN527" s="184"/>
      <c r="CO527" s="184"/>
      <c r="CP527" s="184"/>
      <c r="CQ527" s="184"/>
      <c r="CR527" s="184"/>
      <c r="CS527" s="184"/>
    </row>
    <row r="528" s="24" customFormat="1" hidden="1" outlineLevel="2" spans="1:97">
      <c r="A528" s="194" t="s">
        <v>644</v>
      </c>
      <c r="B528" s="190" t="s">
        <v>587</v>
      </c>
      <c r="C528" s="184"/>
      <c r="D528" s="184"/>
      <c r="E528" s="184"/>
      <c r="F528" s="184"/>
      <c r="G528" s="184"/>
      <c r="H528" s="184"/>
      <c r="I528" s="184"/>
      <c r="J528" s="184"/>
      <c r="K528" s="184"/>
      <c r="L528" s="184"/>
      <c r="AR528" s="185"/>
      <c r="AS528" s="185"/>
      <c r="AT528" s="185">
        <f>(1+AT529)*(1+AT530)-1</f>
        <v>0.0142329623050754</v>
      </c>
      <c r="AW528" s="185"/>
      <c r="AY528" s="185"/>
      <c r="BA528" s="185">
        <f>(1+BA529)*(1+BA530)-1</f>
        <v>-0.0447232954561617</v>
      </c>
      <c r="BB528" s="185"/>
      <c r="BC528" s="185"/>
      <c r="BD528" s="185"/>
      <c r="BE528" s="185"/>
      <c r="BF528" s="185"/>
      <c r="BG528" s="185"/>
      <c r="BH528" s="185">
        <f>(1+BH529)*(1+BH530)-1</f>
        <v>0.190607277761924</v>
      </c>
      <c r="BI528" s="185"/>
      <c r="BJ528" s="185"/>
      <c r="BK528" s="185"/>
      <c r="BL528" s="185"/>
      <c r="BM528" s="185"/>
      <c r="BN528" s="185"/>
      <c r="BO528" s="185"/>
      <c r="BP528" s="185"/>
      <c r="BQ528" s="185"/>
      <c r="BR528" s="185"/>
      <c r="BS528" s="185"/>
      <c r="BT528" s="185"/>
      <c r="BU528" s="185"/>
      <c r="BV528" s="185"/>
      <c r="BW528" s="185"/>
      <c r="BX528" s="185"/>
      <c r="BY528" s="185"/>
      <c r="BZ528" s="185"/>
      <c r="CA528" s="185"/>
      <c r="CB528" s="185"/>
      <c r="CC528" s="185"/>
      <c r="CD528" s="185"/>
      <c r="CE528" s="185"/>
      <c r="CF528" s="185"/>
      <c r="CG528" s="185"/>
      <c r="CH528" s="185"/>
      <c r="CI528" s="185"/>
      <c r="CJ528" s="185"/>
      <c r="CK528" s="185"/>
      <c r="CL528" s="185"/>
      <c r="CM528" s="185"/>
      <c r="CN528" s="185"/>
      <c r="CO528" s="185"/>
      <c r="CP528" s="185"/>
      <c r="CQ528" s="185"/>
      <c r="CR528" s="185"/>
      <c r="CS528" s="185"/>
    </row>
    <row r="529" s="24" customFormat="1" hidden="1" outlineLevel="2" spans="1:97">
      <c r="A529" s="552" t="s">
        <v>646</v>
      </c>
      <c r="B529" s="184" t="s">
        <v>587</v>
      </c>
      <c r="C529" s="184"/>
      <c r="D529" s="184"/>
      <c r="E529" s="184"/>
      <c r="F529" s="184"/>
      <c r="G529" s="184"/>
      <c r="H529" s="184"/>
      <c r="I529" s="184"/>
      <c r="J529" s="184"/>
      <c r="K529" s="184"/>
      <c r="L529" s="184"/>
      <c r="AR529" s="185"/>
      <c r="AS529" s="185"/>
      <c r="AT529" s="185">
        <f>[56]Currencies!Y751</f>
        <v>-0.0862766105359682</v>
      </c>
      <c r="AW529" s="185"/>
      <c r="AY529" s="185"/>
      <c r="BA529" s="185">
        <f>[56]Currencies!AF751</f>
        <v>-0.0541814806496651</v>
      </c>
      <c r="BB529" s="185"/>
      <c r="BC529" s="185"/>
      <c r="BD529" s="185"/>
      <c r="BE529" s="185"/>
      <c r="BF529" s="185"/>
      <c r="BG529" s="185"/>
      <c r="BH529" s="185">
        <f>[56]Currencies!AM751</f>
        <v>0.0176130579161743</v>
      </c>
      <c r="BI529" s="185"/>
      <c r="BJ529" s="185"/>
      <c r="BK529" s="185"/>
      <c r="BL529" s="185"/>
      <c r="BM529" s="185"/>
      <c r="BN529" s="185"/>
      <c r="BO529" s="185"/>
      <c r="BP529" s="185"/>
      <c r="BQ529" s="185"/>
      <c r="BR529" s="185"/>
      <c r="BS529" s="185"/>
      <c r="BT529" s="185"/>
      <c r="BU529" s="185"/>
      <c r="BV529" s="185"/>
      <c r="BW529" s="185"/>
      <c r="BX529" s="185"/>
      <c r="BY529" s="185"/>
      <c r="BZ529" s="185"/>
      <c r="CA529" s="185"/>
      <c r="CB529" s="185"/>
      <c r="CC529" s="185"/>
      <c r="CD529" s="185"/>
      <c r="CE529" s="185"/>
      <c r="CF529" s="185"/>
      <c r="CG529" s="185"/>
      <c r="CH529" s="185"/>
      <c r="CI529" s="185"/>
      <c r="CJ529" s="185"/>
      <c r="CK529" s="185"/>
      <c r="CL529" s="185"/>
      <c r="CM529" s="185"/>
      <c r="CN529" s="185"/>
      <c r="CO529" s="185"/>
      <c r="CP529" s="185"/>
      <c r="CQ529" s="185"/>
      <c r="CR529" s="185"/>
      <c r="CS529" s="185"/>
    </row>
    <row r="530" s="24" customFormat="1" hidden="1" outlineLevel="2" spans="1:97">
      <c r="A530" s="552" t="s">
        <v>652</v>
      </c>
      <c r="B530" s="184" t="s">
        <v>587</v>
      </c>
      <c r="C530" s="184"/>
      <c r="D530" s="184"/>
      <c r="E530" s="184"/>
      <c r="F530" s="184"/>
      <c r="G530" s="184"/>
      <c r="H530" s="184"/>
      <c r="I530" s="184"/>
      <c r="J530" s="184"/>
      <c r="K530" s="184"/>
      <c r="L530" s="184"/>
      <c r="AR530" s="185"/>
      <c r="AS530" s="185"/>
      <c r="AT530" s="188">
        <v>0.11</v>
      </c>
      <c r="AW530" s="185"/>
      <c r="AY530" s="185"/>
      <c r="BA530" s="188">
        <v>0.01</v>
      </c>
      <c r="BB530" s="185"/>
      <c r="BC530" s="185"/>
      <c r="BD530" s="185"/>
      <c r="BE530" s="185"/>
      <c r="BF530" s="185"/>
      <c r="BG530" s="185"/>
      <c r="BH530" s="188">
        <v>0.17</v>
      </c>
      <c r="BI530" s="185"/>
      <c r="BJ530" s="185"/>
      <c r="BK530" s="185"/>
      <c r="BL530" s="185"/>
      <c r="BM530" s="185"/>
      <c r="BN530" s="185"/>
      <c r="BO530" s="185"/>
      <c r="BP530" s="185"/>
      <c r="BQ530" s="185"/>
      <c r="BR530" s="185"/>
      <c r="BS530" s="185"/>
      <c r="BT530" s="185"/>
      <c r="BU530" s="185"/>
      <c r="BV530" s="185"/>
      <c r="BW530" s="185"/>
      <c r="BX530" s="185"/>
      <c r="BY530" s="185"/>
      <c r="BZ530" s="185"/>
      <c r="CA530" s="185"/>
      <c r="CB530" s="185"/>
      <c r="CC530" s="185"/>
      <c r="CD530" s="185"/>
      <c r="CE530" s="185"/>
      <c r="CF530" s="185"/>
      <c r="CG530" s="185"/>
      <c r="CH530" s="185"/>
      <c r="CI530" s="185"/>
      <c r="CJ530" s="185"/>
      <c r="CK530" s="185"/>
      <c r="CL530" s="185"/>
      <c r="CM530" s="185"/>
      <c r="CN530" s="185"/>
      <c r="CO530" s="185"/>
      <c r="CP530" s="185"/>
      <c r="CQ530" s="185"/>
      <c r="CR530" s="185"/>
      <c r="CS530" s="185"/>
    </row>
    <row r="531" s="24" customFormat="1" hidden="1" outlineLevel="2" spans="1:97">
      <c r="A531" s="187"/>
      <c r="B531" s="184"/>
      <c r="C531" s="184"/>
      <c r="D531" s="184"/>
      <c r="E531" s="184"/>
      <c r="F531" s="184"/>
      <c r="G531" s="184"/>
      <c r="H531" s="184"/>
      <c r="I531" s="184"/>
      <c r="J531" s="184"/>
      <c r="K531" s="184"/>
      <c r="L531" s="184"/>
      <c r="AR531" s="184"/>
      <c r="AS531" s="184"/>
      <c r="AT531" s="184"/>
      <c r="AW531" s="184"/>
      <c r="AY531" s="184"/>
      <c r="BA531" s="184"/>
      <c r="BB531" s="184"/>
      <c r="BC531" s="184"/>
      <c r="BD531" s="184"/>
      <c r="BE531" s="184"/>
      <c r="BF531" s="184"/>
      <c r="BG531" s="184"/>
      <c r="BH531" s="184"/>
      <c r="BI531" s="184"/>
      <c r="BJ531" s="184"/>
      <c r="BK531" s="184"/>
      <c r="BL531" s="184"/>
      <c r="BM531" s="184"/>
      <c r="BN531" s="184"/>
      <c r="BO531" s="184"/>
      <c r="BP531" s="184"/>
      <c r="BQ531" s="184"/>
      <c r="BR531" s="184"/>
      <c r="BS531" s="184"/>
      <c r="BT531" s="184"/>
      <c r="BU531" s="184"/>
      <c r="BV531" s="184"/>
      <c r="BW531" s="184"/>
      <c r="BX531" s="184"/>
      <c r="BY531" s="184"/>
      <c r="BZ531" s="184"/>
      <c r="CA531" s="184"/>
      <c r="CB531" s="184"/>
      <c r="CC531" s="184"/>
      <c r="CD531" s="184"/>
      <c r="CE531" s="184"/>
      <c r="CF531" s="184"/>
      <c r="CG531" s="184"/>
      <c r="CH531" s="184"/>
      <c r="CI531" s="184"/>
      <c r="CJ531" s="184"/>
      <c r="CK531" s="184"/>
      <c r="CL531" s="184"/>
      <c r="CM531" s="184"/>
      <c r="CN531" s="184"/>
      <c r="CO531" s="184"/>
      <c r="CP531" s="184"/>
      <c r="CQ531" s="184"/>
      <c r="CR531" s="184"/>
      <c r="CS531" s="184"/>
    </row>
    <row r="532" s="24" customFormat="1" hidden="1" outlineLevel="2" spans="1:97">
      <c r="A532" s="194" t="s">
        <v>653</v>
      </c>
      <c r="B532" s="190" t="s">
        <v>587</v>
      </c>
      <c r="C532" s="184"/>
      <c r="D532" s="184"/>
      <c r="E532" s="184"/>
      <c r="F532" s="184"/>
      <c r="G532" s="184"/>
      <c r="H532" s="184"/>
      <c r="I532" s="184"/>
      <c r="J532" s="184"/>
      <c r="K532" s="184"/>
      <c r="L532" s="184"/>
      <c r="AR532" s="185"/>
      <c r="AS532" s="185"/>
      <c r="AT532" s="185">
        <f>(1+AT533)*(1+AT534)-1</f>
        <v>0.11256598509411</v>
      </c>
      <c r="AW532" s="185"/>
      <c r="AY532" s="185"/>
      <c r="BA532" s="185">
        <f>(1+BA533)*(1+BA534)-1</f>
        <v>0.344388595069598</v>
      </c>
      <c r="BB532" s="185"/>
      <c r="BC532" s="185"/>
      <c r="BD532" s="185"/>
      <c r="BE532" s="185"/>
      <c r="BF532" s="185"/>
      <c r="BG532" s="185"/>
      <c r="BH532" s="185">
        <f>(1+BH533)*(1+BH534)-1</f>
        <v>0.525400570076734</v>
      </c>
      <c r="BI532" s="185"/>
      <c r="BJ532" s="185"/>
      <c r="BK532" s="185"/>
      <c r="BL532" s="185"/>
      <c r="BM532" s="185"/>
      <c r="BN532" s="185"/>
      <c r="BO532" s="185"/>
      <c r="BP532" s="185"/>
      <c r="BQ532" s="185"/>
      <c r="BR532" s="185"/>
      <c r="BS532" s="185"/>
      <c r="BT532" s="185"/>
      <c r="BU532" s="185"/>
      <c r="BV532" s="185"/>
      <c r="BW532" s="185"/>
      <c r="BX532" s="185"/>
      <c r="BY532" s="185"/>
      <c r="BZ532" s="185"/>
      <c r="CA532" s="185"/>
      <c r="CB532" s="185"/>
      <c r="CC532" s="185"/>
      <c r="CD532" s="185"/>
      <c r="CE532" s="185"/>
      <c r="CF532" s="185"/>
      <c r="CG532" s="185"/>
      <c r="CH532" s="185"/>
      <c r="CI532" s="185"/>
      <c r="CJ532" s="185"/>
      <c r="CK532" s="185"/>
      <c r="CL532" s="185"/>
      <c r="CM532" s="185"/>
      <c r="CN532" s="185"/>
      <c r="CO532" s="185"/>
      <c r="CP532" s="185"/>
      <c r="CQ532" s="185"/>
      <c r="CR532" s="185"/>
      <c r="CS532" s="185"/>
    </row>
    <row r="533" s="24" customFormat="1" hidden="1" outlineLevel="2" spans="1:97">
      <c r="A533" s="552" t="s">
        <v>646</v>
      </c>
      <c r="B533" s="184" t="s">
        <v>587</v>
      </c>
      <c r="C533" s="184"/>
      <c r="D533" s="184"/>
      <c r="E533" s="184"/>
      <c r="F533" s="184"/>
      <c r="G533" s="184"/>
      <c r="H533" s="184"/>
      <c r="I533" s="184"/>
      <c r="J533" s="184"/>
      <c r="K533" s="184"/>
      <c r="L533" s="184"/>
      <c r="AR533" s="185"/>
      <c r="AS533" s="185"/>
      <c r="AT533" s="185">
        <f>[56]Currencies!Y753</f>
        <v>-0.0325513173094696</v>
      </c>
      <c r="AW533" s="185"/>
      <c r="AY533" s="185"/>
      <c r="BA533" s="185">
        <f>[56]Currencies!AF753</f>
        <v>0.00327507094746086</v>
      </c>
      <c r="BB533" s="185"/>
      <c r="BC533" s="185"/>
      <c r="BD533" s="185"/>
      <c r="BE533" s="185"/>
      <c r="BF533" s="185"/>
      <c r="BG533" s="185"/>
      <c r="BH533" s="185">
        <f>[56]Currencies!AM753</f>
        <v>0.0742257535751647</v>
      </c>
      <c r="BI533" s="185"/>
      <c r="BJ533" s="185"/>
      <c r="BK533" s="185"/>
      <c r="BL533" s="185"/>
      <c r="BM533" s="185"/>
      <c r="BN533" s="185"/>
      <c r="BO533" s="185"/>
      <c r="BP533" s="185"/>
      <c r="BQ533" s="185"/>
      <c r="BR533" s="185"/>
      <c r="BS533" s="185"/>
      <c r="BT533" s="185"/>
      <c r="BU533" s="185"/>
      <c r="BV533" s="185"/>
      <c r="BW533" s="185"/>
      <c r="BX533" s="185"/>
      <c r="BY533" s="185"/>
      <c r="BZ533" s="185"/>
      <c r="CA533" s="185"/>
      <c r="CB533" s="185"/>
      <c r="CC533" s="185"/>
      <c r="CD533" s="185"/>
      <c r="CE533" s="185"/>
      <c r="CF533" s="185"/>
      <c r="CG533" s="185"/>
      <c r="CH533" s="185"/>
      <c r="CI533" s="185"/>
      <c r="CJ533" s="185"/>
      <c r="CK533" s="185"/>
      <c r="CL533" s="185"/>
      <c r="CM533" s="185"/>
      <c r="CN533" s="185"/>
      <c r="CO533" s="185"/>
      <c r="CP533" s="185"/>
      <c r="CQ533" s="185"/>
      <c r="CR533" s="185"/>
      <c r="CS533" s="185"/>
    </row>
    <row r="534" s="24" customFormat="1" hidden="1" outlineLevel="2" spans="1:97">
      <c r="A534" s="552" t="s">
        <v>654</v>
      </c>
      <c r="B534" s="184" t="s">
        <v>587</v>
      </c>
      <c r="C534" s="184"/>
      <c r="D534" s="184"/>
      <c r="E534" s="184"/>
      <c r="F534" s="184"/>
      <c r="G534" s="184"/>
      <c r="H534" s="184"/>
      <c r="I534" s="184"/>
      <c r="J534" s="184"/>
      <c r="K534" s="184"/>
      <c r="L534" s="184"/>
      <c r="AR534" s="185"/>
      <c r="AS534" s="185"/>
      <c r="AT534" s="188">
        <v>0.15</v>
      </c>
      <c r="AW534" s="185"/>
      <c r="AY534" s="185"/>
      <c r="BA534" s="188">
        <v>0.34</v>
      </c>
      <c r="BB534" s="185"/>
      <c r="BC534" s="185"/>
      <c r="BD534" s="185"/>
      <c r="BE534" s="185"/>
      <c r="BF534" s="185"/>
      <c r="BG534" s="185"/>
      <c r="BH534" s="188">
        <v>0.42</v>
      </c>
      <c r="BI534" s="185"/>
      <c r="BJ534" s="185"/>
      <c r="BK534" s="185"/>
      <c r="BL534" s="185"/>
      <c r="BM534" s="185"/>
      <c r="BN534" s="185"/>
      <c r="BO534" s="185"/>
      <c r="BP534" s="185"/>
      <c r="BQ534" s="185"/>
      <c r="BR534" s="185"/>
      <c r="BS534" s="185"/>
      <c r="BT534" s="185"/>
      <c r="BU534" s="185"/>
      <c r="BV534" s="185"/>
      <c r="BW534" s="185"/>
      <c r="BX534" s="185"/>
      <c r="BY534" s="185"/>
      <c r="BZ534" s="185"/>
      <c r="CA534" s="185"/>
      <c r="CB534" s="185"/>
      <c r="CC534" s="185"/>
      <c r="CD534" s="185"/>
      <c r="CE534" s="185"/>
      <c r="CF534" s="185"/>
      <c r="CG534" s="185"/>
      <c r="CH534" s="185"/>
      <c r="CI534" s="185"/>
      <c r="CJ534" s="185"/>
      <c r="CK534" s="185"/>
      <c r="CL534" s="185"/>
      <c r="CM534" s="185"/>
      <c r="CN534" s="185"/>
      <c r="CO534" s="185"/>
      <c r="CP534" s="185"/>
      <c r="CQ534" s="185"/>
      <c r="CR534" s="185"/>
      <c r="CS534" s="185"/>
    </row>
    <row r="535" hidden="1" outlineLevel="1" collapsed="1" spans="1:97">
      <c r="AR535" s="129"/>
      <c r="AS535" s="129"/>
      <c r="AT535" s="129"/>
    </row>
    <row r="536" hidden="1" outlineLevel="1" spans="1:97">
      <c r="A536" s="18" t="s">
        <v>676</v>
      </c>
      <c r="B536" s="30" t="s">
        <v>587</v>
      </c>
      <c r="I536" s="129">
        <f>(H500*I510+H501*I514+H502*I518)/H$577</f>
        <v>0.0329884526558892</v>
      </c>
      <c r="J536" s="129">
        <f>(I500*J510+I501*J514+I502*J518)/I$577</f>
        <v>0.0574666244636702</v>
      </c>
      <c r="K536" s="129">
        <f>(J500*K510+J501*K514+J502*K518)/J$577</f>
        <v>0.0782781413612565</v>
      </c>
      <c r="L536" s="129">
        <f>(K500*L510+K501*L514+K502*L518)/K$577</f>
        <v>0.0882302795806291</v>
      </c>
      <c r="M536" s="129"/>
      <c r="N536" s="129"/>
      <c r="O536" s="129">
        <f>(L500*O510+L501*O514+L502*O518)/L$577</f>
        <v>0.0784186340640809</v>
      </c>
      <c r="P536" s="129"/>
      <c r="Q536" s="129"/>
      <c r="R536" s="129">
        <f>(O500*R510+O501*R514+O502*R518)/O$577</f>
        <v>0.0567045091669878</v>
      </c>
      <c r="S536" s="129"/>
      <c r="T536" s="129"/>
      <c r="U536" s="129"/>
      <c r="V536" s="129"/>
      <c r="W536" s="129"/>
      <c r="X536" s="129"/>
      <c r="Y536" s="129">
        <f>(R500*Y510+R501*Y514+R502*Y518)/R$577</f>
        <v>0.0578327848325769</v>
      </c>
      <c r="Z536" s="129"/>
      <c r="AA536" s="129"/>
      <c r="AB536" s="129"/>
      <c r="AC536" s="129"/>
      <c r="AD536" s="129"/>
      <c r="AE536" s="129"/>
      <c r="AF536" s="129">
        <f>(Y500*AF510+Y501*AF514+Y502*AF518)/Y$577</f>
        <v>0.120211409006732</v>
      </c>
      <c r="AG536" s="129"/>
      <c r="AH536" s="129"/>
      <c r="AI536" s="129"/>
      <c r="AJ536" s="129"/>
      <c r="AK536" s="129"/>
      <c r="AL536" s="129"/>
      <c r="AM536" s="129">
        <f>(AF500*AM510+AF501*AM514+AF502*AM518)/AF$577</f>
        <v>0.154645160474143</v>
      </c>
      <c r="AN536" s="129"/>
      <c r="AO536" s="129"/>
      <c r="AP536" s="129"/>
      <c r="AQ536" s="129"/>
      <c r="AR536" s="129"/>
      <c r="AS536" s="129"/>
      <c r="AT536" s="129">
        <f>(AM500*AT510+AM501*AT514+AM502*AT518)/AM$577</f>
        <v>0.185460467814133</v>
      </c>
      <c r="AU536" s="129"/>
      <c r="AV536" s="129"/>
      <c r="AW536" s="129"/>
      <c r="AX536" s="129"/>
      <c r="AY536" s="129"/>
      <c r="AZ536" s="129"/>
      <c r="BA536" s="129">
        <f>(AT500*BA510+AT501*BA514+AT502*BA518)/AT$577</f>
        <v>0.231249282920839</v>
      </c>
      <c r="BB536" s="129"/>
      <c r="BC536" s="129"/>
      <c r="BD536" s="129"/>
      <c r="BE536" s="129"/>
      <c r="BF536" s="129"/>
      <c r="BG536" s="129"/>
      <c r="BH536" s="129">
        <f>(BA500*BH510+BA501*BH514+BA502*BH518)/BA$577</f>
        <v>0.218721901478685</v>
      </c>
      <c r="BI536" s="129"/>
      <c r="BJ536" s="129"/>
      <c r="BK536" s="129"/>
      <c r="BL536" s="129"/>
      <c r="BM536" s="129"/>
      <c r="BN536" s="129"/>
      <c r="BO536" s="129">
        <f>(BO555*BH547+BO559*BH548+BO563*BH549+BO567*BH550+BO571*BH551)/BH577</f>
        <v>0.28384559</v>
      </c>
      <c r="BP536" s="129"/>
      <c r="BQ536" s="129"/>
      <c r="BR536" s="129"/>
      <c r="BS536" s="129"/>
      <c r="BT536" s="129"/>
      <c r="BU536" s="129"/>
      <c r="BV536" s="129">
        <f>(BV555*BO547+BV559*BO548+BV563*BO549+BV567*BO550+BV571*BO551)/BO577</f>
        <v>0.01</v>
      </c>
      <c r="BW536" s="129"/>
      <c r="BX536" s="129"/>
      <c r="BY536" s="129"/>
      <c r="BZ536" s="129"/>
      <c r="CA536" s="129"/>
      <c r="CB536" s="129"/>
      <c r="CC536" s="129">
        <f>(CC555*BV547+CC559*BV548+CC563*BV549+CC567*BV550+CC571*BV551)/BV577</f>
        <v>0.01</v>
      </c>
      <c r="CD536" s="129"/>
      <c r="CE536" s="129"/>
      <c r="CF536" s="129"/>
      <c r="CG536" s="129"/>
      <c r="CH536" s="129"/>
      <c r="CI536" s="129"/>
      <c r="CJ536" s="129">
        <f>(CJ555*CC547+CJ559*CC548+CJ563*CC549+CJ567*CC550+CJ571*CC551)/CC577</f>
        <v>0.01</v>
      </c>
      <c r="CK536" s="129">
        <f>(CK555*CJ547+CK559*CJ548+CK563*CJ549+CK567*CJ550+CK571*CJ551)/CJ577</f>
        <v>0.01</v>
      </c>
      <c r="CL536" s="129">
        <f t="shared" ref="CL536:CS536" si="642">(CL555*CK547+CL559*CK548+CL563*CK549+CL567*CK550+CL571*CK551)/CK577</f>
        <v>0.01</v>
      </c>
      <c r="CM536" s="129">
        <f t="shared" si="642"/>
        <v>0.01</v>
      </c>
      <c r="CN536" s="129">
        <f t="shared" si="642"/>
        <v>0.01</v>
      </c>
      <c r="CO536" s="129">
        <f t="shared" si="642"/>
        <v>0.01</v>
      </c>
      <c r="CP536" s="129">
        <f t="shared" si="642"/>
        <v>0.01</v>
      </c>
      <c r="CQ536" s="129">
        <f t="shared" si="642"/>
        <v>0.01</v>
      </c>
      <c r="CR536" s="129">
        <f t="shared" si="642"/>
        <v>0.01</v>
      </c>
      <c r="CS536" s="129">
        <f t="shared" si="642"/>
        <v>0.01</v>
      </c>
    </row>
    <row r="537" hidden="1" outlineLevel="1" spans="1:97">
      <c r="A537" t="s">
        <v>677</v>
      </c>
      <c r="B537" s="27" t="s">
        <v>587</v>
      </c>
      <c r="I537" s="130">
        <f t="shared" ref="I537:R537" si="643">+I581</f>
        <v>0.032</v>
      </c>
      <c r="J537" s="130">
        <f t="shared" si="643"/>
        <v>0.058</v>
      </c>
      <c r="K537" s="130">
        <f t="shared" si="643"/>
        <v>0.078</v>
      </c>
      <c r="L537" s="130">
        <f t="shared" si="643"/>
        <v>0.087</v>
      </c>
      <c r="M537" s="130"/>
      <c r="N537" s="130"/>
      <c r="O537" s="130">
        <f t="shared" si="643"/>
        <v>0.078</v>
      </c>
      <c r="P537" s="130"/>
      <c r="Q537" s="130"/>
      <c r="R537" s="130">
        <f t="shared" si="643"/>
        <v>0.057</v>
      </c>
      <c r="S537" s="130"/>
      <c r="T537" s="130"/>
      <c r="U537" s="130"/>
      <c r="V537" s="130"/>
      <c r="W537" s="130"/>
      <c r="X537" s="130"/>
      <c r="Y537" s="130">
        <f>+Y581</f>
        <v>0.058</v>
      </c>
      <c r="Z537" s="130"/>
      <c r="AA537" s="130"/>
      <c r="AB537" s="130"/>
      <c r="AC537" s="130"/>
      <c r="AD537" s="130"/>
      <c r="AE537" s="130"/>
      <c r="AF537" s="130">
        <f>+AF581</f>
        <v>0.119</v>
      </c>
      <c r="AG537" s="130"/>
      <c r="AH537" s="130"/>
      <c r="AI537" s="130"/>
      <c r="AJ537" s="130"/>
      <c r="AK537" s="130"/>
      <c r="AL537" s="130"/>
      <c r="AM537" s="130">
        <f>+AM581</f>
        <v>0.155</v>
      </c>
      <c r="AN537" s="130"/>
      <c r="AO537" s="130"/>
      <c r="AP537" s="130"/>
      <c r="AQ537" s="130"/>
      <c r="AR537" s="130"/>
      <c r="AS537" s="130"/>
      <c r="AT537" s="130">
        <f>+AT581</f>
        <v>0.189</v>
      </c>
      <c r="AU537" s="130"/>
      <c r="AV537" s="130"/>
      <c r="AW537" s="130"/>
      <c r="AX537" s="130"/>
      <c r="AY537" s="130"/>
      <c r="AZ537" s="130"/>
      <c r="BA537" s="130">
        <f>+BA581</f>
        <v>0.318</v>
      </c>
      <c r="BB537" s="130"/>
      <c r="BC537" s="130"/>
      <c r="BD537" s="130"/>
      <c r="BE537" s="130"/>
      <c r="BF537" s="130"/>
      <c r="BG537" s="130"/>
      <c r="BH537" s="130">
        <f>+BH581</f>
        <v>0.219</v>
      </c>
      <c r="BI537" s="130"/>
      <c r="BJ537" s="130"/>
      <c r="BK537" s="130"/>
      <c r="BL537" s="130"/>
      <c r="BM537" s="130"/>
      <c r="BN537" s="130"/>
      <c r="BO537" s="130">
        <f>+BO581</f>
        <v>0.284</v>
      </c>
      <c r="BP537" s="130"/>
      <c r="BQ537" s="130"/>
      <c r="BR537" s="130"/>
      <c r="BS537" s="130"/>
      <c r="BT537" s="130"/>
      <c r="BU537" s="130"/>
      <c r="BV537" s="130">
        <f>+BV581</f>
        <v>0.0978</v>
      </c>
      <c r="BW537" s="130"/>
      <c r="BX537" s="130"/>
      <c r="BY537" s="130"/>
      <c r="BZ537" s="130"/>
      <c r="CA537" s="130"/>
      <c r="CB537" s="130"/>
      <c r="CC537" s="130">
        <f>+CC581</f>
        <v>0.04</v>
      </c>
      <c r="CD537" s="130"/>
      <c r="CE537" s="130"/>
      <c r="CF537" s="130"/>
      <c r="CG537" s="130"/>
      <c r="CH537" s="130"/>
      <c r="CI537" s="130"/>
      <c r="CJ537" s="130">
        <f t="shared" ref="CJ537:CS537" si="644">+CJ581</f>
        <v>0.07</v>
      </c>
      <c r="CK537" s="130">
        <f t="shared" si="644"/>
        <v>0.06</v>
      </c>
      <c r="CL537" s="130">
        <f t="shared" si="644"/>
        <v>0.06</v>
      </c>
      <c r="CM537" s="130">
        <f t="shared" si="644"/>
        <v>0.06</v>
      </c>
      <c r="CN537" s="130">
        <f t="shared" si="644"/>
        <v>0.06</v>
      </c>
      <c r="CO537" s="130">
        <f t="shared" si="644"/>
        <v>0.06</v>
      </c>
      <c r="CP537" s="130">
        <f t="shared" si="644"/>
        <v>0.06</v>
      </c>
      <c r="CQ537" s="130">
        <f t="shared" si="644"/>
        <v>0.06</v>
      </c>
      <c r="CR537" s="130">
        <f t="shared" si="644"/>
        <v>0.06</v>
      </c>
      <c r="CS537" s="130">
        <f t="shared" si="644"/>
        <v>0.06</v>
      </c>
    </row>
    <row r="538" hidden="1" outlineLevel="1" spans="1:97">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c r="BA538" s="130"/>
      <c r="BB538" s="130"/>
      <c r="BC538" s="130"/>
      <c r="BD538" s="130"/>
      <c r="BE538" s="130"/>
      <c r="BF538" s="130"/>
      <c r="BG538" s="130"/>
      <c r="BH538" s="130"/>
      <c r="BI538" s="130"/>
      <c r="BJ538" s="130"/>
      <c r="BK538" s="130"/>
      <c r="BL538" s="130"/>
      <c r="BM538" s="130"/>
      <c r="BN538" s="130"/>
      <c r="BO538" s="130"/>
      <c r="BP538" s="130"/>
      <c r="BQ538" s="130"/>
      <c r="BR538" s="130"/>
      <c r="BS538" s="130"/>
      <c r="BT538" s="130"/>
      <c r="BU538" s="130"/>
      <c r="BV538" s="130"/>
      <c r="BW538" s="130"/>
      <c r="BX538" s="130"/>
      <c r="BY538" s="130"/>
      <c r="BZ538" s="130"/>
      <c r="CA538" s="130"/>
      <c r="CB538" s="130"/>
      <c r="CC538" s="130"/>
      <c r="CD538" s="130"/>
      <c r="CE538" s="130"/>
      <c r="CF538" s="130"/>
      <c r="CG538" s="130"/>
      <c r="CH538" s="130"/>
      <c r="CI538" s="130"/>
      <c r="CJ538" s="130"/>
      <c r="CK538" s="130"/>
      <c r="CL538" s="130"/>
      <c r="CM538" s="130"/>
      <c r="CN538" s="130"/>
      <c r="CO538" s="130"/>
      <c r="CP538" s="130"/>
      <c r="CQ538" s="130"/>
      <c r="CR538" s="130"/>
      <c r="CS538" s="130"/>
    </row>
    <row r="539" hidden="1" outlineLevel="1" spans="1:97">
      <c r="A539" s="131" t="s">
        <v>657</v>
      </c>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c r="BA539" s="130"/>
      <c r="BB539" s="130"/>
      <c r="BC539" s="130"/>
      <c r="BD539" s="130"/>
      <c r="BE539" s="130"/>
      <c r="BF539" s="130"/>
      <c r="BG539" s="130"/>
      <c r="BH539" s="130"/>
      <c r="BI539" s="130"/>
      <c r="BJ539" s="130"/>
      <c r="BK539" s="130"/>
      <c r="BL539" s="130"/>
      <c r="BM539" s="130"/>
      <c r="BN539" s="130"/>
      <c r="BO539" s="130"/>
      <c r="BP539" s="130"/>
      <c r="BQ539" s="130"/>
      <c r="BR539" s="130"/>
      <c r="BS539" s="130"/>
      <c r="BT539" s="130"/>
      <c r="BU539" s="130"/>
      <c r="BV539" s="130"/>
      <c r="BW539" s="130"/>
      <c r="BX539" s="130"/>
      <c r="BY539" s="130"/>
      <c r="BZ539" s="130"/>
      <c r="CA539" s="130"/>
      <c r="CB539" s="130"/>
      <c r="CC539" s="130"/>
      <c r="CD539" s="130"/>
      <c r="CE539" s="130"/>
      <c r="CF539" s="130"/>
      <c r="CG539" s="130"/>
      <c r="CH539" s="130"/>
      <c r="CI539" s="130"/>
      <c r="CJ539" s="130"/>
      <c r="CK539" s="130"/>
      <c r="CL539" s="130"/>
      <c r="CM539" s="130"/>
      <c r="CN539" s="130"/>
      <c r="CO539" s="130"/>
      <c r="CP539" s="130"/>
      <c r="CQ539" s="130"/>
      <c r="CR539" s="130"/>
      <c r="CS539" s="130"/>
    </row>
    <row r="540" hidden="1" outlineLevel="1" spans="1:97">
      <c r="A540" s="132" t="s">
        <v>658</v>
      </c>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c r="BA540" s="130"/>
      <c r="BB540" s="130"/>
      <c r="BC540" s="130"/>
      <c r="BD540" s="130"/>
      <c r="BE540" s="130"/>
      <c r="BF540" s="130"/>
      <c r="BG540" s="130"/>
      <c r="BH540" s="130"/>
      <c r="BI540" s="130"/>
      <c r="BJ540" s="130"/>
      <c r="BK540" s="130"/>
      <c r="BL540" s="130"/>
      <c r="BM540" s="130"/>
      <c r="BN540" s="130"/>
      <c r="BO540" s="130"/>
      <c r="BP540" s="130"/>
      <c r="BQ540" s="130"/>
      <c r="BR540" s="130"/>
      <c r="BS540" s="130"/>
      <c r="BT540" s="130"/>
      <c r="BU540" s="130"/>
      <c r="BV540" s="130"/>
      <c r="BW540" s="130"/>
      <c r="BX540" s="130"/>
      <c r="BY540" s="130"/>
      <c r="BZ540" s="130"/>
      <c r="CA540" s="130"/>
      <c r="CB540" s="130"/>
      <c r="CC540" s="130"/>
      <c r="CD540" s="130"/>
      <c r="CE540" s="130"/>
      <c r="CF540" s="130"/>
      <c r="CG540" s="130"/>
      <c r="CH540" s="130"/>
      <c r="CI540" s="130"/>
      <c r="CJ540" s="130"/>
      <c r="CK540" s="130"/>
      <c r="CL540" s="130"/>
      <c r="CM540" s="130"/>
      <c r="CN540" s="130"/>
      <c r="CO540" s="130"/>
      <c r="CP540" s="130"/>
      <c r="CQ540" s="130"/>
      <c r="CR540" s="130"/>
      <c r="CS540" s="130"/>
    </row>
    <row r="541" hidden="1" outlineLevel="1" spans="1:97">
      <c r="A541" t="s">
        <v>451</v>
      </c>
      <c r="B541" s="27" t="s">
        <v>587</v>
      </c>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c r="BA541" s="130"/>
      <c r="BB541" s="130"/>
      <c r="BC541" s="130"/>
      <c r="BD541" s="130"/>
      <c r="BE541" s="130"/>
      <c r="BF541" s="130"/>
      <c r="BG541" s="130"/>
      <c r="BH541" s="133">
        <v>0.336375</v>
      </c>
      <c r="BI541" s="130"/>
      <c r="BJ541" s="130"/>
      <c r="BK541" s="130"/>
      <c r="BL541" s="130"/>
      <c r="BM541" s="130"/>
      <c r="BN541" s="130"/>
      <c r="BO541" s="33">
        <f>BH541*(1+BO555)/(1+BO$536)</f>
        <v>0.332223363403071</v>
      </c>
      <c r="BP541" s="130"/>
      <c r="BQ541" s="130"/>
      <c r="BR541" s="130"/>
      <c r="BS541" s="130"/>
      <c r="BT541" s="130"/>
      <c r="BU541" s="130"/>
      <c r="BV541" s="33">
        <f>BO541*(1+BV555)/(1+BV$536)</f>
        <v>0.332223363403071</v>
      </c>
      <c r="BW541" s="33"/>
      <c r="BX541" s="33"/>
      <c r="BY541" s="130"/>
      <c r="BZ541" s="33"/>
      <c r="CA541" s="33"/>
      <c r="CB541" s="33"/>
      <c r="CC541" s="33">
        <f>BV541*(1+CC555)/(1+CC$536)</f>
        <v>0.332223363403071</v>
      </c>
      <c r="CD541" s="33"/>
      <c r="CE541" s="33"/>
      <c r="CF541" s="130"/>
      <c r="CG541" s="33"/>
      <c r="CH541" s="33"/>
      <c r="CI541" s="33"/>
      <c r="CJ541" s="33">
        <f>CC541*(1+CJ555)/(1+CJ$536)</f>
        <v>0.332223363403071</v>
      </c>
      <c r="CK541" s="33">
        <f t="shared" ref="CK541:CS541" si="645">CJ541*(1+CK555)/(1+CK$536)</f>
        <v>0.332223363403071</v>
      </c>
      <c r="CL541" s="33">
        <f t="shared" si="645"/>
        <v>0.332223363403071</v>
      </c>
      <c r="CM541" s="33">
        <f t="shared" si="645"/>
        <v>0.332223363403071</v>
      </c>
      <c r="CN541" s="33">
        <f t="shared" si="645"/>
        <v>0.332223363403071</v>
      </c>
      <c r="CO541" s="33">
        <f t="shared" si="645"/>
        <v>0.332223363403071</v>
      </c>
      <c r="CP541" s="33">
        <f t="shared" si="645"/>
        <v>0.332223363403071</v>
      </c>
      <c r="CQ541" s="33">
        <f t="shared" si="645"/>
        <v>0.332223363403071</v>
      </c>
      <c r="CR541" s="33">
        <f t="shared" si="645"/>
        <v>0.332223363403071</v>
      </c>
      <c r="CS541" s="33">
        <f t="shared" si="645"/>
        <v>0.332223363403071</v>
      </c>
    </row>
    <row r="542" hidden="1" outlineLevel="1" spans="1:97">
      <c r="A542" t="s">
        <v>450</v>
      </c>
      <c r="B542" s="27" t="s">
        <v>587</v>
      </c>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c r="BA542" s="130"/>
      <c r="BB542" s="130"/>
      <c r="BC542" s="130"/>
      <c r="BD542" s="130"/>
      <c r="BE542" s="130"/>
      <c r="BF542" s="130"/>
      <c r="BG542" s="130"/>
      <c r="BH542" s="133">
        <v>0.358736</v>
      </c>
      <c r="BI542" s="130"/>
      <c r="BJ542" s="130"/>
      <c r="BK542" s="130"/>
      <c r="BL542" s="130"/>
      <c r="BM542" s="130"/>
      <c r="BN542" s="130"/>
      <c r="BO542" s="33">
        <f>BH542*(1+BO559)/(1+BO$536)</f>
        <v>0.36045568377113</v>
      </c>
      <c r="BP542" s="130"/>
      <c r="BQ542" s="130"/>
      <c r="BR542" s="130"/>
      <c r="BS542" s="130"/>
      <c r="BT542" s="130"/>
      <c r="BU542" s="130"/>
      <c r="BV542" s="33">
        <f>BO542*(1+BV559)/(1+BV$536)</f>
        <v>0.36045568377113</v>
      </c>
      <c r="BW542" s="33"/>
      <c r="BX542" s="33"/>
      <c r="BY542" s="130"/>
      <c r="BZ542" s="33"/>
      <c r="CA542" s="33"/>
      <c r="CB542" s="33"/>
      <c r="CC542" s="33">
        <f>BV542*(1+CC559)/(1+CC$536)</f>
        <v>0.36045568377113</v>
      </c>
      <c r="CD542" s="33"/>
      <c r="CE542" s="33"/>
      <c r="CF542" s="130"/>
      <c r="CG542" s="33"/>
      <c r="CH542" s="33"/>
      <c r="CI542" s="33"/>
      <c r="CJ542" s="33">
        <f>CC542*(1+CJ559)/(1+CJ$536)</f>
        <v>0.36045568377113</v>
      </c>
      <c r="CK542" s="33">
        <f t="shared" ref="CK542:CS542" si="646">CJ542*(1+CK559)/(1+CK$536)</f>
        <v>0.36045568377113</v>
      </c>
      <c r="CL542" s="33">
        <f t="shared" si="646"/>
        <v>0.36045568377113</v>
      </c>
      <c r="CM542" s="33">
        <f t="shared" si="646"/>
        <v>0.36045568377113</v>
      </c>
      <c r="CN542" s="33">
        <f t="shared" si="646"/>
        <v>0.36045568377113</v>
      </c>
      <c r="CO542" s="33">
        <f t="shared" si="646"/>
        <v>0.36045568377113</v>
      </c>
      <c r="CP542" s="33">
        <f t="shared" si="646"/>
        <v>0.36045568377113</v>
      </c>
      <c r="CQ542" s="33">
        <f t="shared" si="646"/>
        <v>0.36045568377113</v>
      </c>
      <c r="CR542" s="33">
        <f t="shared" si="646"/>
        <v>0.36045568377113</v>
      </c>
      <c r="CS542" s="33">
        <f t="shared" si="646"/>
        <v>0.36045568377113</v>
      </c>
    </row>
    <row r="543" hidden="1" outlineLevel="1" spans="1:97">
      <c r="A543" t="s">
        <v>452</v>
      </c>
      <c r="B543" s="27" t="s">
        <v>587</v>
      </c>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c r="BA543" s="130"/>
      <c r="BB543" s="130"/>
      <c r="BC543" s="130"/>
      <c r="BD543" s="130"/>
      <c r="BE543" s="130"/>
      <c r="BF543" s="130"/>
      <c r="BG543" s="130"/>
      <c r="BH543" s="133">
        <v>0.1653412</v>
      </c>
      <c r="BI543" s="130"/>
      <c r="BJ543" s="130"/>
      <c r="BK543" s="130"/>
      <c r="BL543" s="130"/>
      <c r="BM543" s="130"/>
      <c r="BN543" s="130"/>
      <c r="BO543" s="33">
        <f>BH543*(1+BO563)/(1+BO$536)</f>
        <v>0.153255211944919</v>
      </c>
      <c r="BP543" s="130"/>
      <c r="BQ543" s="130"/>
      <c r="BR543" s="130"/>
      <c r="BS543" s="130"/>
      <c r="BT543" s="130"/>
      <c r="BU543" s="130"/>
      <c r="BV543" s="33">
        <f>BO543*(1+BV563)/(1+BV$536)</f>
        <v>0.153255211944919</v>
      </c>
      <c r="BW543" s="33"/>
      <c r="BX543" s="33"/>
      <c r="BY543" s="130"/>
      <c r="BZ543" s="33"/>
      <c r="CA543" s="33"/>
      <c r="CB543" s="33"/>
      <c r="CC543" s="33">
        <f>BV543*(1+CC563)/(1+CC$536)</f>
        <v>0.153255211944919</v>
      </c>
      <c r="CD543" s="33"/>
      <c r="CE543" s="33"/>
      <c r="CF543" s="130"/>
      <c r="CG543" s="33"/>
      <c r="CH543" s="33"/>
      <c r="CI543" s="33"/>
      <c r="CJ543" s="33">
        <f>CC543*(1+CJ563)/(1+CJ$536)</f>
        <v>0.153255211944919</v>
      </c>
      <c r="CK543" s="33">
        <f t="shared" ref="CK543:CS543" si="647">CJ543*(1+CK563)/(1+CK$536)</f>
        <v>0.153255211944919</v>
      </c>
      <c r="CL543" s="33">
        <f t="shared" si="647"/>
        <v>0.153255211944919</v>
      </c>
      <c r="CM543" s="33">
        <f t="shared" si="647"/>
        <v>0.153255211944919</v>
      </c>
      <c r="CN543" s="33">
        <f t="shared" si="647"/>
        <v>0.153255211944919</v>
      </c>
      <c r="CO543" s="33">
        <f t="shared" si="647"/>
        <v>0.153255211944919</v>
      </c>
      <c r="CP543" s="33">
        <f t="shared" si="647"/>
        <v>0.153255211944919</v>
      </c>
      <c r="CQ543" s="33">
        <f t="shared" si="647"/>
        <v>0.153255211944919</v>
      </c>
      <c r="CR543" s="33">
        <f t="shared" si="647"/>
        <v>0.153255211944919</v>
      </c>
      <c r="CS543" s="33">
        <f t="shared" si="647"/>
        <v>0.153255211944919</v>
      </c>
    </row>
    <row r="544" hidden="1" outlineLevel="1" spans="1:97">
      <c r="A544" t="s">
        <v>453</v>
      </c>
      <c r="B544" s="27" t="s">
        <v>587</v>
      </c>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c r="BA544" s="130"/>
      <c r="BB544" s="130"/>
      <c r="BC544" s="130"/>
      <c r="BD544" s="130"/>
      <c r="BE544" s="130"/>
      <c r="BF544" s="130"/>
      <c r="BG544" s="130"/>
      <c r="BH544" s="133">
        <v>0.06331</v>
      </c>
      <c r="BI544" s="130"/>
      <c r="BJ544" s="130"/>
      <c r="BK544" s="130"/>
      <c r="BL544" s="130"/>
      <c r="BM544" s="130"/>
      <c r="BN544" s="130"/>
      <c r="BO544" s="33">
        <f>BH544*(1+BO567)/(1+BO$536)</f>
        <v>0.0655860024413061</v>
      </c>
      <c r="BP544" s="130"/>
      <c r="BQ544" s="130"/>
      <c r="BR544" s="130"/>
      <c r="BS544" s="130"/>
      <c r="BT544" s="130"/>
      <c r="BU544" s="130"/>
      <c r="BV544" s="33">
        <f>BO544*(1+BV567)/(1+BV$536)</f>
        <v>0.0655860024413061</v>
      </c>
      <c r="BW544" s="33"/>
      <c r="BX544" s="33"/>
      <c r="BY544" s="130"/>
      <c r="BZ544" s="33"/>
      <c r="CA544" s="33"/>
      <c r="CB544" s="33"/>
      <c r="CC544" s="33">
        <f>BV544*(1+CC567)/(1+CC$536)</f>
        <v>0.0655860024413061</v>
      </c>
      <c r="CD544" s="33"/>
      <c r="CE544" s="33"/>
      <c r="CF544" s="130"/>
      <c r="CG544" s="33"/>
      <c r="CH544" s="33"/>
      <c r="CI544" s="33"/>
      <c r="CJ544" s="33">
        <f>CC544*(1+CJ567)/(1+CJ$536)</f>
        <v>0.0655860024413061</v>
      </c>
      <c r="CK544" s="33">
        <f t="shared" ref="CK544:CS544" si="648">CJ544*(1+CK567)/(1+CK$536)</f>
        <v>0.0655860024413061</v>
      </c>
      <c r="CL544" s="33">
        <f t="shared" si="648"/>
        <v>0.0655860024413061</v>
      </c>
      <c r="CM544" s="33">
        <f t="shared" si="648"/>
        <v>0.0655860024413061</v>
      </c>
      <c r="CN544" s="33">
        <f t="shared" si="648"/>
        <v>0.0655860024413061</v>
      </c>
      <c r="CO544" s="33">
        <f t="shared" si="648"/>
        <v>0.0655860024413061</v>
      </c>
      <c r="CP544" s="33">
        <f t="shared" si="648"/>
        <v>0.0655860024413061</v>
      </c>
      <c r="CQ544" s="33">
        <f t="shared" si="648"/>
        <v>0.0655860024413061</v>
      </c>
      <c r="CR544" s="33">
        <f t="shared" si="648"/>
        <v>0.0655860024413061</v>
      </c>
      <c r="CS544" s="33">
        <f t="shared" si="648"/>
        <v>0.0655860024413061</v>
      </c>
    </row>
    <row r="545" hidden="1" outlineLevel="1" spans="1:97">
      <c r="A545" t="s">
        <v>454</v>
      </c>
      <c r="B545" s="27" t="s">
        <v>587</v>
      </c>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c r="BA545" s="130"/>
      <c r="BB545" s="130"/>
      <c r="BC545" s="130"/>
      <c r="BD545" s="130"/>
      <c r="BE545" s="130"/>
      <c r="BF545" s="130"/>
      <c r="BG545" s="130"/>
      <c r="BH545" s="130">
        <f>BH551/BH577</f>
        <v>0.0762378</v>
      </c>
      <c r="BI545" s="130"/>
      <c r="BJ545" s="130"/>
      <c r="BK545" s="130"/>
      <c r="BL545" s="130"/>
      <c r="BM545" s="130"/>
      <c r="BN545" s="130"/>
      <c r="BO545" s="33">
        <f>BH545*(1+BO571)/(1+BO$536)</f>
        <v>0.0884797384395735</v>
      </c>
      <c r="BP545" s="130"/>
      <c r="BQ545" s="130"/>
      <c r="BR545" s="130"/>
      <c r="BS545" s="130"/>
      <c r="BT545" s="130"/>
      <c r="BU545" s="130"/>
      <c r="BV545" s="33">
        <f>BO545*(1+BV571)/(1+BV$536)</f>
        <v>0.0884797384395735</v>
      </c>
      <c r="BW545" s="33"/>
      <c r="BX545" s="33"/>
      <c r="BY545" s="130"/>
      <c r="BZ545" s="33"/>
      <c r="CA545" s="33"/>
      <c r="CB545" s="33"/>
      <c r="CC545" s="33">
        <f>BV545*(1+CC571)/(1+CC$536)</f>
        <v>0.0884797384395735</v>
      </c>
      <c r="CD545" s="33"/>
      <c r="CE545" s="33"/>
      <c r="CF545" s="130"/>
      <c r="CG545" s="33"/>
      <c r="CH545" s="33"/>
      <c r="CI545" s="33"/>
      <c r="CJ545" s="33">
        <f>CC545*(1+CJ571)/(1+CJ$536)</f>
        <v>0.0884797384395735</v>
      </c>
      <c r="CK545" s="33">
        <f t="shared" ref="CK545:CS545" si="649">CJ545*(1+CK571)/(1+CK$536)</f>
        <v>0.0884797384395735</v>
      </c>
      <c r="CL545" s="33">
        <f t="shared" si="649"/>
        <v>0.0884797384395735</v>
      </c>
      <c r="CM545" s="33">
        <f t="shared" si="649"/>
        <v>0.0884797384395735</v>
      </c>
      <c r="CN545" s="33">
        <f t="shared" si="649"/>
        <v>0.0884797384395735</v>
      </c>
      <c r="CO545" s="33">
        <f t="shared" si="649"/>
        <v>0.0884797384395735</v>
      </c>
      <c r="CP545" s="33">
        <f t="shared" si="649"/>
        <v>0.0884797384395735</v>
      </c>
      <c r="CQ545" s="33">
        <f t="shared" si="649"/>
        <v>0.0884797384395735</v>
      </c>
      <c r="CR545" s="33">
        <f t="shared" si="649"/>
        <v>0.0884797384395735</v>
      </c>
      <c r="CS545" s="33">
        <f t="shared" si="649"/>
        <v>0.0884797384395735</v>
      </c>
    </row>
    <row r="546" hidden="1" outlineLevel="1" spans="1:97">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c r="BA546" s="130"/>
      <c r="BB546" s="130"/>
      <c r="BC546" s="130"/>
      <c r="BD546" s="130"/>
      <c r="BE546" s="130"/>
      <c r="BF546" s="130"/>
      <c r="BG546" s="130"/>
      <c r="BH546" s="130"/>
      <c r="BI546" s="130"/>
      <c r="BJ546" s="130"/>
      <c r="BK546" s="130"/>
      <c r="BL546" s="130"/>
      <c r="BM546" s="130"/>
      <c r="BN546" s="130"/>
      <c r="BO546" s="130"/>
      <c r="BP546" s="130"/>
      <c r="BQ546" s="130"/>
      <c r="BR546" s="130"/>
      <c r="BS546" s="130"/>
      <c r="BT546" s="130"/>
      <c r="BU546" s="130"/>
      <c r="BV546" s="130"/>
      <c r="BW546" s="130"/>
      <c r="BX546" s="130"/>
      <c r="BY546" s="130"/>
      <c r="BZ546" s="130"/>
      <c r="CA546" s="130"/>
      <c r="CB546" s="130"/>
      <c r="CC546" s="130"/>
      <c r="CD546" s="130"/>
      <c r="CE546" s="130"/>
      <c r="CF546" s="130"/>
      <c r="CG546" s="130"/>
      <c r="CH546" s="130"/>
      <c r="CI546" s="130"/>
      <c r="CJ546" s="130"/>
      <c r="CK546" s="130"/>
      <c r="CL546" s="130"/>
      <c r="CM546" s="130"/>
      <c r="CN546" s="130"/>
      <c r="CO546" s="130"/>
      <c r="CP546" s="130"/>
      <c r="CQ546" s="130"/>
      <c r="CR546" s="130"/>
      <c r="CS546" s="130"/>
    </row>
    <row r="547" hidden="1" outlineLevel="1" spans="1:97">
      <c r="A547" s="18" t="s">
        <v>451</v>
      </c>
      <c r="B547" s="30" t="s">
        <v>594</v>
      </c>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c r="AF547" s="129"/>
      <c r="AG547" s="129"/>
      <c r="AH547" s="129"/>
      <c r="AI547" s="129"/>
      <c r="AJ547" s="129"/>
      <c r="AK547" s="129"/>
      <c r="AL547" s="129"/>
      <c r="AM547" s="129"/>
      <c r="AN547" s="129"/>
      <c r="AO547" s="129"/>
      <c r="AP547" s="129"/>
      <c r="AQ547" s="129"/>
      <c r="AR547" s="129"/>
      <c r="AS547" s="129"/>
      <c r="AT547" s="129"/>
      <c r="AU547" s="129"/>
      <c r="AV547" s="129"/>
      <c r="AW547" s="129"/>
      <c r="AX547" s="129"/>
      <c r="AY547" s="129"/>
      <c r="AZ547" s="129"/>
      <c r="BA547" s="129"/>
      <c r="BB547" s="129"/>
      <c r="BC547" s="129"/>
      <c r="BD547" s="129"/>
      <c r="BE547" s="129"/>
      <c r="BF547" s="129"/>
      <c r="BG547" s="129"/>
      <c r="BH547" s="134">
        <f>BH541*$BH$577</f>
        <v>1723.7536875</v>
      </c>
      <c r="BI547" s="129"/>
      <c r="BJ547" s="135"/>
      <c r="BK547" s="129"/>
      <c r="BL547" s="129"/>
      <c r="BM547" s="129"/>
      <c r="BN547" s="129"/>
      <c r="BO547" s="135">
        <f>BO541*BO$577</f>
        <v>2136.86067340855</v>
      </c>
      <c r="BP547" s="135"/>
      <c r="BQ547" s="135"/>
      <c r="BR547" s="135"/>
      <c r="BS547" s="135"/>
      <c r="BT547" s="135"/>
      <c r="BU547" s="135"/>
      <c r="BV547" s="135">
        <f>BV541*BV$577</f>
        <v>2334.56679696972</v>
      </c>
      <c r="BW547" s="135"/>
      <c r="BX547" s="135"/>
      <c r="BY547" s="135"/>
      <c r="BZ547" s="135"/>
      <c r="CA547" s="135"/>
      <c r="CB547" s="135"/>
      <c r="CC547" s="135">
        <f t="shared" ref="CC547:CS551" si="650">CC541*CC$577</f>
        <v>2357.66200150005</v>
      </c>
      <c r="CD547" s="135"/>
      <c r="CE547" s="135"/>
      <c r="CF547" s="135"/>
      <c r="CG547" s="135"/>
      <c r="CH547" s="135"/>
      <c r="CI547" s="135"/>
      <c r="CJ547" s="135">
        <f t="shared" si="650"/>
        <v>2496.11579138254</v>
      </c>
      <c r="CK547" s="135">
        <f t="shared" si="650"/>
        <v>2636.60239650657</v>
      </c>
      <c r="CL547" s="135">
        <f t="shared" si="650"/>
        <v>2784.99588090576</v>
      </c>
      <c r="CM547" s="135">
        <f t="shared" si="650"/>
        <v>2941.74126024418</v>
      </c>
      <c r="CN547" s="135">
        <f t="shared" si="650"/>
        <v>3107.30859659602</v>
      </c>
      <c r="CO547" s="135">
        <f t="shared" si="650"/>
        <v>3282.19440810988</v>
      </c>
      <c r="CP547" s="135">
        <f t="shared" si="650"/>
        <v>3466.92315801177</v>
      </c>
      <c r="CQ547" s="135">
        <f t="shared" si="650"/>
        <v>3662.04882741238</v>
      </c>
      <c r="CR547" s="135">
        <f t="shared" si="650"/>
        <v>3868.15657663529</v>
      </c>
      <c r="CS547" s="135">
        <f t="shared" si="650"/>
        <v>4085.86450004805</v>
      </c>
    </row>
    <row r="548" hidden="1" outlineLevel="1" spans="1:97">
      <c r="A548" s="18" t="s">
        <v>450</v>
      </c>
      <c r="B548" s="30" t="s">
        <v>594</v>
      </c>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34">
        <f t="shared" ref="BH548:BH550" si="651">BH542*$BH$577</f>
        <v>1838.342632</v>
      </c>
      <c r="BI548" s="129"/>
      <c r="BJ548" s="135"/>
      <c r="BK548" s="129"/>
      <c r="BL548" s="129"/>
      <c r="BM548" s="129"/>
      <c r="BN548" s="129"/>
      <c r="BO548" s="135">
        <f>BO542*BO$577</f>
        <v>2318.45095801591</v>
      </c>
      <c r="BP548" s="135"/>
      <c r="BQ548" s="135"/>
      <c r="BR548" s="135"/>
      <c r="BS548" s="135"/>
      <c r="BT548" s="135"/>
      <c r="BU548" s="135"/>
      <c r="BV548" s="135">
        <f>BV542*BV$577</f>
        <v>2532.95813542811</v>
      </c>
      <c r="BW548" s="135"/>
      <c r="BX548" s="135"/>
      <c r="BY548" s="135"/>
      <c r="BZ548" s="135"/>
      <c r="CA548" s="135"/>
      <c r="CB548" s="135"/>
      <c r="CC548" s="135">
        <f>CC542*CC$577</f>
        <v>2558.01596897582</v>
      </c>
      <c r="CD548" s="135"/>
      <c r="CE548" s="135"/>
      <c r="CF548" s="135"/>
      <c r="CG548" s="135"/>
      <c r="CH548" s="135"/>
      <c r="CI548" s="135"/>
      <c r="CJ548" s="135">
        <f>CJ542*CJ$577</f>
        <v>2708.23555314831</v>
      </c>
      <c r="CK548" s="135">
        <f t="shared" si="650"/>
        <v>2860.66070107275</v>
      </c>
      <c r="CL548" s="135">
        <f t="shared" si="650"/>
        <v>3021.66465437207</v>
      </c>
      <c r="CM548" s="135">
        <f t="shared" si="650"/>
        <v>3191.73024611326</v>
      </c>
      <c r="CN548" s="135">
        <f t="shared" si="650"/>
        <v>3371.36748421582</v>
      </c>
      <c r="CO548" s="135">
        <f t="shared" si="650"/>
        <v>3561.11508090912</v>
      </c>
      <c r="CP548" s="135">
        <f t="shared" si="650"/>
        <v>3761.54206827088</v>
      </c>
      <c r="CQ548" s="135">
        <f t="shared" si="650"/>
        <v>3973.2495046915</v>
      </c>
      <c r="CR548" s="135">
        <f t="shared" si="650"/>
        <v>4196.87227738174</v>
      </c>
      <c r="CS548" s="135">
        <f t="shared" si="650"/>
        <v>4433.08100632935</v>
      </c>
    </row>
    <row r="549" hidden="1" outlineLevel="1" spans="1:97">
      <c r="A549" s="18" t="s">
        <v>452</v>
      </c>
      <c r="B549" s="30" t="s">
        <v>594</v>
      </c>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c r="AF549" s="129"/>
      <c r="AG549" s="129"/>
      <c r="AH549" s="129"/>
      <c r="AI549" s="129"/>
      <c r="AJ549" s="129"/>
      <c r="AK549" s="129"/>
      <c r="AL549" s="129"/>
      <c r="AM549" s="129"/>
      <c r="AN549" s="129"/>
      <c r="AO549" s="129"/>
      <c r="AP549" s="129"/>
      <c r="AQ549" s="129"/>
      <c r="AR549" s="129"/>
      <c r="AS549" s="129"/>
      <c r="AT549" s="129"/>
      <c r="AU549" s="129"/>
      <c r="AV549" s="129"/>
      <c r="AW549" s="129"/>
      <c r="AX549" s="129"/>
      <c r="AY549" s="129"/>
      <c r="AZ549" s="129"/>
      <c r="BA549" s="135"/>
      <c r="BB549" s="129"/>
      <c r="BC549" s="129"/>
      <c r="BD549" s="129"/>
      <c r="BE549" s="129"/>
      <c r="BF549" s="129"/>
      <c r="BG549" s="129"/>
      <c r="BH549" s="134">
        <f t="shared" si="651"/>
        <v>847.2909794</v>
      </c>
      <c r="BI549" s="136"/>
      <c r="BJ549" s="135"/>
      <c r="BK549" s="129"/>
      <c r="BL549" s="129"/>
      <c r="BM549" s="129"/>
      <c r="BN549" s="129"/>
      <c r="BO549" s="135">
        <f>BO543*BO$577</f>
        <v>985.737523229721</v>
      </c>
      <c r="BP549" s="135"/>
      <c r="BQ549" s="135"/>
      <c r="BR549" s="135"/>
      <c r="BS549" s="135"/>
      <c r="BT549" s="135"/>
      <c r="BU549" s="135"/>
      <c r="BV549" s="135">
        <f t="shared" ref="BV549:CN551" si="652">BV543*BV$577</f>
        <v>1076.93969985814</v>
      </c>
      <c r="BW549" s="135"/>
      <c r="BX549" s="135"/>
      <c r="BY549" s="135"/>
      <c r="BZ549" s="135"/>
      <c r="CA549" s="135"/>
      <c r="CB549" s="135"/>
      <c r="CC549" s="135">
        <f t="shared" si="652"/>
        <v>1087.5935576391</v>
      </c>
      <c r="CD549" s="135"/>
      <c r="CE549" s="135"/>
      <c r="CF549" s="135"/>
      <c r="CG549" s="135"/>
      <c r="CH549" s="135"/>
      <c r="CI549" s="135"/>
      <c r="CJ549" s="135">
        <f t="shared" si="652"/>
        <v>1151.46253029553</v>
      </c>
      <c r="CK549" s="135">
        <f t="shared" si="652"/>
        <v>1216.26924413758</v>
      </c>
      <c r="CL549" s="135">
        <f t="shared" si="652"/>
        <v>1284.72341506008</v>
      </c>
      <c r="CM549" s="135">
        <f t="shared" si="652"/>
        <v>1357.0303295583</v>
      </c>
      <c r="CN549" s="135">
        <f t="shared" si="652"/>
        <v>1433.40682807978</v>
      </c>
      <c r="CO549" s="135">
        <f t="shared" si="650"/>
        <v>1514.08195530495</v>
      </c>
      <c r="CP549" s="135">
        <f t="shared" si="650"/>
        <v>1599.29764702674</v>
      </c>
      <c r="CQ549" s="135">
        <f t="shared" si="650"/>
        <v>1689.30945568935</v>
      </c>
      <c r="CR549" s="135">
        <f t="shared" si="650"/>
        <v>1784.38731676176</v>
      </c>
      <c r="CS549" s="135">
        <f t="shared" si="650"/>
        <v>1884.81635824441</v>
      </c>
    </row>
    <row r="550" hidden="1" outlineLevel="1" spans="1:97">
      <c r="A550" s="18" t="s">
        <v>453</v>
      </c>
      <c r="B550" s="30" t="s">
        <v>594</v>
      </c>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c r="AF550" s="129"/>
      <c r="AG550" s="129"/>
      <c r="AH550" s="129"/>
      <c r="AI550" s="129"/>
      <c r="AJ550" s="129"/>
      <c r="AK550" s="129"/>
      <c r="AL550" s="129"/>
      <c r="AM550" s="129"/>
      <c r="AN550" s="129"/>
      <c r="AO550" s="129"/>
      <c r="AP550" s="129"/>
      <c r="AQ550" s="129"/>
      <c r="AR550" s="129"/>
      <c r="AS550" s="129"/>
      <c r="AT550" s="129"/>
      <c r="AU550" s="129"/>
      <c r="AV550" s="129"/>
      <c r="AW550" s="129"/>
      <c r="AX550" s="129"/>
      <c r="AY550" s="129"/>
      <c r="AZ550" s="129"/>
      <c r="BA550" s="129"/>
      <c r="BB550" s="129"/>
      <c r="BC550" s="129"/>
      <c r="BD550" s="129"/>
      <c r="BE550" s="129"/>
      <c r="BF550" s="129"/>
      <c r="BG550" s="129"/>
      <c r="BH550" s="134">
        <f t="shared" si="651"/>
        <v>324.432095</v>
      </c>
      <c r="BI550" s="129"/>
      <c r="BJ550" s="135"/>
      <c r="BK550" s="129"/>
      <c r="BL550" s="129"/>
      <c r="BM550" s="129"/>
      <c r="BN550" s="129"/>
      <c r="BO550" s="135">
        <f>BO544*BO$577</f>
        <v>421.849167702481</v>
      </c>
      <c r="BP550" s="135"/>
      <c r="BQ550" s="135"/>
      <c r="BR550" s="135"/>
      <c r="BS550" s="135"/>
      <c r="BT550" s="135"/>
      <c r="BU550" s="135"/>
      <c r="BV550" s="135">
        <f t="shared" si="652"/>
        <v>460.879397755302</v>
      </c>
      <c r="BW550" s="135"/>
      <c r="BX550" s="135"/>
      <c r="BY550" s="135"/>
      <c r="BZ550" s="135"/>
      <c r="CA550" s="135"/>
      <c r="CB550" s="135"/>
      <c r="CC550" s="135">
        <f t="shared" si="652"/>
        <v>465.43874639711</v>
      </c>
      <c r="CD550" s="135"/>
      <c r="CE550" s="135"/>
      <c r="CF550" s="135"/>
      <c r="CG550" s="135"/>
      <c r="CH550" s="135"/>
      <c r="CI550" s="135"/>
      <c r="CJ550" s="135">
        <f t="shared" si="652"/>
        <v>492.771654318531</v>
      </c>
      <c r="CK550" s="135">
        <f t="shared" si="652"/>
        <v>520.5058712389</v>
      </c>
      <c r="CL550" s="135">
        <f t="shared" si="652"/>
        <v>549.801027757652</v>
      </c>
      <c r="CM550" s="135">
        <f t="shared" si="652"/>
        <v>580.744976812434</v>
      </c>
      <c r="CN550" s="135">
        <f t="shared" si="652"/>
        <v>613.430515887536</v>
      </c>
      <c r="CO550" s="135">
        <f t="shared" si="650"/>
        <v>647.955665303297</v>
      </c>
      <c r="CP550" s="135">
        <f t="shared" si="650"/>
        <v>684.423962168214</v>
      </c>
      <c r="CQ550" s="135">
        <f t="shared" si="650"/>
        <v>722.944770875287</v>
      </c>
      <c r="CR550" s="135">
        <f t="shared" si="650"/>
        <v>763.633611073757</v>
      </c>
      <c r="CS550" s="135">
        <f t="shared" si="650"/>
        <v>806.612504099764</v>
      </c>
    </row>
    <row r="551" hidden="1" outlineLevel="1" spans="1:97">
      <c r="A551" s="18" t="s">
        <v>454</v>
      </c>
      <c r="B551" s="30" t="s">
        <v>594</v>
      </c>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c r="AF551" s="129"/>
      <c r="AG551" s="129"/>
      <c r="AH551" s="129"/>
      <c r="AI551" s="129"/>
      <c r="AJ551" s="129"/>
      <c r="AK551" s="129"/>
      <c r="AL551" s="129"/>
      <c r="AM551" s="129"/>
      <c r="AN551" s="129"/>
      <c r="AO551" s="129"/>
      <c r="AP551" s="129"/>
      <c r="AQ551" s="129"/>
      <c r="AR551" s="129"/>
      <c r="AS551" s="129"/>
      <c r="AT551" s="129"/>
      <c r="AU551" s="129"/>
      <c r="AV551" s="129"/>
      <c r="AW551" s="129"/>
      <c r="AX551" s="129"/>
      <c r="AY551" s="129"/>
      <c r="AZ551" s="129"/>
      <c r="BA551" s="129"/>
      <c r="BB551" s="129"/>
      <c r="BC551" s="129"/>
      <c r="BD551" s="129"/>
      <c r="BE551" s="129"/>
      <c r="BF551" s="129"/>
      <c r="BG551" s="129"/>
      <c r="BH551" s="134">
        <f>BH577-SUM(BH547:BH550)</f>
        <v>390.6806061</v>
      </c>
      <c r="BI551" s="129"/>
      <c r="BJ551" s="135"/>
      <c r="BK551" s="129"/>
      <c r="BL551" s="129"/>
      <c r="BM551" s="129"/>
      <c r="BN551" s="129"/>
      <c r="BO551" s="135">
        <f>BO545*BO$577</f>
        <v>569.101677643337</v>
      </c>
      <c r="BP551" s="135"/>
      <c r="BQ551" s="135"/>
      <c r="BR551" s="135"/>
      <c r="BS551" s="135"/>
      <c r="BT551" s="135"/>
      <c r="BU551" s="135"/>
      <c r="BV551" s="135">
        <f t="shared" si="652"/>
        <v>621.755969988727</v>
      </c>
      <c r="BW551" s="135"/>
      <c r="BX551" s="135"/>
      <c r="BY551" s="135"/>
      <c r="BZ551" s="135"/>
      <c r="CA551" s="135"/>
      <c r="CB551" s="135"/>
      <c r="CC551" s="135">
        <f t="shared" si="652"/>
        <v>627.906824748369</v>
      </c>
      <c r="CD551" s="135"/>
      <c r="CE551" s="135"/>
      <c r="CF551" s="135"/>
      <c r="CG551" s="135"/>
      <c r="CH551" s="135"/>
      <c r="CI551" s="135"/>
      <c r="CJ551" s="135">
        <f t="shared" si="652"/>
        <v>664.780676693295</v>
      </c>
      <c r="CK551" s="135">
        <f t="shared" si="652"/>
        <v>702.195920306241</v>
      </c>
      <c r="CL551" s="135">
        <f t="shared" si="652"/>
        <v>741.716971900217</v>
      </c>
      <c r="CM551" s="135">
        <f t="shared" si="652"/>
        <v>783.462350742368</v>
      </c>
      <c r="CN551" s="135">
        <f t="shared" si="652"/>
        <v>827.557246611492</v>
      </c>
      <c r="CO551" s="135">
        <f t="shared" si="650"/>
        <v>874.13389522836</v>
      </c>
      <c r="CP551" s="135">
        <f t="shared" si="650"/>
        <v>923.33197481603</v>
      </c>
      <c r="CQ551" s="135">
        <f t="shared" si="650"/>
        <v>975.299024979407</v>
      </c>
      <c r="CR551" s="135">
        <f t="shared" si="650"/>
        <v>1030.19088916021</v>
      </c>
      <c r="CS551" s="135">
        <f t="shared" si="650"/>
        <v>1088.17218199425</v>
      </c>
    </row>
    <row r="552" hidden="1" outlineLevel="1" spans="1:97">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c r="BA552" s="130"/>
      <c r="BB552" s="130"/>
      <c r="BC552" s="130"/>
      <c r="BD552" s="130"/>
      <c r="BE552" s="130"/>
      <c r="BF552" s="130"/>
      <c r="BG552" s="130"/>
      <c r="BH552" s="130"/>
      <c r="BI552" s="130"/>
      <c r="BJ552" s="130"/>
      <c r="BK552" s="130"/>
      <c r="BL552" s="130"/>
      <c r="BM552" s="130"/>
      <c r="BN552" s="130"/>
      <c r="BO552" s="130"/>
      <c r="BP552" s="130"/>
      <c r="BQ552" s="130"/>
      <c r="BR552" s="130"/>
      <c r="BS552" s="130"/>
      <c r="BT552" s="130"/>
      <c r="BU552" s="130"/>
      <c r="BV552" s="130"/>
      <c r="BW552" s="130"/>
      <c r="BX552" s="130"/>
      <c r="BY552" s="130"/>
      <c r="BZ552" s="130"/>
      <c r="CA552" s="130"/>
      <c r="CB552" s="130"/>
      <c r="CC552" s="130"/>
      <c r="CD552" s="130"/>
      <c r="CE552" s="130"/>
      <c r="CF552" s="130"/>
      <c r="CG552" s="130"/>
      <c r="CH552" s="130"/>
      <c r="CI552" s="130"/>
      <c r="CJ552" s="130"/>
      <c r="CK552" s="130"/>
      <c r="CL552" s="130"/>
      <c r="CM552" s="130"/>
      <c r="CN552" s="130"/>
      <c r="CO552" s="130"/>
      <c r="CP552" s="130"/>
      <c r="CQ552" s="130"/>
      <c r="CR552" s="130"/>
      <c r="CS552" s="130"/>
    </row>
    <row r="553" hidden="1" outlineLevel="1" spans="1:97">
      <c r="A553" s="18" t="s">
        <v>451</v>
      </c>
      <c r="B553" s="27" t="s">
        <v>587</v>
      </c>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c r="BA553" s="130"/>
      <c r="BB553" s="130"/>
      <c r="BC553" s="130"/>
      <c r="BD553" s="130"/>
      <c r="BE553" s="130"/>
      <c r="BF553" s="130"/>
      <c r="BG553" s="130"/>
      <c r="BH553" s="130"/>
      <c r="BI553" s="130"/>
      <c r="BJ553" s="130"/>
      <c r="BK553" s="130"/>
      <c r="BL553" s="130"/>
      <c r="BM553" s="130"/>
      <c r="BN553" s="130"/>
      <c r="BO553" s="33">
        <f>(1+BO554)*(1+BO555)-1</f>
        <v>0.231134389853708</v>
      </c>
      <c r="BP553" s="130"/>
      <c r="BQ553" s="130"/>
      <c r="BR553" s="130"/>
      <c r="BS553" s="130"/>
      <c r="BT553" s="130"/>
      <c r="BU553" s="130"/>
      <c r="BV553" s="33">
        <f>(1+BV554)*(1+BV555)-1</f>
        <v>0.00820871825687952</v>
      </c>
      <c r="BW553" s="33"/>
      <c r="BX553" s="33"/>
      <c r="BY553" s="130"/>
      <c r="BZ553" s="33"/>
      <c r="CA553" s="33"/>
      <c r="CB553" s="33"/>
      <c r="CC553" s="42">
        <f>(1+CC554)*(1+CC555)-1</f>
        <v>-0.0350670292211328</v>
      </c>
      <c r="CD553" s="33"/>
      <c r="CE553" s="33"/>
      <c r="CF553" s="130"/>
      <c r="CG553" s="33"/>
      <c r="CH553" s="33"/>
      <c r="CI553" s="33"/>
      <c r="CJ553" s="33">
        <f t="shared" ref="CJ553:CS553" si="653">(1+CJ554)*(1+CJ555)-1</f>
        <v>-0.0129743607541591</v>
      </c>
      <c r="CK553" s="33">
        <f t="shared" si="653"/>
        <v>0.01</v>
      </c>
      <c r="CL553" s="33">
        <f t="shared" si="653"/>
        <v>0.01</v>
      </c>
      <c r="CM553" s="33">
        <f t="shared" si="653"/>
        <v>0.01</v>
      </c>
      <c r="CN553" s="33">
        <f t="shared" si="653"/>
        <v>0.01</v>
      </c>
      <c r="CO553" s="33">
        <f t="shared" si="653"/>
        <v>0.01</v>
      </c>
      <c r="CP553" s="33">
        <f t="shared" si="653"/>
        <v>0.01</v>
      </c>
      <c r="CQ553" s="33">
        <f t="shared" si="653"/>
        <v>0.01</v>
      </c>
      <c r="CR553" s="33">
        <f t="shared" si="653"/>
        <v>0.01</v>
      </c>
      <c r="CS553" s="33">
        <f t="shared" si="653"/>
        <v>0.01</v>
      </c>
    </row>
    <row r="554" hidden="1" outlineLevel="1" spans="1:97">
      <c r="A554" s="536" t="s">
        <v>646</v>
      </c>
      <c r="B554" s="27" t="s">
        <v>587</v>
      </c>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c r="BA554" s="130"/>
      <c r="BB554" s="130"/>
      <c r="BC554" s="130"/>
      <c r="BD554" s="130"/>
      <c r="BE554" s="130"/>
      <c r="BF554" s="130"/>
      <c r="BG554" s="130"/>
      <c r="BH554" s="130"/>
      <c r="BI554" s="130"/>
      <c r="BJ554" s="130"/>
      <c r="BK554" s="130"/>
      <c r="BL554" s="130"/>
      <c r="BM554" s="130"/>
      <c r="BN554" s="130"/>
      <c r="BO554" s="130">
        <f>[56]Currencies!AT757</f>
        <v>-0.0290738250365079</v>
      </c>
      <c r="BP554" s="130"/>
      <c r="BQ554" s="130"/>
      <c r="BR554" s="130"/>
      <c r="BS554" s="130"/>
      <c r="BT554" s="130"/>
      <c r="BU554" s="130"/>
      <c r="BV554" s="130">
        <f>[56]Currencies!BA757</f>
        <v>-0.00177354628031728</v>
      </c>
      <c r="BW554" s="130"/>
      <c r="BX554" s="130"/>
      <c r="BY554" s="130"/>
      <c r="BZ554" s="130"/>
      <c r="CA554" s="130"/>
      <c r="CB554" s="130"/>
      <c r="CC554" s="130">
        <f>[56]Currencies!BH757</f>
        <v>-0.0446208210110226</v>
      </c>
      <c r="CD554" s="130"/>
      <c r="CE554" s="130"/>
      <c r="CF554" s="130"/>
      <c r="CG554" s="130"/>
      <c r="CH554" s="130"/>
      <c r="CI554" s="130"/>
      <c r="CJ554" s="130">
        <f>[56]Currencies!BO757</f>
        <v>-0.0227468918358012</v>
      </c>
      <c r="CK554" s="130">
        <f>[56]Currencies!BP757</f>
        <v>0</v>
      </c>
      <c r="CL554" s="130">
        <f>[56]Currencies!BQ757</f>
        <v>0</v>
      </c>
      <c r="CM554" s="130">
        <f>[56]Currencies!BR757</f>
        <v>0</v>
      </c>
      <c r="CN554" s="130">
        <f>[56]Currencies!BS757</f>
        <v>0</v>
      </c>
      <c r="CO554" s="130">
        <f>[56]Currencies!BT757</f>
        <v>0</v>
      </c>
      <c r="CP554" s="130">
        <f>[56]Currencies!BU757</f>
        <v>0</v>
      </c>
      <c r="CQ554" s="130">
        <f>[56]Currencies!BV757</f>
        <v>0</v>
      </c>
      <c r="CR554" s="130">
        <f>[56]Currencies!BW757</f>
        <v>0</v>
      </c>
      <c r="CS554" s="130">
        <f>[56]Currencies!BX757</f>
        <v>0</v>
      </c>
    </row>
    <row r="555" hidden="1" outlineLevel="1" spans="1:97">
      <c r="A555" s="536" t="s">
        <v>648</v>
      </c>
      <c r="B555" s="27" t="s">
        <v>587</v>
      </c>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c r="BA555" s="130"/>
      <c r="BB555" s="130"/>
      <c r="BC555" s="130"/>
      <c r="BD555" s="130"/>
      <c r="BE555" s="130"/>
      <c r="BF555" s="130"/>
      <c r="BG555" s="130"/>
      <c r="BH555" s="130"/>
      <c r="BI555" s="130"/>
      <c r="BJ555" s="130"/>
      <c r="BK555" s="130"/>
      <c r="BL555" s="130"/>
      <c r="BM555" s="130"/>
      <c r="BN555" s="130"/>
      <c r="BO555" s="130">
        <v>0.268</v>
      </c>
      <c r="BP555" s="130"/>
      <c r="BQ555" s="130"/>
      <c r="BR555" s="130"/>
      <c r="BS555" s="130"/>
      <c r="BT555" s="130"/>
      <c r="BU555" s="130"/>
      <c r="BV555" s="133">
        <v>0.01</v>
      </c>
      <c r="BW555" s="130"/>
      <c r="BX555" s="130"/>
      <c r="BY555" s="130"/>
      <c r="BZ555" s="130"/>
      <c r="CA555" s="130"/>
      <c r="CB555" s="130"/>
      <c r="CC555" s="130">
        <f>BV555</f>
        <v>0.01</v>
      </c>
      <c r="CD555" s="130"/>
      <c r="CE555" s="130"/>
      <c r="CF555" s="130"/>
      <c r="CG555" s="130"/>
      <c r="CH555" s="130"/>
      <c r="CI555" s="130"/>
      <c r="CJ555" s="130">
        <f>CC555</f>
        <v>0.01</v>
      </c>
      <c r="CK555" s="130">
        <f t="shared" ref="CK555:CS555" si="654">CJ555</f>
        <v>0.01</v>
      </c>
      <c r="CL555" s="130">
        <f t="shared" si="654"/>
        <v>0.01</v>
      </c>
      <c r="CM555" s="130">
        <f t="shared" si="654"/>
        <v>0.01</v>
      </c>
      <c r="CN555" s="130">
        <f t="shared" si="654"/>
        <v>0.01</v>
      </c>
      <c r="CO555" s="130">
        <f t="shared" si="654"/>
        <v>0.01</v>
      </c>
      <c r="CP555" s="130">
        <f t="shared" si="654"/>
        <v>0.01</v>
      </c>
      <c r="CQ555" s="130">
        <f t="shared" si="654"/>
        <v>0.01</v>
      </c>
      <c r="CR555" s="130">
        <f t="shared" si="654"/>
        <v>0.01</v>
      </c>
      <c r="CS555" s="130">
        <f t="shared" si="654"/>
        <v>0.01</v>
      </c>
    </row>
    <row r="556" hidden="1" outlineLevel="1" spans="1:97">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c r="BA556" s="130"/>
      <c r="BB556" s="130"/>
      <c r="BC556" s="130"/>
      <c r="BD556" s="130"/>
      <c r="BE556" s="130"/>
      <c r="BF556" s="130"/>
      <c r="BG556" s="130"/>
      <c r="BH556" s="130"/>
      <c r="BI556" s="130"/>
      <c r="BJ556" s="130"/>
      <c r="BK556" s="130"/>
      <c r="BL556" s="130"/>
      <c r="BM556" s="130"/>
      <c r="BN556" s="130"/>
      <c r="BO556" s="130"/>
      <c r="BP556" s="130"/>
      <c r="BQ556" s="130"/>
      <c r="BR556" s="130"/>
      <c r="BS556" s="130"/>
      <c r="BT556" s="130"/>
      <c r="BU556" s="130"/>
      <c r="BV556" s="130"/>
      <c r="BW556" s="130"/>
      <c r="BX556" s="130"/>
      <c r="BY556" s="130"/>
      <c r="BZ556" s="130"/>
      <c r="CA556" s="130"/>
      <c r="CB556" s="130"/>
      <c r="CC556" s="130"/>
      <c r="CD556" s="130"/>
      <c r="CE556" s="130"/>
      <c r="CF556" s="130"/>
      <c r="CG556" s="130"/>
      <c r="CH556" s="130"/>
      <c r="CI556" s="130"/>
      <c r="CJ556" s="130"/>
      <c r="CK556" s="130"/>
      <c r="CL556" s="130"/>
      <c r="CM556" s="130"/>
      <c r="CN556" s="130"/>
      <c r="CO556" s="130"/>
      <c r="CP556" s="130"/>
      <c r="CQ556" s="130"/>
      <c r="CR556" s="130"/>
      <c r="CS556" s="130"/>
    </row>
    <row r="557" hidden="1" outlineLevel="1" spans="1:97">
      <c r="A557" s="18" t="s">
        <v>450</v>
      </c>
      <c r="B557" s="27" t="s">
        <v>587</v>
      </c>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c r="BA557" s="130"/>
      <c r="BB557" s="130"/>
      <c r="BC557" s="130"/>
      <c r="BD557" s="130"/>
      <c r="BE557" s="130"/>
      <c r="BF557" s="130"/>
      <c r="BG557" s="130"/>
      <c r="BH557" s="130"/>
      <c r="BI557" s="130"/>
      <c r="BJ557" s="130"/>
      <c r="BK557" s="130"/>
      <c r="BL557" s="130"/>
      <c r="BM557" s="130"/>
      <c r="BN557" s="130"/>
      <c r="BO557" s="33">
        <f>(1+BO558)*(1+BO559)-1</f>
        <v>0.257949141920788</v>
      </c>
      <c r="BP557" s="130"/>
      <c r="BQ557" s="130"/>
      <c r="BR557" s="130"/>
      <c r="BS557" s="130"/>
      <c r="BT557" s="130"/>
      <c r="BU557" s="130"/>
      <c r="BV557" s="33">
        <f>(1+BV558)*(1+BV559)-1</f>
        <v>0.00258922651606808</v>
      </c>
      <c r="BW557" s="33"/>
      <c r="BX557" s="33"/>
      <c r="BY557" s="130"/>
      <c r="BZ557" s="33"/>
      <c r="CA557" s="33"/>
      <c r="CB557" s="33"/>
      <c r="CC557" s="33">
        <f>(1+CC558)*(1+CC559)-1</f>
        <v>0.00780433205464415</v>
      </c>
      <c r="CD557" s="33"/>
      <c r="CE557" s="33"/>
      <c r="CF557" s="130"/>
      <c r="CG557" s="33"/>
      <c r="CH557" s="33"/>
      <c r="CI557" s="33"/>
      <c r="CJ557" s="33">
        <f t="shared" ref="CJ557:CS557" si="655">(1+CJ558)*(1+CJ559)-1</f>
        <v>0.00422434434650798</v>
      </c>
      <c r="CK557" s="33">
        <f t="shared" si="655"/>
        <v>0.00422434434650798</v>
      </c>
      <c r="CL557" s="33">
        <f t="shared" si="655"/>
        <v>0.00422434434650798</v>
      </c>
      <c r="CM557" s="33">
        <f t="shared" si="655"/>
        <v>0.00422434434650798</v>
      </c>
      <c r="CN557" s="33">
        <f t="shared" si="655"/>
        <v>0.00422434434650798</v>
      </c>
      <c r="CO557" s="33">
        <f t="shared" si="655"/>
        <v>0.00422434434650798</v>
      </c>
      <c r="CP557" s="33">
        <f t="shared" si="655"/>
        <v>0.00422434434650798</v>
      </c>
      <c r="CQ557" s="33">
        <f t="shared" si="655"/>
        <v>0.00422434434650798</v>
      </c>
      <c r="CR557" s="33">
        <f t="shared" si="655"/>
        <v>0.00422434434650798</v>
      </c>
      <c r="CS557" s="33">
        <f t="shared" si="655"/>
        <v>0.00422434434650798</v>
      </c>
    </row>
    <row r="558" hidden="1" outlineLevel="1" spans="1:97">
      <c r="A558" s="536" t="s">
        <v>646</v>
      </c>
      <c r="B558" s="27" t="s">
        <v>587</v>
      </c>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c r="BA558" s="130"/>
      <c r="BB558" s="130"/>
      <c r="BC558" s="130"/>
      <c r="BD558" s="130"/>
      <c r="BE558" s="130"/>
      <c r="BF558" s="130"/>
      <c r="BG558" s="130"/>
      <c r="BH558" s="130"/>
      <c r="BI558" s="130"/>
      <c r="BJ558" s="130"/>
      <c r="BK558" s="130"/>
      <c r="BL558" s="130"/>
      <c r="BM558" s="130"/>
      <c r="BN558" s="130"/>
      <c r="BO558" s="130">
        <f>[56]Currencies!AT758</f>
        <v>-0.0248456264179943</v>
      </c>
      <c r="BP558" s="130"/>
      <c r="BQ558" s="130"/>
      <c r="BR558" s="130"/>
      <c r="BS558" s="130"/>
      <c r="BT558" s="130"/>
      <c r="BU558" s="130"/>
      <c r="BV558" s="130">
        <f>[56]Currencies!BA758</f>
        <v>-0.00733739948904141</v>
      </c>
      <c r="BW558" s="130"/>
      <c r="BX558" s="130"/>
      <c r="BY558" s="130"/>
      <c r="BZ558" s="130"/>
      <c r="CA558" s="130"/>
      <c r="CB558" s="130"/>
      <c r="CC558" s="130">
        <f>[56]Currencies!BH758</f>
        <v>-0.00217392865876815</v>
      </c>
      <c r="CD558" s="130"/>
      <c r="CE558" s="130"/>
      <c r="CF558" s="130"/>
      <c r="CG558" s="130"/>
      <c r="CH558" s="130"/>
      <c r="CI558" s="130"/>
      <c r="CJ558" s="130">
        <f>[56]Currencies!BO758</f>
        <v>-0.00571847094405145</v>
      </c>
      <c r="CK558" s="130">
        <f>[56]Currencies!BP758</f>
        <v>-0.00571847094405145</v>
      </c>
      <c r="CL558" s="130">
        <f>[56]Currencies!BQ758</f>
        <v>-0.00571847094405146</v>
      </c>
      <c r="CM558" s="130">
        <f>[56]Currencies!BR758</f>
        <v>-0.00571847094405145</v>
      </c>
      <c r="CN558" s="130">
        <f>[56]Currencies!BS758</f>
        <v>-0.00571847094405146</v>
      </c>
      <c r="CO558" s="130">
        <f>[56]Currencies!BT758</f>
        <v>-0.00571847094405145</v>
      </c>
      <c r="CP558" s="130">
        <f>[56]Currencies!BU758</f>
        <v>-0.00571847094405146</v>
      </c>
      <c r="CQ558" s="130">
        <f>[56]Currencies!BV758</f>
        <v>-0.00571847094405146</v>
      </c>
      <c r="CR558" s="130">
        <f>[56]Currencies!BW758</f>
        <v>-0.00571847094405146</v>
      </c>
      <c r="CS558" s="130">
        <f>[56]Currencies!BX758</f>
        <v>-0.00571847094405146</v>
      </c>
    </row>
    <row r="559" hidden="1" outlineLevel="1" spans="1:97">
      <c r="A559" s="536" t="s">
        <v>659</v>
      </c>
      <c r="B559" s="27" t="s">
        <v>587</v>
      </c>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c r="BA559" s="130"/>
      <c r="BB559" s="130"/>
      <c r="BC559" s="130"/>
      <c r="BD559" s="130"/>
      <c r="BE559" s="130"/>
      <c r="BF559" s="130"/>
      <c r="BG559" s="130"/>
      <c r="BH559" s="130"/>
      <c r="BI559" s="130"/>
      <c r="BJ559" s="130"/>
      <c r="BK559" s="130"/>
      <c r="BL559" s="130"/>
      <c r="BM559" s="130"/>
      <c r="BN559" s="130"/>
      <c r="BO559" s="130">
        <v>0.29</v>
      </c>
      <c r="BP559" s="130"/>
      <c r="BQ559" s="130"/>
      <c r="BR559" s="130"/>
      <c r="BS559" s="130"/>
      <c r="BT559" s="130"/>
      <c r="BU559" s="130"/>
      <c r="BV559" s="133">
        <v>0.01</v>
      </c>
      <c r="BW559" s="130"/>
      <c r="BX559" s="130"/>
      <c r="BY559" s="130"/>
      <c r="BZ559" s="130"/>
      <c r="CA559" s="130"/>
      <c r="CB559" s="130"/>
      <c r="CC559" s="130">
        <f>BV559</f>
        <v>0.01</v>
      </c>
      <c r="CD559" s="130"/>
      <c r="CE559" s="130"/>
      <c r="CF559" s="130"/>
      <c r="CG559" s="130"/>
      <c r="CH559" s="130"/>
      <c r="CI559" s="130"/>
      <c r="CJ559" s="130">
        <f>CC559</f>
        <v>0.01</v>
      </c>
      <c r="CK559" s="130">
        <f t="shared" ref="CK559:CS559" si="656">CJ559</f>
        <v>0.01</v>
      </c>
      <c r="CL559" s="130">
        <f t="shared" si="656"/>
        <v>0.01</v>
      </c>
      <c r="CM559" s="130">
        <f t="shared" si="656"/>
        <v>0.01</v>
      </c>
      <c r="CN559" s="130">
        <f t="shared" si="656"/>
        <v>0.01</v>
      </c>
      <c r="CO559" s="130">
        <f t="shared" si="656"/>
        <v>0.01</v>
      </c>
      <c r="CP559" s="130">
        <f t="shared" si="656"/>
        <v>0.01</v>
      </c>
      <c r="CQ559" s="130">
        <f t="shared" si="656"/>
        <v>0.01</v>
      </c>
      <c r="CR559" s="130">
        <f t="shared" si="656"/>
        <v>0.01</v>
      </c>
      <c r="CS559" s="130">
        <f t="shared" si="656"/>
        <v>0.01</v>
      </c>
    </row>
    <row r="560" hidden="1" outlineLevel="1" spans="1:97">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c r="BA560" s="130"/>
      <c r="BB560" s="130"/>
      <c r="BC560" s="130"/>
      <c r="BD560" s="130"/>
      <c r="BE560" s="130"/>
      <c r="BF560" s="130"/>
      <c r="BG560" s="130"/>
      <c r="BH560" s="130"/>
      <c r="BI560" s="130"/>
      <c r="BJ560" s="130"/>
      <c r="BK560" s="130"/>
      <c r="BL560" s="130"/>
      <c r="BM560" s="130"/>
      <c r="BN560" s="130"/>
      <c r="BO560" s="130"/>
      <c r="BP560" s="130"/>
      <c r="BQ560" s="130"/>
      <c r="BR560" s="130"/>
      <c r="BS560" s="130"/>
      <c r="BT560" s="130"/>
      <c r="BU560" s="130"/>
      <c r="BV560" s="130"/>
      <c r="BW560" s="130"/>
      <c r="BX560" s="130"/>
      <c r="BY560" s="130"/>
      <c r="BZ560" s="130"/>
      <c r="CA560" s="130"/>
      <c r="CB560" s="130"/>
      <c r="CC560" s="130"/>
      <c r="CD560" s="130"/>
      <c r="CE560" s="130"/>
      <c r="CF560" s="130"/>
      <c r="CG560" s="130"/>
      <c r="CH560" s="130"/>
      <c r="CI560" s="130"/>
      <c r="CJ560" s="130"/>
      <c r="CK560" s="130"/>
      <c r="CL560" s="130"/>
      <c r="CM560" s="130"/>
      <c r="CN560" s="130"/>
      <c r="CO560" s="130"/>
      <c r="CP560" s="130"/>
      <c r="CQ560" s="130"/>
      <c r="CR560" s="130"/>
      <c r="CS560" s="130"/>
    </row>
    <row r="561" hidden="1" outlineLevel="1" spans="1:97">
      <c r="A561" s="18" t="s">
        <v>452</v>
      </c>
      <c r="B561" s="27" t="s">
        <v>587</v>
      </c>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c r="BA561" s="130"/>
      <c r="BB561" s="130"/>
      <c r="BC561" s="130"/>
      <c r="BD561" s="130"/>
      <c r="BE561" s="130"/>
      <c r="BF561" s="130"/>
      <c r="BG561" s="130"/>
      <c r="BH561" s="130"/>
      <c r="BI561" s="130"/>
      <c r="BJ561" s="130"/>
      <c r="BK561" s="130"/>
      <c r="BL561" s="130"/>
      <c r="BM561" s="130"/>
      <c r="BN561" s="130"/>
      <c r="BO561" s="33">
        <f>(1+BO562)*(1+BO563)-1</f>
        <v>0.117177259853818</v>
      </c>
      <c r="BP561" s="130"/>
      <c r="BQ561" s="130"/>
      <c r="BR561" s="130"/>
      <c r="BS561" s="130"/>
      <c r="BT561" s="130"/>
      <c r="BU561" s="130"/>
      <c r="BV561" s="33">
        <f>(1+BV562)*(1+BV563)-1</f>
        <v>-0.00681206778830223</v>
      </c>
      <c r="BW561" s="33"/>
      <c r="BX561" s="33"/>
      <c r="BY561" s="130"/>
      <c r="BZ561" s="33"/>
      <c r="CA561" s="33"/>
      <c r="CB561" s="33"/>
      <c r="CC561" s="33">
        <f>(1+CC562)*(1+CC563)-1</f>
        <v>-0.0330448720689815</v>
      </c>
      <c r="CD561" s="33"/>
      <c r="CE561" s="33"/>
      <c r="CF561" s="130"/>
      <c r="CG561" s="33"/>
      <c r="CH561" s="33"/>
      <c r="CI561" s="33"/>
      <c r="CJ561" s="33">
        <f t="shared" ref="CJ561:CS561" si="657">(1+CJ562)*(1+CJ563)-1</f>
        <v>0.01</v>
      </c>
      <c r="CK561" s="33">
        <f t="shared" si="657"/>
        <v>0.01</v>
      </c>
      <c r="CL561" s="33">
        <f t="shared" si="657"/>
        <v>0.01</v>
      </c>
      <c r="CM561" s="33">
        <f t="shared" si="657"/>
        <v>0.01</v>
      </c>
      <c r="CN561" s="33">
        <f t="shared" si="657"/>
        <v>0.01</v>
      </c>
      <c r="CO561" s="33">
        <f t="shared" si="657"/>
        <v>0.01</v>
      </c>
      <c r="CP561" s="33">
        <f t="shared" si="657"/>
        <v>0.01</v>
      </c>
      <c r="CQ561" s="33">
        <f t="shared" si="657"/>
        <v>0.01</v>
      </c>
      <c r="CR561" s="33">
        <f t="shared" si="657"/>
        <v>0.01</v>
      </c>
      <c r="CS561" s="33">
        <f t="shared" si="657"/>
        <v>0.01</v>
      </c>
    </row>
    <row r="562" hidden="1" outlineLevel="1" spans="1:97">
      <c r="A562" s="536" t="s">
        <v>646</v>
      </c>
      <c r="B562" s="27" t="s">
        <v>587</v>
      </c>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c r="BA562" s="130"/>
      <c r="BB562" s="130"/>
      <c r="BC562" s="130"/>
      <c r="BD562" s="130"/>
      <c r="BE562" s="130"/>
      <c r="BF562" s="130"/>
      <c r="BG562" s="130"/>
      <c r="BH562" s="130"/>
      <c r="BI562" s="130"/>
      <c r="BJ562" s="130"/>
      <c r="BK562" s="130"/>
      <c r="BL562" s="130"/>
      <c r="BM562" s="130"/>
      <c r="BN562" s="130"/>
      <c r="BO562" s="130">
        <f>[56]Currencies!AT759</f>
        <v>-0.0611955799547744</v>
      </c>
      <c r="BP562" s="130"/>
      <c r="BQ562" s="130"/>
      <c r="BR562" s="130"/>
      <c r="BS562" s="130"/>
      <c r="BT562" s="130"/>
      <c r="BU562" s="130"/>
      <c r="BV562" s="130">
        <f>[56]Currencies!BA759</f>
        <v>-0.0166456116715864</v>
      </c>
      <c r="BW562" s="130"/>
      <c r="BX562" s="130"/>
      <c r="BY562" s="130"/>
      <c r="BZ562" s="130"/>
      <c r="CA562" s="130"/>
      <c r="CB562" s="130"/>
      <c r="CC562" s="130">
        <f>[56]Currencies!BH759</f>
        <v>-0.0426186852168134</v>
      </c>
      <c r="CD562" s="130"/>
      <c r="CE562" s="130"/>
      <c r="CF562" s="130"/>
      <c r="CG562" s="130"/>
      <c r="CH562" s="130"/>
      <c r="CI562" s="130"/>
      <c r="CJ562" s="130">
        <f>[56]Currencies!BO759</f>
        <v>0</v>
      </c>
      <c r="CK562" s="130">
        <f>[56]Currencies!BP759</f>
        <v>0</v>
      </c>
      <c r="CL562" s="130">
        <f>[56]Currencies!BQ759</f>
        <v>0</v>
      </c>
      <c r="CM562" s="130">
        <f>[56]Currencies!BR759</f>
        <v>0</v>
      </c>
      <c r="CN562" s="130">
        <f>[56]Currencies!BS759</f>
        <v>0</v>
      </c>
      <c r="CO562" s="130">
        <f>[56]Currencies!BT759</f>
        <v>0</v>
      </c>
      <c r="CP562" s="130">
        <f>[56]Currencies!BU759</f>
        <v>0</v>
      </c>
      <c r="CQ562" s="130">
        <f>[56]Currencies!BV759</f>
        <v>0</v>
      </c>
      <c r="CR562" s="130">
        <f>[56]Currencies!BW759</f>
        <v>0</v>
      </c>
      <c r="CS562" s="130">
        <f>[56]Currencies!BX759</f>
        <v>0</v>
      </c>
    </row>
    <row r="563" hidden="1" outlineLevel="1" spans="1:97">
      <c r="A563" s="536" t="s">
        <v>660</v>
      </c>
      <c r="B563" s="27" t="s">
        <v>587</v>
      </c>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c r="BA563" s="130"/>
      <c r="BB563" s="130"/>
      <c r="BC563" s="130"/>
      <c r="BD563" s="130"/>
      <c r="BE563" s="130"/>
      <c r="BF563" s="130"/>
      <c r="BG563" s="130"/>
      <c r="BH563" s="130"/>
      <c r="BI563" s="130"/>
      <c r="BJ563" s="130"/>
      <c r="BK563" s="130"/>
      <c r="BL563" s="130"/>
      <c r="BM563" s="130"/>
      <c r="BN563" s="130"/>
      <c r="BO563" s="130">
        <v>0.19</v>
      </c>
      <c r="BP563" s="130"/>
      <c r="BQ563" s="130"/>
      <c r="BR563" s="130"/>
      <c r="BS563" s="130"/>
      <c r="BT563" s="130"/>
      <c r="BU563" s="130"/>
      <c r="BV563" s="133">
        <v>0.01</v>
      </c>
      <c r="BW563" s="130"/>
      <c r="BX563" s="130"/>
      <c r="BY563" s="130"/>
      <c r="BZ563" s="130"/>
      <c r="CA563" s="130"/>
      <c r="CB563" s="130"/>
      <c r="CC563" s="130">
        <f>BV563</f>
        <v>0.01</v>
      </c>
      <c r="CD563" s="130"/>
      <c r="CE563" s="130"/>
      <c r="CF563" s="130"/>
      <c r="CG563" s="130"/>
      <c r="CH563" s="130"/>
      <c r="CI563" s="130"/>
      <c r="CJ563" s="130">
        <f>CC563</f>
        <v>0.01</v>
      </c>
      <c r="CK563" s="130">
        <f t="shared" ref="CK563:CS563" si="658">CJ563</f>
        <v>0.01</v>
      </c>
      <c r="CL563" s="130">
        <f t="shared" si="658"/>
        <v>0.01</v>
      </c>
      <c r="CM563" s="130">
        <f t="shared" si="658"/>
        <v>0.01</v>
      </c>
      <c r="CN563" s="130">
        <f t="shared" si="658"/>
        <v>0.01</v>
      </c>
      <c r="CO563" s="130">
        <f t="shared" si="658"/>
        <v>0.01</v>
      </c>
      <c r="CP563" s="130">
        <f t="shared" si="658"/>
        <v>0.01</v>
      </c>
      <c r="CQ563" s="130">
        <f t="shared" si="658"/>
        <v>0.01</v>
      </c>
      <c r="CR563" s="130">
        <f t="shared" si="658"/>
        <v>0.01</v>
      </c>
      <c r="CS563" s="130">
        <f t="shared" si="658"/>
        <v>0.01</v>
      </c>
    </row>
    <row r="564" hidden="1" outlineLevel="1" spans="1:97">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c r="BA564" s="130"/>
      <c r="BB564" s="130"/>
      <c r="BC564" s="130"/>
      <c r="BD564" s="130"/>
      <c r="BE564" s="130"/>
      <c r="BF564" s="130"/>
      <c r="BG564" s="130"/>
      <c r="BH564" s="130"/>
      <c r="BI564" s="130"/>
      <c r="BJ564" s="130"/>
      <c r="BK564" s="130"/>
      <c r="BL564" s="130"/>
      <c r="BM564" s="130"/>
      <c r="BN564" s="130"/>
      <c r="BO564" s="130"/>
      <c r="BP564" s="130"/>
      <c r="BQ564" s="130"/>
      <c r="BR564" s="130"/>
      <c r="BS564" s="130"/>
      <c r="BT564" s="130"/>
      <c r="BU564" s="130"/>
      <c r="BV564" s="130"/>
      <c r="BW564" s="130"/>
      <c r="BX564" s="130"/>
      <c r="BY564" s="130"/>
      <c r="BZ564" s="130"/>
      <c r="CA564" s="130"/>
      <c r="CB564" s="130"/>
      <c r="CC564" s="130"/>
      <c r="CD564" s="130"/>
      <c r="CE564" s="130"/>
      <c r="CF564" s="130"/>
      <c r="CG564" s="130"/>
      <c r="CH564" s="130"/>
      <c r="CI564" s="130"/>
      <c r="CJ564" s="130"/>
      <c r="CK564" s="130"/>
      <c r="CL564" s="130"/>
      <c r="CM564" s="130"/>
      <c r="CN564" s="130"/>
      <c r="CO564" s="130"/>
      <c r="CP564" s="130"/>
      <c r="CQ564" s="130"/>
      <c r="CR564" s="130"/>
      <c r="CS564" s="130"/>
    </row>
    <row r="565" hidden="1" outlineLevel="1" spans="1:97">
      <c r="A565" s="18" t="s">
        <v>453</v>
      </c>
      <c r="B565" s="27" t="s">
        <v>587</v>
      </c>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c r="BA565" s="130"/>
      <c r="BB565" s="130"/>
      <c r="BC565" s="130"/>
      <c r="BD565" s="130"/>
      <c r="BE565" s="130"/>
      <c r="BF565" s="130"/>
      <c r="BG565" s="130"/>
      <c r="BH565" s="130"/>
      <c r="BI565" s="130"/>
      <c r="BJ565" s="130"/>
      <c r="BK565" s="130"/>
      <c r="BL565" s="130"/>
      <c r="BM565" s="130"/>
      <c r="BN565" s="130"/>
      <c r="BO565" s="33">
        <f>(1+BO566)*(1+BO567)-1</f>
        <v>0.378775901771797</v>
      </c>
      <c r="BP565" s="130"/>
      <c r="BQ565" s="130"/>
      <c r="BR565" s="130"/>
      <c r="BS565" s="130"/>
      <c r="BT565" s="130"/>
      <c r="BU565" s="130"/>
      <c r="BV565" s="33">
        <f>(1+BV566)*(1+BV567)-1</f>
        <v>-0.0490864727852995</v>
      </c>
      <c r="BW565" s="33"/>
      <c r="BX565" s="33"/>
      <c r="BY565" s="130"/>
      <c r="BZ565" s="33"/>
      <c r="CA565" s="33"/>
      <c r="CB565" s="33"/>
      <c r="CC565" s="33">
        <f>(1+CC566)*(1+CC567)-1</f>
        <v>-0.0645785312705824</v>
      </c>
      <c r="CD565" s="33"/>
      <c r="CE565" s="33"/>
      <c r="CF565" s="130"/>
      <c r="CG565" s="33"/>
      <c r="CH565" s="33"/>
      <c r="CI565" s="33"/>
      <c r="CJ565" s="33">
        <f t="shared" ref="CJ565:CS565" si="659">(1+CJ566)*(1+CJ567)-1</f>
        <v>-0.00535643187558721</v>
      </c>
      <c r="CK565" s="33">
        <f t="shared" si="659"/>
        <v>-0.00535643187558721</v>
      </c>
      <c r="CL565" s="33">
        <f t="shared" si="659"/>
        <v>-0.00535643187558721</v>
      </c>
      <c r="CM565" s="33">
        <f t="shared" si="659"/>
        <v>-0.00535643187558721</v>
      </c>
      <c r="CN565" s="33">
        <f t="shared" si="659"/>
        <v>-0.00535643187558721</v>
      </c>
      <c r="CO565" s="33">
        <f t="shared" si="659"/>
        <v>-0.00535643187558721</v>
      </c>
      <c r="CP565" s="33">
        <f t="shared" si="659"/>
        <v>-0.00535643187558721</v>
      </c>
      <c r="CQ565" s="33">
        <f t="shared" si="659"/>
        <v>-0.00535643187558721</v>
      </c>
      <c r="CR565" s="33">
        <f t="shared" si="659"/>
        <v>-0.00535643187558721</v>
      </c>
      <c r="CS565" s="33">
        <f t="shared" si="659"/>
        <v>-0.00535643187558721</v>
      </c>
    </row>
    <row r="566" hidden="1" outlineLevel="1" spans="1:97">
      <c r="A566" s="536" t="s">
        <v>646</v>
      </c>
      <c r="B566" s="27" t="s">
        <v>587</v>
      </c>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c r="BA566" s="130"/>
      <c r="BB566" s="130"/>
      <c r="BC566" s="130"/>
      <c r="BD566" s="130"/>
      <c r="BE566" s="130"/>
      <c r="BF566" s="130"/>
      <c r="BG566" s="130"/>
      <c r="BH566" s="130"/>
      <c r="BI566" s="130"/>
      <c r="BJ566" s="130"/>
      <c r="BK566" s="130"/>
      <c r="BL566" s="130"/>
      <c r="BM566" s="130"/>
      <c r="BN566" s="130"/>
      <c r="BO566" s="130">
        <f>[56]Currencies!AT760</f>
        <v>0.0366736103547344</v>
      </c>
      <c r="BP566" s="130"/>
      <c r="BQ566" s="130"/>
      <c r="BR566" s="130"/>
      <c r="BS566" s="130"/>
      <c r="BT566" s="130"/>
      <c r="BU566" s="130"/>
      <c r="BV566" s="130">
        <f>[56]Currencies!BA760</f>
        <v>-0.0585014582032669</v>
      </c>
      <c r="BW566" s="130"/>
      <c r="BX566" s="130"/>
      <c r="BY566" s="130"/>
      <c r="BZ566" s="130"/>
      <c r="CA566" s="130"/>
      <c r="CB566" s="130"/>
      <c r="CC566" s="130">
        <f>[56]Currencies!BH760</f>
        <v>-0.0738401299708737</v>
      </c>
      <c r="CD566" s="130"/>
      <c r="CE566" s="130"/>
      <c r="CF566" s="130"/>
      <c r="CG566" s="130"/>
      <c r="CH566" s="130"/>
      <c r="CI566" s="130"/>
      <c r="CJ566" s="130">
        <f>[56]Currencies!BO760</f>
        <v>-0.0152043879956309</v>
      </c>
      <c r="CK566" s="130">
        <f>[56]Currencies!BP760</f>
        <v>-0.0152043879956309</v>
      </c>
      <c r="CL566" s="130">
        <f>[56]Currencies!BQ760</f>
        <v>-0.0152043879956309</v>
      </c>
      <c r="CM566" s="130">
        <f>[56]Currencies!BR760</f>
        <v>-0.0152043879956309</v>
      </c>
      <c r="CN566" s="130">
        <f>[56]Currencies!BS760</f>
        <v>-0.0152043879956309</v>
      </c>
      <c r="CO566" s="130">
        <f>[56]Currencies!BT760</f>
        <v>-0.0152043879956309</v>
      </c>
      <c r="CP566" s="130">
        <f>[56]Currencies!BU760</f>
        <v>-0.0152043879956309</v>
      </c>
      <c r="CQ566" s="130">
        <f>[56]Currencies!BV760</f>
        <v>-0.0152043879956309</v>
      </c>
      <c r="CR566" s="130">
        <f>[56]Currencies!BW760</f>
        <v>-0.0152043879956309</v>
      </c>
      <c r="CS566" s="130">
        <f>[56]Currencies!BX760</f>
        <v>-0.0152043879956309</v>
      </c>
    </row>
    <row r="567" hidden="1" outlineLevel="1" spans="1:97">
      <c r="A567" s="536" t="s">
        <v>651</v>
      </c>
      <c r="B567" s="27" t="s">
        <v>587</v>
      </c>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c r="BA567" s="130"/>
      <c r="BB567" s="130"/>
      <c r="BC567" s="130"/>
      <c r="BD567" s="130"/>
      <c r="BE567" s="130"/>
      <c r="BF567" s="130"/>
      <c r="BG567" s="130"/>
      <c r="BH567" s="130"/>
      <c r="BI567" s="130"/>
      <c r="BJ567" s="130"/>
      <c r="BK567" s="130"/>
      <c r="BL567" s="130"/>
      <c r="BM567" s="130"/>
      <c r="BN567" s="130"/>
      <c r="BO567" s="130">
        <v>0.33</v>
      </c>
      <c r="BP567" s="130"/>
      <c r="BQ567" s="130"/>
      <c r="BR567" s="130"/>
      <c r="BS567" s="130"/>
      <c r="BT567" s="130"/>
      <c r="BU567" s="130"/>
      <c r="BV567" s="133">
        <v>0.01</v>
      </c>
      <c r="BW567" s="130"/>
      <c r="BX567" s="130"/>
      <c r="BY567" s="130"/>
      <c r="BZ567" s="130"/>
      <c r="CA567" s="130"/>
      <c r="CB567" s="130"/>
      <c r="CC567" s="130">
        <f>BV567</f>
        <v>0.01</v>
      </c>
      <c r="CD567" s="130"/>
      <c r="CE567" s="130"/>
      <c r="CF567" s="130"/>
      <c r="CG567" s="130"/>
      <c r="CH567" s="130"/>
      <c r="CI567" s="130"/>
      <c r="CJ567" s="130">
        <f>CC567</f>
        <v>0.01</v>
      </c>
      <c r="CK567" s="130">
        <f t="shared" ref="CK567:CS567" si="660">CJ567</f>
        <v>0.01</v>
      </c>
      <c r="CL567" s="130">
        <f t="shared" si="660"/>
        <v>0.01</v>
      </c>
      <c r="CM567" s="130">
        <f t="shared" si="660"/>
        <v>0.01</v>
      </c>
      <c r="CN567" s="130">
        <f t="shared" si="660"/>
        <v>0.01</v>
      </c>
      <c r="CO567" s="130">
        <f t="shared" si="660"/>
        <v>0.01</v>
      </c>
      <c r="CP567" s="130">
        <f t="shared" si="660"/>
        <v>0.01</v>
      </c>
      <c r="CQ567" s="130">
        <f t="shared" si="660"/>
        <v>0.01</v>
      </c>
      <c r="CR567" s="130">
        <f t="shared" si="660"/>
        <v>0.01</v>
      </c>
      <c r="CS567" s="130">
        <f t="shared" si="660"/>
        <v>0.01</v>
      </c>
    </row>
    <row r="568" hidden="1" outlineLevel="1" spans="1:97">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c r="BA568" s="130"/>
      <c r="BB568" s="130"/>
      <c r="BC568" s="130"/>
      <c r="BD568" s="130"/>
      <c r="BE568" s="130"/>
      <c r="BF568" s="130"/>
      <c r="BG568" s="130"/>
      <c r="BH568" s="130"/>
      <c r="BI568" s="130"/>
      <c r="BJ568" s="130"/>
      <c r="BK568" s="130"/>
      <c r="BL568" s="130"/>
      <c r="BM568" s="130"/>
      <c r="BN568" s="130"/>
      <c r="BO568" s="130"/>
      <c r="BP568" s="130"/>
      <c r="BQ568" s="130"/>
      <c r="BR568" s="130"/>
      <c r="BS568" s="130"/>
      <c r="BT568" s="130"/>
      <c r="BU568" s="130"/>
      <c r="BV568" s="130"/>
      <c r="BW568" s="130"/>
      <c r="BX568" s="130"/>
      <c r="BY568" s="130"/>
      <c r="BZ568" s="130"/>
      <c r="CA568" s="130"/>
      <c r="CB568" s="130"/>
      <c r="CC568" s="130"/>
      <c r="CD568" s="130"/>
      <c r="CE568" s="130"/>
      <c r="CF568" s="130"/>
      <c r="CG568" s="130"/>
      <c r="CH568" s="130"/>
      <c r="CI568" s="130"/>
      <c r="CJ568" s="130"/>
      <c r="CK568" s="130"/>
      <c r="CL568" s="130"/>
      <c r="CM568" s="130"/>
      <c r="CN568" s="130"/>
      <c r="CO568" s="130"/>
      <c r="CP568" s="130"/>
      <c r="CQ568" s="130"/>
      <c r="CR568" s="130"/>
      <c r="CS568" s="130"/>
    </row>
    <row r="569" hidden="1" outlineLevel="1" spans="1:97">
      <c r="A569" s="18" t="s">
        <v>454</v>
      </c>
      <c r="B569" s="27" t="s">
        <v>587</v>
      </c>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c r="BA569" s="130"/>
      <c r="BB569" s="130"/>
      <c r="BC569" s="130"/>
      <c r="BD569" s="130"/>
      <c r="BE569" s="130"/>
      <c r="BF569" s="130"/>
      <c r="BG569" s="130"/>
      <c r="BH569" s="130"/>
      <c r="BI569" s="130"/>
      <c r="BJ569" s="130"/>
      <c r="BK569" s="130"/>
      <c r="BL569" s="130"/>
      <c r="BM569" s="130"/>
      <c r="BN569" s="130"/>
      <c r="BO569" s="33">
        <f>(1+BO570)*(1+BO571)-1</f>
        <v>0.406053620826227</v>
      </c>
      <c r="BP569" s="130"/>
      <c r="BQ569" s="130"/>
      <c r="BR569" s="130"/>
      <c r="BS569" s="130"/>
      <c r="BT569" s="130"/>
      <c r="BU569" s="130"/>
      <c r="BV569" s="33">
        <f>(1+BV570)*(1+BV571)-1</f>
        <v>0.000501825128074396</v>
      </c>
      <c r="BW569" s="33"/>
      <c r="BX569" s="33"/>
      <c r="BY569" s="130"/>
      <c r="BZ569" s="33"/>
      <c r="CA569" s="33"/>
      <c r="CB569" s="33"/>
      <c r="CC569" s="33">
        <f>(1+CC570)*(1+CC571)-1</f>
        <v>-0.025674131960298</v>
      </c>
      <c r="CD569" s="33"/>
      <c r="CE569" s="33"/>
      <c r="CF569" s="130"/>
      <c r="CG569" s="33"/>
      <c r="CH569" s="33"/>
      <c r="CI569" s="33"/>
      <c r="CJ569" s="33">
        <f t="shared" ref="CJ569:CS569" si="661">(1+CJ570)*(1+CJ571)-1</f>
        <v>0.00247220139231241</v>
      </c>
      <c r="CK569" s="33">
        <f t="shared" si="661"/>
        <v>0.00247220139231241</v>
      </c>
      <c r="CL569" s="33">
        <f t="shared" si="661"/>
        <v>0.00247220139231241</v>
      </c>
      <c r="CM569" s="33">
        <f t="shared" si="661"/>
        <v>0.00247220139231241</v>
      </c>
      <c r="CN569" s="33">
        <f t="shared" si="661"/>
        <v>0.00247220139231241</v>
      </c>
      <c r="CO569" s="33">
        <f t="shared" si="661"/>
        <v>0.00247220139231241</v>
      </c>
      <c r="CP569" s="33">
        <f t="shared" si="661"/>
        <v>0.00247220139231241</v>
      </c>
      <c r="CQ569" s="33">
        <f t="shared" si="661"/>
        <v>0.00247220139231241</v>
      </c>
      <c r="CR569" s="33">
        <f t="shared" si="661"/>
        <v>0.00247220139231241</v>
      </c>
      <c r="CS569" s="33">
        <f t="shared" si="661"/>
        <v>0.00247220139231241</v>
      </c>
    </row>
    <row r="570" hidden="1" outlineLevel="1" spans="1:97">
      <c r="A570" s="536" t="s">
        <v>646</v>
      </c>
      <c r="B570" s="27" t="s">
        <v>587</v>
      </c>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c r="BA570" s="130"/>
      <c r="BB570" s="130"/>
      <c r="BC570" s="130"/>
      <c r="BD570" s="130"/>
      <c r="BE570" s="130"/>
      <c r="BF570" s="130"/>
      <c r="BG570" s="130"/>
      <c r="BH570" s="130"/>
      <c r="BI570" s="130"/>
      <c r="BJ570" s="130"/>
      <c r="BK570" s="130"/>
      <c r="BL570" s="130"/>
      <c r="BM570" s="130"/>
      <c r="BN570" s="130"/>
      <c r="BO570" s="130">
        <f>[56]Currencies!AT761</f>
        <v>-0.0563398517944784</v>
      </c>
      <c r="BP570" s="130"/>
      <c r="BQ570" s="130"/>
      <c r="BR570" s="130"/>
      <c r="BS570" s="130"/>
      <c r="BT570" s="130"/>
      <c r="BU570" s="130"/>
      <c r="BV570" s="130">
        <f>[56]Currencies!BA761</f>
        <v>-0.00940413353655997</v>
      </c>
      <c r="BW570" s="130"/>
      <c r="BX570" s="130"/>
      <c r="BY570" s="130"/>
      <c r="BZ570" s="130"/>
      <c r="CA570" s="130"/>
      <c r="CB570" s="130"/>
      <c r="CC570" s="130">
        <f>[56]Currencies!BH761</f>
        <v>-0.0353209227329682</v>
      </c>
      <c r="CD570" s="130"/>
      <c r="CE570" s="130"/>
      <c r="CF570" s="130"/>
      <c r="CG570" s="130"/>
      <c r="CH570" s="130"/>
      <c r="CI570" s="130"/>
      <c r="CJ570" s="130">
        <f>[56]Currencies!BO761</f>
        <v>-0.00745326594820549</v>
      </c>
      <c r="CK570" s="130">
        <f>[56]Currencies!BP761</f>
        <v>-0.00745326594820549</v>
      </c>
      <c r="CL570" s="130">
        <f>[56]Currencies!BQ761</f>
        <v>-0.00745326594820549</v>
      </c>
      <c r="CM570" s="130">
        <f>[56]Currencies!BR761</f>
        <v>-0.00745326594820549</v>
      </c>
      <c r="CN570" s="130">
        <f>[56]Currencies!BS761</f>
        <v>-0.00745326594820549</v>
      </c>
      <c r="CO570" s="130">
        <f>[56]Currencies!BT761</f>
        <v>-0.00745326594820549</v>
      </c>
      <c r="CP570" s="130">
        <f>[56]Currencies!BU761</f>
        <v>-0.00745326594820549</v>
      </c>
      <c r="CQ570" s="130">
        <f>[56]Currencies!BV761</f>
        <v>-0.00745326594820549</v>
      </c>
      <c r="CR570" s="130">
        <f>[56]Currencies!BW761</f>
        <v>-0.00745326594820549</v>
      </c>
      <c r="CS570" s="130">
        <f>[56]Currencies!BX761</f>
        <v>-0.00745326594820549</v>
      </c>
    </row>
    <row r="571" hidden="1" outlineLevel="1" spans="1:97">
      <c r="A571" s="536" t="s">
        <v>661</v>
      </c>
      <c r="B571" s="27" t="s">
        <v>587</v>
      </c>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c r="BA571" s="130"/>
      <c r="BB571" s="130"/>
      <c r="BC571" s="130"/>
      <c r="BD571" s="130"/>
      <c r="BE571" s="130"/>
      <c r="BF571" s="130"/>
      <c r="BG571" s="130"/>
      <c r="BH571" s="130"/>
      <c r="BI571" s="130"/>
      <c r="BJ571" s="130"/>
      <c r="BK571" s="130"/>
      <c r="BL571" s="130"/>
      <c r="BM571" s="130"/>
      <c r="BN571" s="130"/>
      <c r="BO571" s="130">
        <v>0.49</v>
      </c>
      <c r="BP571" s="130"/>
      <c r="BQ571" s="130"/>
      <c r="BR571" s="130"/>
      <c r="BS571" s="130"/>
      <c r="BT571" s="130"/>
      <c r="BU571" s="130"/>
      <c r="BV571" s="133">
        <v>0.01</v>
      </c>
      <c r="BW571" s="130"/>
      <c r="BX571" s="130"/>
      <c r="BY571" s="130"/>
      <c r="BZ571" s="130"/>
      <c r="CA571" s="130"/>
      <c r="CB571" s="130"/>
      <c r="CC571" s="130">
        <f>BV571</f>
        <v>0.01</v>
      </c>
      <c r="CD571" s="130"/>
      <c r="CE571" s="130"/>
      <c r="CF571" s="130"/>
      <c r="CG571" s="130"/>
      <c r="CH571" s="130"/>
      <c r="CI571" s="130"/>
      <c r="CJ571" s="130">
        <f>CC571</f>
        <v>0.01</v>
      </c>
      <c r="CK571" s="130">
        <f t="shared" ref="CK571:CS571" si="662">CJ571</f>
        <v>0.01</v>
      </c>
      <c r="CL571" s="130">
        <f t="shared" si="662"/>
        <v>0.01</v>
      </c>
      <c r="CM571" s="130">
        <f t="shared" si="662"/>
        <v>0.01</v>
      </c>
      <c r="CN571" s="130">
        <f t="shared" si="662"/>
        <v>0.01</v>
      </c>
      <c r="CO571" s="130">
        <f t="shared" si="662"/>
        <v>0.01</v>
      </c>
      <c r="CP571" s="130">
        <f t="shared" si="662"/>
        <v>0.01</v>
      </c>
      <c r="CQ571" s="130">
        <f t="shared" si="662"/>
        <v>0.01</v>
      </c>
      <c r="CR571" s="130">
        <f t="shared" si="662"/>
        <v>0.01</v>
      </c>
      <c r="CS571" s="130">
        <f t="shared" si="662"/>
        <v>0.01</v>
      </c>
    </row>
    <row r="572" hidden="1" outlineLevel="1" spans="1:97">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c r="BA572" s="130"/>
      <c r="BB572" s="130"/>
      <c r="BC572" s="130"/>
      <c r="BD572" s="130"/>
      <c r="BE572" s="130"/>
      <c r="BF572" s="130"/>
      <c r="BG572" s="130"/>
      <c r="BH572" s="130"/>
      <c r="BI572" s="130"/>
      <c r="BJ572" s="130"/>
      <c r="BK572" s="130"/>
      <c r="BL572" s="130"/>
      <c r="BM572" s="130"/>
      <c r="BN572" s="130"/>
      <c r="BO572" s="130"/>
      <c r="BP572" s="130"/>
      <c r="BQ572" s="130"/>
      <c r="BR572" s="130"/>
      <c r="BS572" s="130"/>
      <c r="BT572" s="130"/>
      <c r="BU572" s="130"/>
      <c r="BV572" s="130"/>
      <c r="BW572" s="130"/>
      <c r="BX572" s="130"/>
      <c r="BY572" s="130"/>
      <c r="BZ572" s="130"/>
      <c r="CA572" s="130"/>
      <c r="CB572" s="130"/>
      <c r="CC572" s="130"/>
      <c r="CD572" s="130"/>
      <c r="CE572" s="130"/>
      <c r="CF572" s="130"/>
      <c r="CG572" s="130"/>
      <c r="CH572" s="130"/>
      <c r="CI572" s="130"/>
      <c r="CJ572" s="130"/>
      <c r="CK572" s="130"/>
      <c r="CL572" s="130"/>
      <c r="CM572" s="130"/>
      <c r="CN572" s="130"/>
      <c r="CO572" s="130"/>
      <c r="CP572" s="130"/>
      <c r="CQ572" s="130"/>
      <c r="CR572" s="130"/>
      <c r="CS572" s="130"/>
    </row>
    <row r="573" collapsed="1" spans="1:97">
      <c r="A573" t="s">
        <v>662</v>
      </c>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7">
        <f t="shared" ref="AU573:BU573" si="663">(1+AN581)*(1+AU581)-1</f>
        <v>0.4562405</v>
      </c>
      <c r="AV573" s="137">
        <f t="shared" si="663"/>
        <v>0.550845328692919</v>
      </c>
      <c r="AW573" s="137">
        <f t="shared" si="663"/>
        <v>0.667916</v>
      </c>
      <c r="AX573" s="137">
        <f t="shared" si="663"/>
        <v>0.616247366630927</v>
      </c>
      <c r="AY573" s="137">
        <f t="shared" si="663"/>
        <v>0.49875</v>
      </c>
      <c r="AZ573" s="137">
        <f t="shared" si="663"/>
        <v>0.641573092824794</v>
      </c>
      <c r="BA573" s="137">
        <f t="shared" si="663"/>
        <v>0.567102</v>
      </c>
      <c r="BB573" s="137">
        <f t="shared" si="663"/>
        <v>0.5190461</v>
      </c>
      <c r="BC573" s="137">
        <f t="shared" si="663"/>
        <v>0.842880668656719</v>
      </c>
      <c r="BD573" s="137">
        <f t="shared" si="663"/>
        <v>0.61784</v>
      </c>
      <c r="BE573" s="137">
        <f t="shared" si="663"/>
        <v>0.487001269779204</v>
      </c>
      <c r="BF573" s="137">
        <f t="shared" si="663"/>
        <v>0.662375</v>
      </c>
      <c r="BG573" s="137">
        <f t="shared" si="663"/>
        <v>0.550372885737399</v>
      </c>
      <c r="BH573" s="137">
        <f t="shared" si="663"/>
        <v>0.606642</v>
      </c>
      <c r="BI573" s="137">
        <f t="shared" si="663"/>
        <v>0.5414718</v>
      </c>
      <c r="BJ573" s="137">
        <f t="shared" si="663"/>
        <v>0.579759282345215</v>
      </c>
      <c r="BK573" s="137">
        <f t="shared" si="663"/>
        <v>0.61406</v>
      </c>
      <c r="BL573" s="137">
        <f t="shared" si="663"/>
        <v>0.529674099008007</v>
      </c>
      <c r="BM573" s="137">
        <f t="shared" si="663"/>
        <v>0.55961</v>
      </c>
      <c r="BN573" s="137">
        <f t="shared" si="663"/>
        <v>0.571076753731388</v>
      </c>
      <c r="BO573" s="181">
        <f t="shared" si="663"/>
        <v>0.565196</v>
      </c>
      <c r="BP573" s="137">
        <f t="shared" si="663"/>
        <v>0.591361</v>
      </c>
      <c r="BQ573" s="137">
        <f t="shared" si="663"/>
        <v>0.411524842305875</v>
      </c>
      <c r="BR573" s="137">
        <f t="shared" si="663"/>
        <v>0.291248</v>
      </c>
      <c r="BS573" s="137">
        <f t="shared" si="663"/>
        <v>0.338555521027156</v>
      </c>
      <c r="BT573" s="137">
        <f t="shared" si="663"/>
        <v>0.502205</v>
      </c>
      <c r="BU573" s="137">
        <f t="shared" si="663"/>
        <v>0.314141164181364</v>
      </c>
      <c r="BV573" s="130"/>
      <c r="BW573" s="137">
        <f t="shared" ref="BW573:CI573" si="664">(1+BP581)*(1+BW581)-1</f>
        <v>0.2513995</v>
      </c>
      <c r="BX573" s="137">
        <f t="shared" si="664"/>
        <v>0.146734515600382</v>
      </c>
      <c r="BY573" s="137">
        <f t="shared" si="664"/>
        <v>0.0594079999999999</v>
      </c>
      <c r="BZ573" s="137">
        <f t="shared" si="664"/>
        <v>0.10260696047943</v>
      </c>
      <c r="CA573" s="137">
        <f t="shared" si="664"/>
        <v>0.20048305</v>
      </c>
      <c r="CB573" s="137">
        <f t="shared" si="664"/>
        <v>0.0802845420388529</v>
      </c>
      <c r="CC573" s="137">
        <f t="shared" si="664"/>
        <v>0.141712</v>
      </c>
      <c r="CD573" s="137">
        <f t="shared" si="664"/>
        <v>0.10916</v>
      </c>
      <c r="CE573" s="137">
        <f t="shared" si="664"/>
        <v>0.106872219728316</v>
      </c>
      <c r="CF573" s="137">
        <f t="shared" si="664"/>
        <v>0.11406</v>
      </c>
      <c r="CG573" s="137">
        <f t="shared" si="664"/>
        <v>0.121868407814508</v>
      </c>
      <c r="CH573" s="137">
        <f t="shared" si="664"/>
        <v>0.1082175</v>
      </c>
      <c r="CI573" s="137">
        <f t="shared" si="664"/>
        <v>0.11796909162302</v>
      </c>
      <c r="CJ573" s="130"/>
      <c r="CK573" s="130"/>
      <c r="CL573" s="130"/>
      <c r="CM573" s="130"/>
      <c r="CN573" s="130"/>
      <c r="CO573" s="130"/>
      <c r="CP573" s="130"/>
      <c r="CQ573" s="130"/>
      <c r="CR573" s="130"/>
      <c r="CS573" s="130"/>
    </row>
    <row r="574" spans="1:97">
      <c r="A574" t="s">
        <v>663</v>
      </c>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7">
        <f t="shared" ref="AU574:BU574" si="665">(1+AU581)*(1+AN581)*(1+AG581)-1</f>
        <v>0.645551765</v>
      </c>
      <c r="AV574" s="137">
        <f t="shared" si="665"/>
        <v>0.77245966361253</v>
      </c>
      <c r="AW574" s="137">
        <f t="shared" si="665"/>
        <v>0.904760072</v>
      </c>
      <c r="AX574" s="137">
        <f t="shared" si="665"/>
        <v>0.960018452390221</v>
      </c>
      <c r="AY574" s="137">
        <f t="shared" si="665"/>
        <v>0.70258</v>
      </c>
      <c r="AZ574" s="137">
        <f t="shared" si="665"/>
        <v>0.932775900736408</v>
      </c>
      <c r="BA574" s="137">
        <f t="shared" si="665"/>
        <v>0.81000281</v>
      </c>
      <c r="BB574" s="137">
        <f t="shared" si="665"/>
        <v>0.71880066215</v>
      </c>
      <c r="BC574" s="137">
        <f t="shared" si="665"/>
        <v>0.922460613288746</v>
      </c>
      <c r="BD574" s="137">
        <f t="shared" si="665"/>
        <v>1.10157416</v>
      </c>
      <c r="BE574" s="137">
        <f t="shared" si="665"/>
        <v>0.938903416204202</v>
      </c>
      <c r="BF574" s="137">
        <f t="shared" si="665"/>
        <v>0.81198875</v>
      </c>
      <c r="BG574" s="137">
        <f t="shared" si="665"/>
        <v>1.01783828463641</v>
      </c>
      <c r="BH574" s="137">
        <f t="shared" si="665"/>
        <v>0.910297338</v>
      </c>
      <c r="BI574" s="137">
        <f t="shared" si="665"/>
        <v>0.9838742066</v>
      </c>
      <c r="BJ574" s="137">
        <f t="shared" si="665"/>
        <v>1.34854651212085</v>
      </c>
      <c r="BK574" s="137">
        <f t="shared" si="665"/>
        <v>1.07245304</v>
      </c>
      <c r="BL574" s="137">
        <f t="shared" si="665"/>
        <v>0.896102919584442</v>
      </c>
      <c r="BM574" s="137">
        <f t="shared" si="665"/>
        <v>1.14446375</v>
      </c>
      <c r="BN574" s="137">
        <f t="shared" si="665"/>
        <v>0.98156094643224</v>
      </c>
      <c r="BO574" s="181">
        <f t="shared" si="665"/>
        <v>1.062928328</v>
      </c>
      <c r="BP574" s="137">
        <f t="shared" si="665"/>
        <v>0.8782833883</v>
      </c>
      <c r="BQ574" s="137">
        <f t="shared" si="665"/>
        <v>0.749755996814154</v>
      </c>
      <c r="BR574" s="137">
        <f t="shared" si="665"/>
        <v>0.62697248</v>
      </c>
      <c r="BS574" s="137">
        <f t="shared" si="665"/>
        <v>0.605775159224867</v>
      </c>
      <c r="BT574" s="137">
        <f t="shared" si="665"/>
        <v>0.816165845</v>
      </c>
      <c r="BU574" s="137">
        <f t="shared" si="665"/>
        <v>0.615355639107587</v>
      </c>
      <c r="BV574" s="130"/>
      <c r="BW574" s="137">
        <f t="shared" ref="BW574:CI574" si="666">(1+BW581)*(1+BP581)*(1+BI581)-1</f>
        <v>0.634327747</v>
      </c>
      <c r="BX574" s="137">
        <f t="shared" si="666"/>
        <v>0.461385640832039</v>
      </c>
      <c r="BY574" s="137">
        <f t="shared" si="666"/>
        <v>0.357101648</v>
      </c>
      <c r="BZ574" s="137">
        <f t="shared" si="666"/>
        <v>0.405954600986725</v>
      </c>
      <c r="CA574" s="137">
        <f t="shared" si="666"/>
        <v>0.5486231345</v>
      </c>
      <c r="CB574" s="137">
        <f t="shared" si="666"/>
        <v>0.380732131754534</v>
      </c>
      <c r="CC574" s="137">
        <f t="shared" si="666"/>
        <v>0.465958208</v>
      </c>
      <c r="CD574" s="137">
        <f t="shared" si="666"/>
        <v>0.35151146</v>
      </c>
      <c r="CE574" s="137">
        <f t="shared" si="666"/>
        <v>0.225981911181699</v>
      </c>
      <c r="CF574" s="137">
        <f t="shared" si="666"/>
        <v>0.12297248</v>
      </c>
      <c r="CG574" s="137">
        <f t="shared" si="666"/>
        <v>0.177681195200952</v>
      </c>
      <c r="CH574" s="137">
        <f t="shared" si="666"/>
        <v>0.29051927875</v>
      </c>
      <c r="CI574" s="137">
        <f t="shared" si="666"/>
        <v>0.149477689242161</v>
      </c>
      <c r="CJ574" s="130"/>
      <c r="CK574" s="130"/>
      <c r="CL574" s="130"/>
      <c r="CM574" s="130"/>
      <c r="CN574" s="130"/>
      <c r="CO574" s="130"/>
      <c r="CP574" s="130"/>
      <c r="CQ574" s="130"/>
      <c r="CR574" s="130"/>
      <c r="CS574" s="130"/>
    </row>
    <row r="575" spans="1:97">
      <c r="A575" t="s">
        <v>664</v>
      </c>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7">
        <f t="shared" ref="AU575:BU575" si="667">(1+AU581)*(1+AN581)*(1+AG581)*(1+Z581)-1</f>
        <v>0.81339804503</v>
      </c>
      <c r="AV575" s="137">
        <f t="shared" si="667"/>
        <v>0.998649785085861</v>
      </c>
      <c r="AW575" s="137">
        <f t="shared" si="667"/>
        <v>1.154283641432</v>
      </c>
      <c r="AX575" s="137">
        <f t="shared" si="667"/>
        <v>1.19311996513015</v>
      </c>
      <c r="AY575" s="137">
        <f t="shared" si="667"/>
        <v>0.89667412</v>
      </c>
      <c r="AZ575" s="137">
        <f t="shared" si="667"/>
        <v>1.17434536462101</v>
      </c>
      <c r="BA575" s="137">
        <f t="shared" si="667"/>
        <v>1.02539314439</v>
      </c>
      <c r="BB575" s="137">
        <f t="shared" si="667"/>
        <v>0.942244748229499</v>
      </c>
      <c r="BC575" s="137">
        <f t="shared" si="667"/>
        <v>1.1971784219191</v>
      </c>
      <c r="BD575" s="137">
        <f t="shared" si="667"/>
        <v>1.39999769072</v>
      </c>
      <c r="BE575" s="137">
        <f t="shared" si="667"/>
        <v>1.35130249961946</v>
      </c>
      <c r="BF575" s="137">
        <f t="shared" si="667"/>
        <v>1.05841922</v>
      </c>
      <c r="BG575" s="137">
        <f t="shared" si="667"/>
        <v>1.37578772774438</v>
      </c>
      <c r="BH575" s="137">
        <f t="shared" si="667"/>
        <v>1.20639342539</v>
      </c>
      <c r="BI575" s="137">
        <f t="shared" si="667"/>
        <v>1.2447536647679</v>
      </c>
      <c r="BJ575" s="137">
        <f t="shared" si="667"/>
        <v>1.44996230348435</v>
      </c>
      <c r="BK575" s="137">
        <f t="shared" si="667"/>
        <v>1.69211649896</v>
      </c>
      <c r="BL575" s="137">
        <f t="shared" si="667"/>
        <v>1.47233173432523</v>
      </c>
      <c r="BM575" s="137">
        <f t="shared" si="667"/>
        <v>1.3374654875</v>
      </c>
      <c r="BN575" s="137">
        <f t="shared" si="667"/>
        <v>1.57903732568797</v>
      </c>
      <c r="BO575" s="181">
        <f t="shared" si="667"/>
        <v>1.452821781992</v>
      </c>
      <c r="BP575" s="137">
        <f t="shared" si="667"/>
        <v>1.4173507207421</v>
      </c>
      <c r="BQ575" s="137">
        <f t="shared" si="667"/>
        <v>1.60127184521422</v>
      </c>
      <c r="BR575" s="137">
        <f t="shared" si="667"/>
        <v>1.08903266432</v>
      </c>
      <c r="BS575" s="137">
        <f t="shared" si="667"/>
        <v>0.990433759437345</v>
      </c>
      <c r="BT575" s="137">
        <f t="shared" si="667"/>
        <v>1.497228036875</v>
      </c>
      <c r="BU575" s="137">
        <f t="shared" si="667"/>
        <v>1.03740882897817</v>
      </c>
      <c r="BV575" s="130"/>
      <c r="BW575" s="137">
        <f t="shared" ref="BW575:CI575" si="668">(1+BW581)*(1+BP581)*(1+BI581)*(1+BB581)-1</f>
        <v>0.928997039784099</v>
      </c>
      <c r="BX575" s="137">
        <f t="shared" si="668"/>
        <v>0.811564495405347</v>
      </c>
      <c r="BY575" s="137">
        <f t="shared" si="668"/>
        <v>0.70994807648</v>
      </c>
      <c r="BZ575" s="137">
        <f t="shared" si="668"/>
        <v>0.68662930883133</v>
      </c>
      <c r="CA575" s="137">
        <f t="shared" si="668"/>
        <v>0.8722853696105</v>
      </c>
      <c r="CB575" s="137">
        <f t="shared" si="668"/>
        <v>0.6972099314126</v>
      </c>
      <c r="CC575" s="137">
        <f t="shared" si="668"/>
        <v>0.787003055552</v>
      </c>
      <c r="CD575" s="137">
        <f t="shared" si="668"/>
        <v>0.76507396676</v>
      </c>
      <c r="CE575" s="137">
        <f t="shared" si="668"/>
        <v>0.562377635404766</v>
      </c>
      <c r="CF575" s="137">
        <f t="shared" si="668"/>
        <v>0.43852774688</v>
      </c>
      <c r="CG575" s="137">
        <f t="shared" si="668"/>
        <v>0.501683151146055</v>
      </c>
      <c r="CH575" s="137">
        <f t="shared" si="668"/>
        <v>0.6647698695875</v>
      </c>
      <c r="CI575" s="137">
        <f t="shared" si="668"/>
        <v>0.469169203584257</v>
      </c>
      <c r="CJ575" s="130"/>
      <c r="CK575" s="130"/>
      <c r="CL575" s="130"/>
      <c r="CM575" s="130"/>
      <c r="CN575" s="130"/>
      <c r="CO575" s="130"/>
      <c r="CP575" s="130"/>
      <c r="CQ575" s="130"/>
      <c r="CR575" s="130"/>
      <c r="CS575" s="130"/>
    </row>
    <row r="576" spans="1:97">
      <c r="AM576" s="33"/>
      <c r="AY576" s="33"/>
      <c r="BP576" s="138"/>
      <c r="BQ576" s="138"/>
      <c r="BR576" s="138"/>
      <c r="BS576" s="138"/>
      <c r="BT576" s="138"/>
      <c r="BU576" s="138"/>
      <c r="BV576" s="138"/>
      <c r="BW576" s="138"/>
      <c r="BX576" s="138"/>
      <c r="BY576" s="138"/>
      <c r="BZ576" s="138"/>
      <c r="CA576" s="138"/>
      <c r="CB576" s="138"/>
      <c r="CD576" s="138"/>
      <c r="CE576" s="138"/>
      <c r="CF576" s="138"/>
      <c r="CG576" s="138"/>
      <c r="CH576" s="138"/>
      <c r="CI576" s="138"/>
    </row>
    <row r="577" spans="1:97">
      <c r="A577" s="18" t="s">
        <v>400</v>
      </c>
      <c r="B577" s="58" t="s">
        <v>594</v>
      </c>
      <c r="C577" s="58">
        <v>985.9</v>
      </c>
      <c r="D577" s="58">
        <v>1127.9</v>
      </c>
      <c r="E577" s="58">
        <v>1248.1</v>
      </c>
      <c r="F577" s="58">
        <v>1289</v>
      </c>
      <c r="G577" s="58">
        <v>1233.8601</v>
      </c>
      <c r="H577" s="58">
        <v>1385.6</v>
      </c>
      <c r="I577" s="58">
        <v>1421.7</v>
      </c>
      <c r="J577" s="58">
        <v>1528</v>
      </c>
      <c r="K577" s="58">
        <v>1602.4</v>
      </c>
      <c r="L577" s="58">
        <v>1660.4</v>
      </c>
      <c r="M577" s="58">
        <v>1019</v>
      </c>
      <c r="N577" s="58">
        <f>+O577-M577</f>
        <v>797.3</v>
      </c>
      <c r="O577" s="58">
        <v>1816.3</v>
      </c>
      <c r="P577" s="58">
        <v>1021.4</v>
      </c>
      <c r="Q577" s="58">
        <f>+R577-P577</f>
        <v>839.3</v>
      </c>
      <c r="R577" s="58">
        <v>1860.7</v>
      </c>
      <c r="S577" s="58">
        <v>603.2</v>
      </c>
      <c r="T577" s="58">
        <f>+W577-S577</f>
        <v>531.7</v>
      </c>
      <c r="U577" s="58">
        <v>475.7</v>
      </c>
      <c r="V577" s="58">
        <f>+X577-U577</f>
        <v>472.3</v>
      </c>
      <c r="W577" s="58">
        <v>1134.9</v>
      </c>
      <c r="X577" s="58">
        <f>+Y577-W577</f>
        <v>948</v>
      </c>
      <c r="Y577" s="58">
        <v>2082.9</v>
      </c>
      <c r="Z577" s="58">
        <v>658.4</v>
      </c>
      <c r="AA577" s="58">
        <f>+AD577-Z577</f>
        <v>572.6</v>
      </c>
      <c r="AB577" s="58">
        <v>521.6</v>
      </c>
      <c r="AC577" s="58">
        <f>+AE577-AB577</f>
        <v>522.9</v>
      </c>
      <c r="AD577" s="58">
        <v>1231</v>
      </c>
      <c r="AE577" s="58">
        <f>+AF577-AD577</f>
        <v>1044.5</v>
      </c>
      <c r="AF577" s="58">
        <v>2275.5</v>
      </c>
      <c r="AG577" s="58">
        <v>751</v>
      </c>
      <c r="AH577" s="58">
        <f>+AK577-AG577</f>
        <v>665.7</v>
      </c>
      <c r="AI577" s="58">
        <v>606.4</v>
      </c>
      <c r="AJ577" s="58">
        <f>+AL577-AI577</f>
        <v>640.6</v>
      </c>
      <c r="AK577" s="58">
        <v>1416.7</v>
      </c>
      <c r="AL577" s="58">
        <f>+AM577-AK577</f>
        <v>1247</v>
      </c>
      <c r="AM577" s="58">
        <v>2663.7</v>
      </c>
      <c r="AN577" s="58">
        <v>839.9</v>
      </c>
      <c r="AO577" s="58">
        <f>+AR577-AN577</f>
        <v>662</v>
      </c>
      <c r="AP577" s="58">
        <v>737.7</v>
      </c>
      <c r="AQ577" s="58">
        <f>+AS577-AP577</f>
        <v>771.5</v>
      </c>
      <c r="AR577" s="58">
        <v>1501.9</v>
      </c>
      <c r="AS577" s="58">
        <f>+AT577-AR577</f>
        <v>1509.2</v>
      </c>
      <c r="AT577" s="58">
        <v>3011.1</v>
      </c>
      <c r="AU577" s="58">
        <v>1023.3</v>
      </c>
      <c r="AV577" s="58">
        <f>+AY577-AU577</f>
        <v>959.1</v>
      </c>
      <c r="AW577" s="58">
        <v>951.3</v>
      </c>
      <c r="AX577" s="58">
        <f>+AZ577-AW577</f>
        <v>990.3</v>
      </c>
      <c r="AY577" s="58">
        <v>1982.4</v>
      </c>
      <c r="AZ577" s="58">
        <f>+BA577-AY577</f>
        <v>1941.6</v>
      </c>
      <c r="BA577" s="58">
        <v>3924</v>
      </c>
      <c r="BB577" s="58">
        <v>1252.7</v>
      </c>
      <c r="BC577" s="58">
        <f>+BF577-BB577</f>
        <v>1283.9</v>
      </c>
      <c r="BD577" s="58">
        <v>1320.2</v>
      </c>
      <c r="BE577" s="58">
        <f>+BG577-BD577</f>
        <v>1267.7</v>
      </c>
      <c r="BF577" s="58">
        <v>2536.6</v>
      </c>
      <c r="BG577" s="58">
        <f>+BH577-BF577</f>
        <v>2587.9</v>
      </c>
      <c r="BH577" s="58">
        <v>5124.5</v>
      </c>
      <c r="BI577" s="58">
        <v>1685.7</v>
      </c>
      <c r="BJ577" s="58">
        <v>1598.6</v>
      </c>
      <c r="BK577" s="58">
        <v>1625.7</v>
      </c>
      <c r="BL577" s="58">
        <f>+BN577-BK577</f>
        <v>1521.5</v>
      </c>
      <c r="BM577" s="58">
        <v>3284.8</v>
      </c>
      <c r="BN577" s="58">
        <f>+BO577-BM577</f>
        <v>3147.2</v>
      </c>
      <c r="BO577" s="58">
        <v>6432</v>
      </c>
      <c r="BP577" s="58">
        <v>2015.9</v>
      </c>
      <c r="BQ577" s="58">
        <f>+BT577-BP577</f>
        <v>1777.1</v>
      </c>
      <c r="BR577" s="58">
        <v>1599.9</v>
      </c>
      <c r="BS577" s="58">
        <f>+BU577-BR577</f>
        <v>1634.2</v>
      </c>
      <c r="BT577" s="58">
        <v>3793</v>
      </c>
      <c r="BU577" s="58">
        <f>+BV577-BT577</f>
        <v>3234.1</v>
      </c>
      <c r="BV577" s="58">
        <v>7027.1</v>
      </c>
      <c r="BW577" s="58">
        <v>2086</v>
      </c>
      <c r="BX577" s="58">
        <f>CA577-BW577</f>
        <v>1769.9</v>
      </c>
      <c r="BY577" s="58">
        <v>1617.6</v>
      </c>
      <c r="BZ577" s="58">
        <f>CB577-BY577</f>
        <v>1623.11709926044</v>
      </c>
      <c r="CA577" s="58">
        <v>3855.9</v>
      </c>
      <c r="CB577" s="58">
        <f>CC577-CA577</f>
        <v>3240.71709926044</v>
      </c>
      <c r="CC577" s="58">
        <f t="shared" ref="CC577:CS577" si="669">+CC584+CC585+CC586+CC587</f>
        <v>7096.61709926044</v>
      </c>
      <c r="CD577" s="58">
        <f t="shared" si="669"/>
        <v>2153.54982567773</v>
      </c>
      <c r="CE577" s="58">
        <f>CH577-CD577</f>
        <v>1885.88076057411</v>
      </c>
      <c r="CF577" s="58">
        <f t="shared" si="669"/>
        <v>1729.04858504094</v>
      </c>
      <c r="CG577" s="58">
        <f>CI577-CF577</f>
        <v>1744.88703454542</v>
      </c>
      <c r="CH577" s="58">
        <f t="shared" si="669"/>
        <v>4039.43058625184</v>
      </c>
      <c r="CI577" s="58">
        <f>CJ577-CH577</f>
        <v>3473.93561958636</v>
      </c>
      <c r="CJ577" s="58">
        <f t="shared" si="669"/>
        <v>7513.3662058382</v>
      </c>
      <c r="CK577" s="58">
        <f t="shared" si="669"/>
        <v>7936.23413326204</v>
      </c>
      <c r="CL577" s="58">
        <f t="shared" si="669"/>
        <v>8382.90194999578</v>
      </c>
      <c r="CM577" s="58">
        <f t="shared" si="669"/>
        <v>8854.70916347054</v>
      </c>
      <c r="CN577" s="58">
        <f t="shared" si="669"/>
        <v>9353.07067139066</v>
      </c>
      <c r="CO577" s="58">
        <f t="shared" si="669"/>
        <v>9879.48100485562</v>
      </c>
      <c r="CP577" s="58">
        <f t="shared" si="669"/>
        <v>10435.5188102936</v>
      </c>
      <c r="CQ577" s="58">
        <f t="shared" si="669"/>
        <v>11022.8515836479</v>
      </c>
      <c r="CR577" s="58">
        <f t="shared" si="669"/>
        <v>11643.2406710128</v>
      </c>
      <c r="CS577" s="58">
        <f t="shared" si="669"/>
        <v>12298.5465507158</v>
      </c>
    </row>
    <row r="578" s="17" customFormat="1" ht="10.2" spans="1:97">
      <c r="A578" s="540" t="s">
        <v>595</v>
      </c>
      <c r="B578" s="139" t="s">
        <v>594</v>
      </c>
      <c r="C578" s="139">
        <f>+C584+C585+C586+C587</f>
        <v>985.9</v>
      </c>
      <c r="D578" s="139">
        <f>+D584+D585+D586+D587</f>
        <v>1127.9</v>
      </c>
      <c r="E578" s="139">
        <f>+E584+E585+E586+E587</f>
        <v>1248.1</v>
      </c>
      <c r="F578" s="139">
        <f>+F584+F585+F586+F587</f>
        <v>1289</v>
      </c>
      <c r="G578" s="139">
        <f>+G584+G585+G586+G587</f>
        <v>1233.8601</v>
      </c>
      <c r="H578" s="139">
        <f t="shared" ref="H578:CN578" si="670">+H584+H585+H586+H587</f>
        <v>1385.6</v>
      </c>
      <c r="I578" s="139">
        <f t="shared" si="670"/>
        <v>1421.7</v>
      </c>
      <c r="J578" s="139">
        <f t="shared" si="670"/>
        <v>1528</v>
      </c>
      <c r="K578" s="139">
        <f t="shared" si="670"/>
        <v>1602.4</v>
      </c>
      <c r="L578" s="139">
        <f t="shared" si="670"/>
        <v>1660.4</v>
      </c>
      <c r="M578" s="139">
        <f t="shared" si="670"/>
        <v>1019</v>
      </c>
      <c r="N578" s="139">
        <f t="shared" si="670"/>
        <v>797.3</v>
      </c>
      <c r="O578" s="139">
        <f t="shared" si="670"/>
        <v>1816.3</v>
      </c>
      <c r="P578" s="139">
        <f t="shared" si="670"/>
        <v>1021.4</v>
      </c>
      <c r="Q578" s="139">
        <f t="shared" si="670"/>
        <v>839.3</v>
      </c>
      <c r="R578" s="139">
        <f t="shared" si="670"/>
        <v>1860.7</v>
      </c>
      <c r="S578" s="139">
        <f t="shared" si="670"/>
        <v>603.2</v>
      </c>
      <c r="T578" s="139">
        <f t="shared" si="670"/>
        <v>531.7</v>
      </c>
      <c r="U578" s="139">
        <f t="shared" si="670"/>
        <v>475.7</v>
      </c>
      <c r="V578" s="139">
        <f t="shared" si="670"/>
        <v>472.3</v>
      </c>
      <c r="W578" s="139">
        <f t="shared" si="670"/>
        <v>1134.9</v>
      </c>
      <c r="X578" s="139">
        <f t="shared" si="670"/>
        <v>948</v>
      </c>
      <c r="Y578" s="139">
        <f t="shared" si="670"/>
        <v>2082.9</v>
      </c>
      <c r="Z578" s="139">
        <f t="shared" si="670"/>
        <v>658.4</v>
      </c>
      <c r="AA578" s="139">
        <f t="shared" si="670"/>
        <v>572.6</v>
      </c>
      <c r="AB578" s="139">
        <f t="shared" si="670"/>
        <v>521.6</v>
      </c>
      <c r="AC578" s="139">
        <f t="shared" si="670"/>
        <v>522.9</v>
      </c>
      <c r="AD578" s="139">
        <f t="shared" si="670"/>
        <v>1231</v>
      </c>
      <c r="AE578" s="139">
        <f t="shared" si="670"/>
        <v>1044.5</v>
      </c>
      <c r="AF578" s="139">
        <f t="shared" si="670"/>
        <v>2275.5</v>
      </c>
      <c r="AG578" s="139">
        <f t="shared" si="670"/>
        <v>751</v>
      </c>
      <c r="AH578" s="139">
        <f t="shared" si="670"/>
        <v>665.7</v>
      </c>
      <c r="AI578" s="139">
        <f t="shared" si="670"/>
        <v>606.4</v>
      </c>
      <c r="AJ578" s="139">
        <f t="shared" si="670"/>
        <v>640.6</v>
      </c>
      <c r="AK578" s="139">
        <f t="shared" si="670"/>
        <v>1416.7</v>
      </c>
      <c r="AL578" s="139">
        <f t="shared" si="670"/>
        <v>1247</v>
      </c>
      <c r="AM578" s="139">
        <f t="shared" si="670"/>
        <v>2663.7</v>
      </c>
      <c r="AN578" s="139">
        <f t="shared" si="670"/>
        <v>839.9</v>
      </c>
      <c r="AO578" s="139">
        <f t="shared" si="670"/>
        <v>662</v>
      </c>
      <c r="AP578" s="139">
        <f t="shared" si="670"/>
        <v>737.7</v>
      </c>
      <c r="AQ578" s="139">
        <f t="shared" si="670"/>
        <v>771.2</v>
      </c>
      <c r="AR578" s="139">
        <f t="shared" si="670"/>
        <v>1501.9</v>
      </c>
      <c r="AS578" s="139">
        <f t="shared" si="670"/>
        <v>1508.9</v>
      </c>
      <c r="AT578" s="139">
        <f t="shared" si="670"/>
        <v>3011.1</v>
      </c>
      <c r="AU578" s="139">
        <f t="shared" si="670"/>
        <v>1023.3</v>
      </c>
      <c r="AV578" s="139">
        <f t="shared" si="670"/>
        <v>959.1</v>
      </c>
      <c r="AW578" s="139">
        <f t="shared" si="670"/>
        <v>951.3</v>
      </c>
      <c r="AX578" s="139">
        <f t="shared" si="670"/>
        <v>990.071838322254</v>
      </c>
      <c r="AY578" s="139">
        <f t="shared" si="670"/>
        <v>1982.4</v>
      </c>
      <c r="AZ578" s="139">
        <f t="shared" si="670"/>
        <v>1941.37183832225</v>
      </c>
      <c r="BA578" s="139">
        <f t="shared" si="670"/>
        <v>3923.77183832225</v>
      </c>
      <c r="BB578" s="139">
        <f t="shared" si="670"/>
        <v>1252.7</v>
      </c>
      <c r="BC578" s="139">
        <f t="shared" si="670"/>
        <v>1283.9</v>
      </c>
      <c r="BD578" s="139">
        <f t="shared" si="670"/>
        <v>1320.2</v>
      </c>
      <c r="BE578" s="139">
        <f t="shared" si="670"/>
        <v>1267.7</v>
      </c>
      <c r="BF578" s="139">
        <f t="shared" si="670"/>
        <v>2536.6</v>
      </c>
      <c r="BG578" s="139">
        <f t="shared" si="670"/>
        <v>2587.9</v>
      </c>
      <c r="BH578" s="139">
        <f t="shared" si="670"/>
        <v>5124.5</v>
      </c>
      <c r="BI578" s="139">
        <f t="shared" si="670"/>
        <v>1685.7</v>
      </c>
      <c r="BJ578" s="139">
        <f t="shared" si="670"/>
        <v>1599.1</v>
      </c>
      <c r="BK578" s="139">
        <f t="shared" si="670"/>
        <v>1625.7</v>
      </c>
      <c r="BL578" s="139">
        <f t="shared" si="670"/>
        <v>1521.5</v>
      </c>
      <c r="BM578" s="139">
        <f t="shared" si="670"/>
        <v>3284.8</v>
      </c>
      <c r="BN578" s="139">
        <f t="shared" si="670"/>
        <v>3147.2</v>
      </c>
      <c r="BO578" s="139">
        <f t="shared" si="670"/>
        <v>6432</v>
      </c>
      <c r="BP578" s="139">
        <f t="shared" si="670"/>
        <v>2015.9</v>
      </c>
      <c r="BQ578" s="139">
        <f t="shared" si="670"/>
        <v>1776.6</v>
      </c>
      <c r="BR578" s="139">
        <f t="shared" si="670"/>
        <v>1599.9</v>
      </c>
      <c r="BS578" s="139">
        <f t="shared" si="670"/>
        <v>1634.2</v>
      </c>
      <c r="BT578" s="139">
        <f>+BT584+BT585+BT586+BT587</f>
        <v>3793</v>
      </c>
      <c r="BU578" s="139">
        <f t="shared" si="670"/>
        <v>3234.1</v>
      </c>
      <c r="BV578" s="139">
        <f t="shared" si="670"/>
        <v>7027.1</v>
      </c>
      <c r="BW578" s="139">
        <f t="shared" si="670"/>
        <v>2086</v>
      </c>
      <c r="BX578" s="139">
        <f t="shared" si="670"/>
        <v>1769.9</v>
      </c>
      <c r="BY578" s="139">
        <f>+BY584+BY585+BY586+BY587</f>
        <v>1617.6</v>
      </c>
      <c r="BZ578" s="139">
        <f t="shared" si="670"/>
        <v>1623.11709926044</v>
      </c>
      <c r="CA578" s="139">
        <f>+CA584+CA585+CA586+CA587</f>
        <v>3855.9</v>
      </c>
      <c r="CB578" s="139">
        <f t="shared" si="670"/>
        <v>3240.71709926044</v>
      </c>
      <c r="CC578" s="139">
        <f t="shared" si="670"/>
        <v>7096.61709926044</v>
      </c>
      <c r="CD578" s="139">
        <f t="shared" si="670"/>
        <v>2153.54982567773</v>
      </c>
      <c r="CE578" s="139">
        <f t="shared" si="670"/>
        <v>1885.88076057411</v>
      </c>
      <c r="CF578" s="139">
        <f>+CF584+CF585+CF586+CF587</f>
        <v>1729.04858504094</v>
      </c>
      <c r="CG578" s="139">
        <f t="shared" ref="CG578:CH578" si="671">+CG584+CG585+CG586+CG587</f>
        <v>1744.88703454542</v>
      </c>
      <c r="CH578" s="139">
        <f t="shared" si="671"/>
        <v>4039.43058625184</v>
      </c>
      <c r="CI578" s="139">
        <f t="shared" ref="CI578" si="672">+CI584+CI585+CI586+CI587</f>
        <v>3473.93561958636</v>
      </c>
      <c r="CJ578" s="139">
        <f t="shared" si="670"/>
        <v>7513.3662058382</v>
      </c>
      <c r="CK578" s="139">
        <f t="shared" si="670"/>
        <v>7936.23413326204</v>
      </c>
      <c r="CL578" s="139">
        <f t="shared" si="670"/>
        <v>8382.90194999578</v>
      </c>
      <c r="CM578" s="139">
        <f t="shared" si="670"/>
        <v>8854.70916347054</v>
      </c>
      <c r="CN578" s="139">
        <f t="shared" si="670"/>
        <v>9353.07067139066</v>
      </c>
      <c r="CO578" s="139">
        <f t="shared" ref="CO578:CS578" si="673">+CO584+CO585+CO586+CO587</f>
        <v>9879.48100485562</v>
      </c>
      <c r="CP578" s="139">
        <f t="shared" si="673"/>
        <v>10435.5188102936</v>
      </c>
      <c r="CQ578" s="139">
        <f t="shared" si="673"/>
        <v>11022.8515836479</v>
      </c>
      <c r="CR578" s="139">
        <f t="shared" si="673"/>
        <v>11643.2406710128</v>
      </c>
      <c r="CS578" s="139">
        <f t="shared" si="673"/>
        <v>12298.5465507158</v>
      </c>
    </row>
    <row r="579" spans="1:97">
      <c r="A579" s="529" t="s">
        <v>665</v>
      </c>
      <c r="B579" s="33" t="s">
        <v>587</v>
      </c>
      <c r="C579" s="33">
        <f>+C577/C$10</f>
        <v>0.0678396454915777</v>
      </c>
      <c r="D579" s="33">
        <f>+D577/D$10</f>
        <v>0.0714298810020234</v>
      </c>
      <c r="E579" s="33">
        <f>+E577/E$10</f>
        <v>0.0731460078610472</v>
      </c>
      <c r="F579" s="33">
        <f>+F577/F$10</f>
        <v>0.0734841401956537</v>
      </c>
      <c r="G579" s="33">
        <f>+G577/G$10</f>
        <v>0.070610926706948</v>
      </c>
      <c r="H579" s="33">
        <f t="shared" ref="H579:CN579" si="674">+H577/H$10</f>
        <v>0.0710717180110588</v>
      </c>
      <c r="I579" s="33">
        <f t="shared" si="674"/>
        <v>0.0698861038878047</v>
      </c>
      <c r="J579" s="33">
        <f t="shared" si="674"/>
        <v>0.0680238795870488</v>
      </c>
      <c r="K579" s="33">
        <f t="shared" si="674"/>
        <v>0.0697405186145905</v>
      </c>
      <c r="L579" s="33">
        <f t="shared" si="674"/>
        <v>0.0736907509320078</v>
      </c>
      <c r="M579" s="33">
        <f t="shared" si="674"/>
        <v>0.0794920000936118</v>
      </c>
      <c r="N579" s="33">
        <f t="shared" si="674"/>
        <v>0.0640993688949632</v>
      </c>
      <c r="O579" s="33">
        <f t="shared" si="674"/>
        <v>0.0719115981850863</v>
      </c>
      <c r="P579" s="33">
        <f t="shared" si="674"/>
        <v>0.0792118214376007</v>
      </c>
      <c r="Q579" s="33">
        <f t="shared" si="674"/>
        <v>0.0648480671520936</v>
      </c>
      <c r="R579" s="33">
        <f t="shared" si="674"/>
        <v>0.0720165962898313</v>
      </c>
      <c r="S579" s="33">
        <f t="shared" si="674"/>
        <v>0.0856210078069553</v>
      </c>
      <c r="T579" s="33">
        <f t="shared" si="674"/>
        <v>0.0809999695317023</v>
      </c>
      <c r="U579" s="33">
        <f t="shared" si="674"/>
        <v>0.0780104626182784</v>
      </c>
      <c r="V579" s="33">
        <f t="shared" si="674"/>
        <v>0.0725064861296612</v>
      </c>
      <c r="W579" s="33">
        <f t="shared" si="674"/>
        <v>0.0846188832305639</v>
      </c>
      <c r="X579" s="33">
        <f t="shared" si="674"/>
        <v>0.0751677000903915</v>
      </c>
      <c r="Y579" s="33">
        <f t="shared" si="674"/>
        <v>0.0800385802172635</v>
      </c>
      <c r="Z579" s="33">
        <f t="shared" si="674"/>
        <v>0.0971292007199127</v>
      </c>
      <c r="AA579" s="33">
        <f t="shared" si="674"/>
        <v>0.086598811270247</v>
      </c>
      <c r="AB579" s="33">
        <f t="shared" si="674"/>
        <v>0.080577139944078</v>
      </c>
      <c r="AC579" s="33">
        <f t="shared" si="674"/>
        <v>0.073924845194673</v>
      </c>
      <c r="AD579" s="33">
        <f t="shared" si="674"/>
        <v>0.0919294734405221</v>
      </c>
      <c r="AE579" s="33">
        <f t="shared" si="674"/>
        <v>0.0771036488591317</v>
      </c>
      <c r="AF579" s="33">
        <f t="shared" si="674"/>
        <v>0.0844736314566365</v>
      </c>
      <c r="AG579" s="33">
        <f t="shared" si="674"/>
        <v>0.0994636116813456</v>
      </c>
      <c r="AH579" s="33">
        <f t="shared" si="674"/>
        <v>0.0916815865583253</v>
      </c>
      <c r="AI579" s="33">
        <f t="shared" si="674"/>
        <v>0.0844239015425739</v>
      </c>
      <c r="AJ579" s="33">
        <f t="shared" si="674"/>
        <v>0.0813016384704225</v>
      </c>
      <c r="AK579" s="33">
        <f t="shared" si="674"/>
        <v>0.0956486513857476</v>
      </c>
      <c r="AL579" s="33">
        <f t="shared" si="674"/>
        <v>0.082790580330764</v>
      </c>
      <c r="AM579" s="33">
        <f t="shared" si="674"/>
        <v>0.0891656847517541</v>
      </c>
      <c r="AN579" s="33">
        <f t="shared" si="674"/>
        <v>0.116249134948097</v>
      </c>
      <c r="AO579" s="33">
        <f t="shared" si="674"/>
        <v>0.113137251550937</v>
      </c>
      <c r="AP579" s="33">
        <f t="shared" si="674"/>
        <v>0.104834583901774</v>
      </c>
      <c r="AQ579" s="33">
        <f t="shared" si="674"/>
        <v>0.0979259748172217</v>
      </c>
      <c r="AR579" s="33">
        <f t="shared" si="674"/>
        <v>0.114854892364165</v>
      </c>
      <c r="AS579" s="33">
        <f t="shared" si="674"/>
        <v>0.101185367946793</v>
      </c>
      <c r="AT579" s="33">
        <f t="shared" si="674"/>
        <v>0.107569635718649</v>
      </c>
      <c r="AU579" s="33">
        <f t="shared" si="674"/>
        <v>0.134388338039267</v>
      </c>
      <c r="AV579" s="33">
        <f t="shared" si="674"/>
        <v>0.1264952981364</v>
      </c>
      <c r="AW579" s="33">
        <f t="shared" si="674"/>
        <v>0.118963059300203</v>
      </c>
      <c r="AX579" s="33">
        <f t="shared" si="674"/>
        <v>0.108896201242432</v>
      </c>
      <c r="AY579" s="33">
        <f t="shared" si="674"/>
        <v>0.130449373877223</v>
      </c>
      <c r="AZ579" s="33">
        <f t="shared" si="674"/>
        <v>0.113607100023985</v>
      </c>
      <c r="BA579" s="33">
        <f t="shared" si="674"/>
        <v>0.121534301286267</v>
      </c>
      <c r="BB579" s="33">
        <f t="shared" si="674"/>
        <v>0.138257952012008</v>
      </c>
      <c r="BC579" s="33">
        <f t="shared" si="674"/>
        <v>0.137969201672093</v>
      </c>
      <c r="BD579" s="33">
        <f t="shared" si="674"/>
        <v>0.137878455577487</v>
      </c>
      <c r="BE579" s="33">
        <f t="shared" si="674"/>
        <v>0.122847479964726</v>
      </c>
      <c r="BF579" s="33">
        <f t="shared" si="674"/>
        <v>0.138111650141836</v>
      </c>
      <c r="BG579" s="33">
        <f t="shared" si="674"/>
        <v>0.130081832073347</v>
      </c>
      <c r="BH579" s="33">
        <f t="shared" si="674"/>
        <v>0.13393638903627</v>
      </c>
      <c r="BI579" s="33">
        <f t="shared" si="674"/>
        <v>0.162392586027513</v>
      </c>
      <c r="BJ579" s="33">
        <f t="shared" si="674"/>
        <v>0.156822351059968</v>
      </c>
      <c r="BK579" s="33">
        <f t="shared" si="674"/>
        <v>0.162519618918135</v>
      </c>
      <c r="BL579" s="33">
        <f>+BL577/BL$11</f>
        <v>0.143464650083919</v>
      </c>
      <c r="BM579" s="33">
        <f>+BM577/BM$10</f>
        <v>0.159657044536578</v>
      </c>
      <c r="BN579" s="33">
        <f>+BN577/BN$11</f>
        <v>0.152713686100395</v>
      </c>
      <c r="BO579" s="33">
        <f>+BO577/BO$10</f>
        <v>0.156182465410149</v>
      </c>
      <c r="BP579" s="33">
        <f t="shared" ref="BP579:BU579" si="675">+BP577/BP$11</f>
        <v>0.179270787016452</v>
      </c>
      <c r="BQ579" s="33">
        <f>+BQ577/BQ$10</f>
        <v>0.163411494252874</v>
      </c>
      <c r="BR579" s="33">
        <f>+BR577/BR$10</f>
        <v>0.155556635877491</v>
      </c>
      <c r="BS579" s="33">
        <f t="shared" si="675"/>
        <v>0.147480326330229</v>
      </c>
      <c r="BT579" s="33">
        <f>+BT577/BT$10</f>
        <v>0.171467578026111</v>
      </c>
      <c r="BU579" s="33">
        <f t="shared" si="675"/>
        <v>0.151365948862918</v>
      </c>
      <c r="BV579" s="33">
        <f>+BV577/BV$10</f>
        <v>0.161591563416945</v>
      </c>
      <c r="BW579" s="33">
        <f t="shared" ref="BW579" si="676">+BW577/BW$11</f>
        <v>0.177763385514755</v>
      </c>
      <c r="BX579" s="33">
        <f t="shared" ref="BX579:CB579" si="677">+BX577/BX$10</f>
        <v>0.164815107973963</v>
      </c>
      <c r="BY579" s="33">
        <f t="shared" si="677"/>
        <v>0.156536380967127</v>
      </c>
      <c r="BZ579" s="33">
        <f t="shared" si="677"/>
        <v>0.144604863574188</v>
      </c>
      <c r="CA579" s="33">
        <f t="shared" si="677"/>
        <v>0.171576174499631</v>
      </c>
      <c r="CB579" s="33">
        <f t="shared" si="677"/>
        <v>0.150324113273808</v>
      </c>
      <c r="CC579" s="33">
        <f t="shared" si="674"/>
        <v>0.161171007030769</v>
      </c>
      <c r="CD579" s="33">
        <f t="shared" ref="CD579" si="678">+CD577/CD$11</f>
        <v>0.184527720208558</v>
      </c>
      <c r="CE579" s="33">
        <f t="shared" ref="CE579:CF579" si="679">+CE577/CE$10</f>
        <v>0.163891335209756</v>
      </c>
      <c r="CF579" s="33">
        <f t="shared" si="679"/>
        <v>0.156142507444336</v>
      </c>
      <c r="CG579" s="33">
        <f t="shared" ref="CG579:CH579" si="680">+CG577/CG$10</f>
        <v>0.148057656436592</v>
      </c>
      <c r="CH579" s="33">
        <f t="shared" si="680"/>
        <v>0.174282406596001</v>
      </c>
      <c r="CI579" s="33">
        <f t="shared" ref="CI579" si="681">+CI577/CI$10</f>
        <v>0.151974229687755</v>
      </c>
      <c r="CJ579" s="33">
        <f t="shared" si="674"/>
        <v>0.163205556501804</v>
      </c>
      <c r="CK579" s="33">
        <f t="shared" si="674"/>
        <v>0.164038894474616</v>
      </c>
      <c r="CL579" s="33">
        <f t="shared" si="674"/>
        <v>0.16457724283913</v>
      </c>
      <c r="CM579" s="33">
        <f t="shared" si="674"/>
        <v>0.165054508029468</v>
      </c>
      <c r="CN579" s="33">
        <f t="shared" si="674"/>
        <v>0.165507853047809</v>
      </c>
      <c r="CO579" s="33">
        <f t="shared" ref="CO579:CS579" si="682">+CO577/CO$10</f>
        <v>0.165937201940366</v>
      </c>
      <c r="CP579" s="33">
        <f t="shared" si="682"/>
        <v>0.166342496447232</v>
      </c>
      <c r="CQ579" s="33">
        <f t="shared" si="682"/>
        <v>0.166723695875059</v>
      </c>
      <c r="CR579" s="33">
        <f t="shared" si="682"/>
        <v>0.167080776940769</v>
      </c>
      <c r="CS579" s="33">
        <f t="shared" si="682"/>
        <v>0.167413733587188</v>
      </c>
    </row>
    <row r="580" spans="1:97">
      <c r="A580" s="529" t="s">
        <v>412</v>
      </c>
      <c r="B580" s="33" t="s">
        <v>587</v>
      </c>
      <c r="C580" s="33">
        <f>+C577/C584-1</f>
        <v>0.172294887039239</v>
      </c>
      <c r="D580" s="33">
        <f>+D577/D584-1</f>
        <v>0.144030834770261</v>
      </c>
      <c r="E580" s="33">
        <f>+E577/E584-1</f>
        <v>0.106569731359163</v>
      </c>
      <c r="F580" s="33">
        <f>+F577/F584-1</f>
        <v>0.0327698101113694</v>
      </c>
      <c r="G580" s="33">
        <f>+G577/G584-1</f>
        <v>-0.0427772692009311</v>
      </c>
      <c r="H580" s="33">
        <f t="shared" ref="H580:CN580" si="683">+H577/H584-1</f>
        <v>0.0893081761006289</v>
      </c>
      <c r="I580" s="33">
        <f t="shared" si="683"/>
        <v>0.0260536951501156</v>
      </c>
      <c r="J580" s="33">
        <f t="shared" si="683"/>
        <v>0.0747696419779138</v>
      </c>
      <c r="K580" s="33">
        <f t="shared" si="683"/>
        <v>0.0486910994764398</v>
      </c>
      <c r="L580" s="33">
        <f t="shared" si="683"/>
        <v>0.0361957064403395</v>
      </c>
      <c r="M580" s="33">
        <f t="shared" si="683"/>
        <v>0.106526224345749</v>
      </c>
      <c r="N580" s="33">
        <f t="shared" si="683"/>
        <v>0.0781609195402297</v>
      </c>
      <c r="O580" s="33">
        <f t="shared" si="683"/>
        <v>0.0938930378222114</v>
      </c>
      <c r="P580" s="33">
        <f t="shared" si="683"/>
        <v>0.00274887099941101</v>
      </c>
      <c r="Q580" s="33">
        <f t="shared" si="683"/>
        <v>0.0521499310517741</v>
      </c>
      <c r="R580" s="33">
        <f t="shared" si="683"/>
        <v>0.0244453008864174</v>
      </c>
      <c r="S580" s="33">
        <f t="shared" si="683"/>
        <v>0.0757981095059748</v>
      </c>
      <c r="T580" s="33">
        <f t="shared" si="683"/>
        <v>0.1551162285466</v>
      </c>
      <c r="U580" s="33">
        <f t="shared" si="683"/>
        <v>0.116666666666667</v>
      </c>
      <c r="V580" s="33">
        <f t="shared" si="683"/>
        <v>0.141648537587624</v>
      </c>
      <c r="W580" s="33">
        <f t="shared" si="683"/>
        <v>0.111557296767875</v>
      </c>
      <c r="X580" s="33">
        <f t="shared" si="683"/>
        <v>0.128974633797785</v>
      </c>
      <c r="Y580" s="33">
        <f t="shared" si="683"/>
        <v>0.119417423550277</v>
      </c>
      <c r="Z580" s="33">
        <f t="shared" si="683"/>
        <v>0.0915119363395225</v>
      </c>
      <c r="AA580" s="33">
        <f t="shared" si="683"/>
        <v>0.0769230769230769</v>
      </c>
      <c r="AB580" s="33">
        <f t="shared" si="683"/>
        <v>0.0964893840655876</v>
      </c>
      <c r="AC580" s="33">
        <f t="shared" si="683"/>
        <v>0.107135295363117</v>
      </c>
      <c r="AD580" s="33">
        <f t="shared" si="683"/>
        <v>0.0846770640585073</v>
      </c>
      <c r="AE580" s="33">
        <f t="shared" si="683"/>
        <v>0.101793248945148</v>
      </c>
      <c r="AF580" s="33">
        <f t="shared" si="683"/>
        <v>0.0924672331845022</v>
      </c>
      <c r="AG580" s="33">
        <f t="shared" si="683"/>
        <v>0.140643985419198</v>
      </c>
      <c r="AH580" s="33">
        <f t="shared" si="683"/>
        <v>0.162591687041565</v>
      </c>
      <c r="AI580" s="33">
        <f t="shared" si="683"/>
        <v>0.162576687116564</v>
      </c>
      <c r="AJ580" s="33">
        <f t="shared" si="683"/>
        <v>0.225090839548671</v>
      </c>
      <c r="AK580" s="33">
        <f t="shared" si="683"/>
        <v>0.15085296506905</v>
      </c>
      <c r="AL580" s="33">
        <f t="shared" si="683"/>
        <v>0.193872666347535</v>
      </c>
      <c r="AM580" s="33">
        <f t="shared" si="683"/>
        <v>0.170599868160844</v>
      </c>
      <c r="AN580" s="33">
        <f t="shared" si="683"/>
        <v>0.118375499334221</v>
      </c>
      <c r="AO580" s="33">
        <f t="shared" si="683"/>
        <v>-0.00555805918581931</v>
      </c>
      <c r="AP580" s="33">
        <f t="shared" si="683"/>
        <v>0.216523746701847</v>
      </c>
      <c r="AQ580" s="33">
        <f t="shared" si="683"/>
        <v>0.204339681548548</v>
      </c>
      <c r="AR580" s="33">
        <f t="shared" si="683"/>
        <v>0.0601397614173784</v>
      </c>
      <c r="AS580" s="33">
        <f t="shared" si="683"/>
        <v>0.210264635124298</v>
      </c>
      <c r="AT580" s="33">
        <f t="shared" si="683"/>
        <v>0.130292792792793</v>
      </c>
      <c r="AU580" s="33">
        <f t="shared" si="683"/>
        <v>0.218359328491487</v>
      </c>
      <c r="AV580" s="33">
        <f t="shared" si="683"/>
        <v>0.448791540785499</v>
      </c>
      <c r="AW580" s="33">
        <f t="shared" si="683"/>
        <v>0.289548596990646</v>
      </c>
      <c r="AX580" s="33">
        <f t="shared" si="683"/>
        <v>0.283603370058328</v>
      </c>
      <c r="AY580" s="33">
        <f t="shared" si="683"/>
        <v>0.319928091084626</v>
      </c>
      <c r="AZ580" s="33">
        <f t="shared" si="683"/>
        <v>0.286509408958389</v>
      </c>
      <c r="BA580" s="33">
        <f t="shared" si="683"/>
        <v>0.303178240510113</v>
      </c>
      <c r="BB580" s="33">
        <f t="shared" si="683"/>
        <v>0.224176683279586</v>
      </c>
      <c r="BC580" s="33">
        <f t="shared" si="683"/>
        <v>0.338650818475654</v>
      </c>
      <c r="BD580" s="33">
        <f t="shared" si="683"/>
        <v>0.387785136129507</v>
      </c>
      <c r="BE580" s="33">
        <f t="shared" si="683"/>
        <v>0.280117136221347</v>
      </c>
      <c r="BF580" s="33">
        <f t="shared" si="683"/>
        <v>0.2795601291364</v>
      </c>
      <c r="BG580" s="33">
        <f t="shared" si="683"/>
        <v>0.332869798104656</v>
      </c>
      <c r="BH580" s="33">
        <f t="shared" si="683"/>
        <v>0.305937818552497</v>
      </c>
      <c r="BI580" s="33">
        <f t="shared" si="683"/>
        <v>0.34565338868045</v>
      </c>
      <c r="BJ580" s="33">
        <f t="shared" si="683"/>
        <v>0.245112547706208</v>
      </c>
      <c r="BK580" s="33">
        <f t="shared" si="683"/>
        <v>0.231404332676867</v>
      </c>
      <c r="BL580" s="33">
        <f t="shared" si="683"/>
        <v>0.200205095842865</v>
      </c>
      <c r="BM580" s="33">
        <f t="shared" si="683"/>
        <v>0.294961759836001</v>
      </c>
      <c r="BN580" s="33">
        <f t="shared" si="683"/>
        <v>0.216121179334595</v>
      </c>
      <c r="BO580" s="33">
        <f t="shared" si="683"/>
        <v>0.255146843594497</v>
      </c>
      <c r="BP580" s="33">
        <f t="shared" si="683"/>
        <v>0.195883015957762</v>
      </c>
      <c r="BQ580" s="33">
        <f t="shared" si="683"/>
        <v>0.111660202677343</v>
      </c>
      <c r="BR580" s="33">
        <f t="shared" si="683"/>
        <v>-0.0158700867318693</v>
      </c>
      <c r="BS580" s="33">
        <f t="shared" si="683"/>
        <v>0.0740716398291164</v>
      </c>
      <c r="BT580" s="33">
        <f>+BT577/BT584-1</f>
        <v>0.154712615684364</v>
      </c>
      <c r="BU580" s="33">
        <f t="shared" si="683"/>
        <v>0.0276118454499239</v>
      </c>
      <c r="BV580" s="33">
        <f t="shared" si="683"/>
        <v>0.0925217661691542</v>
      </c>
      <c r="BW580" s="33">
        <f t="shared" si="683"/>
        <v>0.0347735502753113</v>
      </c>
      <c r="BX580" s="33">
        <f t="shared" si="683"/>
        <v>-0.00405154465139823</v>
      </c>
      <c r="BY580" s="33">
        <f>+BY577/BY584-1</f>
        <v>0.0110631914494654</v>
      </c>
      <c r="BZ580" s="33">
        <f t="shared" si="683"/>
        <v>-0.00678185089925121</v>
      </c>
      <c r="CA580" s="33">
        <f>+CA577/CA584-1</f>
        <v>0.0165831795412603</v>
      </c>
      <c r="CB580" s="33">
        <f t="shared" si="683"/>
        <v>0.00204604040086687</v>
      </c>
      <c r="CC580" s="33">
        <f t="shared" si="683"/>
        <v>0.00989271523963553</v>
      </c>
      <c r="CD580" s="33">
        <f t="shared" si="683"/>
        <v>0.0323824667678478</v>
      </c>
      <c r="CE580" s="33">
        <f t="shared" si="683"/>
        <v>0.0655295556664843</v>
      </c>
      <c r="CF580" s="33">
        <f>+CF577/CF584-1</f>
        <v>0.0688974932251118</v>
      </c>
      <c r="CG580" s="33">
        <f t="shared" ref="CG580:CH580" si="684">+CG577/CG584-1</f>
        <v>0.075022273710541</v>
      </c>
      <c r="CH580" s="33">
        <f t="shared" si="684"/>
        <v>0.0475973407639827</v>
      </c>
      <c r="CI580" s="33">
        <f t="shared" ref="CI580" si="685">+CI577/CI584-1</f>
        <v>0.0719650969778076</v>
      </c>
      <c r="CJ580" s="33">
        <f t="shared" si="683"/>
        <v>0.0587250376832631</v>
      </c>
      <c r="CK580" s="33">
        <f t="shared" si="683"/>
        <v>0.0562820865959188</v>
      </c>
      <c r="CL580" s="33">
        <f t="shared" si="683"/>
        <v>0.0562820865959188</v>
      </c>
      <c r="CM580" s="33">
        <f t="shared" si="683"/>
        <v>0.0562820865959186</v>
      </c>
      <c r="CN580" s="33">
        <f t="shared" si="683"/>
        <v>0.0562820865959188</v>
      </c>
      <c r="CO580" s="33">
        <f t="shared" ref="CO580:CS580" si="686">+CO577/CO584-1</f>
        <v>0.0562820865959188</v>
      </c>
      <c r="CP580" s="33">
        <f t="shared" si="686"/>
        <v>0.0562820865959188</v>
      </c>
      <c r="CQ580" s="33">
        <f t="shared" si="686"/>
        <v>0.0562820865959188</v>
      </c>
      <c r="CR580" s="33">
        <f t="shared" si="686"/>
        <v>0.0562820865959188</v>
      </c>
      <c r="CS580" s="33">
        <f t="shared" si="686"/>
        <v>0.0562820865959188</v>
      </c>
    </row>
    <row r="581" spans="1:97">
      <c r="A581" s="538" t="s">
        <v>455</v>
      </c>
      <c r="B581" s="52" t="s">
        <v>587</v>
      </c>
      <c r="C581" s="52">
        <v>0.135</v>
      </c>
      <c r="D581" s="52">
        <v>0.122</v>
      </c>
      <c r="E581" s="52">
        <v>0.108</v>
      </c>
      <c r="F581" s="52">
        <v>0.042</v>
      </c>
      <c r="G581" s="52">
        <v>-0.015</v>
      </c>
      <c r="H581" s="52">
        <v>0.047</v>
      </c>
      <c r="I581" s="52">
        <v>0.032</v>
      </c>
      <c r="J581" s="52">
        <v>0.058</v>
      </c>
      <c r="K581" s="52">
        <v>0.078</v>
      </c>
      <c r="L581" s="52">
        <v>0.087</v>
      </c>
      <c r="M581" s="52">
        <v>0.0710608100770985</v>
      </c>
      <c r="N581" s="52">
        <f>+N585/N584</f>
        <v>0.0866413793103448</v>
      </c>
      <c r="O581" s="52">
        <v>0.078</v>
      </c>
      <c r="P581" s="52">
        <v>0.05</v>
      </c>
      <c r="Q581" s="52">
        <f>+Q585/Q584</f>
        <v>0.0659384480381096</v>
      </c>
      <c r="R581" s="52">
        <v>0.057</v>
      </c>
      <c r="S581" s="52">
        <v>0.028</v>
      </c>
      <c r="T581" s="52">
        <f>+T585/T584</f>
        <v>0.0679261351292635</v>
      </c>
      <c r="U581" s="52">
        <v>0.062</v>
      </c>
      <c r="V581" s="52">
        <f>+V585/V584</f>
        <v>0.0834967367657723</v>
      </c>
      <c r="W581" s="52">
        <v>0.046</v>
      </c>
      <c r="X581" s="52">
        <f>+X585/X584</f>
        <v>0.0725909253304752</v>
      </c>
      <c r="Y581" s="52">
        <v>0.058</v>
      </c>
      <c r="Z581" s="52">
        <v>0.102</v>
      </c>
      <c r="AA581" s="52">
        <f>+AA585/AA584</f>
        <v>0.12761369193154</v>
      </c>
      <c r="AB581" s="52">
        <v>0.131</v>
      </c>
      <c r="AC581" s="52">
        <f>+AC585/AC584</f>
        <v>0.118928223586703</v>
      </c>
      <c r="AD581" s="52">
        <v>0.114</v>
      </c>
      <c r="AE581" s="52">
        <f>+AE585/AE584</f>
        <v>0.124985759493671</v>
      </c>
      <c r="AF581" s="52">
        <v>0.119</v>
      </c>
      <c r="AG581" s="52">
        <v>0.13</v>
      </c>
      <c r="AH581" s="52">
        <f>+AH585/AH584</f>
        <v>0.142899056933287</v>
      </c>
      <c r="AI581" s="52">
        <v>0.142</v>
      </c>
      <c r="AJ581" s="52">
        <f>+AJ585/AJ584</f>
        <v>0.212697074010327</v>
      </c>
      <c r="AK581" s="52">
        <v>0.136</v>
      </c>
      <c r="AL581" s="52">
        <f>+AL585/AL584</f>
        <v>0.177392532312111</v>
      </c>
      <c r="AM581" s="52">
        <v>0.155</v>
      </c>
      <c r="AN581" s="52">
        <v>0.1315</v>
      </c>
      <c r="AO581" s="52">
        <f>+AO585/AO584</f>
        <v>0.0431823644284212</v>
      </c>
      <c r="AP581" s="52">
        <v>0.299</v>
      </c>
      <c r="AQ581" s="52">
        <f>+AQ585/AQ584</f>
        <v>0.30390165469872</v>
      </c>
      <c r="AR581" s="52">
        <v>0.09</v>
      </c>
      <c r="AS581" s="52">
        <f>+AS585/AS584</f>
        <v>0.30151804330393</v>
      </c>
      <c r="AT581" s="52">
        <v>0.189</v>
      </c>
      <c r="AU581" s="52">
        <v>0.287</v>
      </c>
      <c r="AV581" s="52">
        <f>+AV585/AV584</f>
        <v>0.48664833836858</v>
      </c>
      <c r="AW581" s="52">
        <v>0.284</v>
      </c>
      <c r="AX581" s="52">
        <f>+AX585/AX584</f>
        <v>0.239546986390149</v>
      </c>
      <c r="AY581" s="52">
        <v>0.375</v>
      </c>
      <c r="AZ581" s="52">
        <f>+AZ585/AZ584</f>
        <v>0.261275708984893</v>
      </c>
      <c r="BA581" s="52">
        <v>0.318</v>
      </c>
      <c r="BB581" s="52">
        <v>0.1803</v>
      </c>
      <c r="BC581" s="52">
        <f>+BC585/BC584</f>
        <v>0.239621113543947</v>
      </c>
      <c r="BD581" s="52">
        <v>0.26</v>
      </c>
      <c r="BE581" s="52">
        <f>+BE585/BE584</f>
        <v>0.199632838533778</v>
      </c>
      <c r="BF581" s="52">
        <v>0.209</v>
      </c>
      <c r="BG581" s="52">
        <f>+BG585/BG584</f>
        <v>0.229210135970334</v>
      </c>
      <c r="BH581" s="52">
        <v>0.219</v>
      </c>
      <c r="BI581" s="52">
        <v>0.306</v>
      </c>
      <c r="BJ581" s="52">
        <f>+BJ585/BJ584</f>
        <v>0.274388815328297</v>
      </c>
      <c r="BK581" s="52">
        <v>0.281</v>
      </c>
      <c r="BL581" s="52">
        <f>+BL585/BL584</f>
        <v>0.275118561173779</v>
      </c>
      <c r="BM581" s="52">
        <v>0.29</v>
      </c>
      <c r="BN581" s="52">
        <f>+BN585/BN584</f>
        <v>0.278118938135168</v>
      </c>
      <c r="BO581" s="52">
        <v>0.284</v>
      </c>
      <c r="BP581" s="52">
        <v>0.2185</v>
      </c>
      <c r="BQ581" s="52">
        <f>+BQ585/BQ584</f>
        <v>0.107609251845365</v>
      </c>
      <c r="BR581" s="52">
        <v>0.008</v>
      </c>
      <c r="BS581" s="52">
        <f>+BS585/BS584</f>
        <v>0.0497498521196188</v>
      </c>
      <c r="BT581" s="52">
        <v>0.1645</v>
      </c>
      <c r="BU581" s="52">
        <f>+BU585/BU584</f>
        <v>0.028183782409761</v>
      </c>
      <c r="BV581" s="52">
        <v>0.0978</v>
      </c>
      <c r="BW581" s="52">
        <v>0.027</v>
      </c>
      <c r="BX581" s="52">
        <f>BX585/BX584</f>
        <v>0.0353240673006584</v>
      </c>
      <c r="BY581" s="52">
        <v>0.051</v>
      </c>
      <c r="BZ581" s="52">
        <f>BZ585/BZ584</f>
        <v>0.0503520988863052</v>
      </c>
      <c r="CA581" s="52">
        <v>0.0309</v>
      </c>
      <c r="CB581" s="52">
        <f>CB585/CB584</f>
        <v>0.0506726137101512</v>
      </c>
      <c r="CC581" s="140">
        <v>0.04</v>
      </c>
      <c r="CD581" s="140">
        <v>0.08</v>
      </c>
      <c r="CE581" s="52">
        <f>CE585/CE584</f>
        <v>0.069107011695576</v>
      </c>
      <c r="CF581" s="140">
        <v>0.06</v>
      </c>
      <c r="CG581" s="52">
        <f>CG585/CG584</f>
        <v>0.0680879383247123</v>
      </c>
      <c r="CH581" s="140">
        <v>0.075</v>
      </c>
      <c r="CI581" s="52">
        <f>CI585/CI584</f>
        <v>0.0640508537433275</v>
      </c>
      <c r="CJ581" s="140">
        <v>0.07</v>
      </c>
      <c r="CK581" s="140">
        <v>0.06</v>
      </c>
      <c r="CL581" s="140">
        <v>0.06</v>
      </c>
      <c r="CM581" s="52">
        <f>CL581</f>
        <v>0.06</v>
      </c>
      <c r="CN581" s="52">
        <f>CM581</f>
        <v>0.06</v>
      </c>
      <c r="CO581" s="52">
        <f t="shared" ref="CO581:CS581" si="687">CN581</f>
        <v>0.06</v>
      </c>
      <c r="CP581" s="52">
        <f t="shared" si="687"/>
        <v>0.06</v>
      </c>
      <c r="CQ581" s="52">
        <f t="shared" si="687"/>
        <v>0.06</v>
      </c>
      <c r="CR581" s="52">
        <f t="shared" si="687"/>
        <v>0.06</v>
      </c>
      <c r="CS581" s="52">
        <f t="shared" si="687"/>
        <v>0.06</v>
      </c>
    </row>
    <row r="582" spans="1:97">
      <c r="A582" s="529" t="s">
        <v>598</v>
      </c>
      <c r="B582" s="33" t="s">
        <v>587</v>
      </c>
      <c r="C582" s="33">
        <f>+C580-C581-C583</f>
        <v>0.0372948870392389</v>
      </c>
      <c r="D582" s="33">
        <f>+D580-D581-D583</f>
        <v>0.0220308347702608</v>
      </c>
      <c r="E582" s="33">
        <f>+E580-E581-E583</f>
        <v>-0.00143026864083708</v>
      </c>
      <c r="F582" s="33">
        <f>+F580-F581-F583</f>
        <v>-0.00923018988863063</v>
      </c>
      <c r="G582" s="33">
        <f>+G580-G581-G583</f>
        <v>-0.0277772692009311</v>
      </c>
      <c r="H582" s="33">
        <f t="shared" ref="H582:S582" si="688">+H580-H581-H583</f>
        <v>0.0423081761006289</v>
      </c>
      <c r="I582" s="33">
        <f t="shared" si="688"/>
        <v>-0.00594630484988443</v>
      </c>
      <c r="J582" s="33">
        <f t="shared" si="688"/>
        <v>0.0167696419779138</v>
      </c>
      <c r="K582" s="33">
        <f t="shared" si="688"/>
        <v>-0.0293089005235602</v>
      </c>
      <c r="L582" s="33">
        <f t="shared" si="688"/>
        <v>-0.0508042935596605</v>
      </c>
      <c r="M582" s="33">
        <f t="shared" si="688"/>
        <v>0.0354654142686503</v>
      </c>
      <c r="N582" s="33">
        <f>+N586/N584</f>
        <v>-0.00848045977011533</v>
      </c>
      <c r="O582" s="33">
        <f t="shared" si="688"/>
        <v>0.0158930378222114</v>
      </c>
      <c r="P582" s="33">
        <f t="shared" si="688"/>
        <v>-0.047251129000589</v>
      </c>
      <c r="Q582" s="33">
        <f>+Q586/Q584</f>
        <v>0.0145363820985331</v>
      </c>
      <c r="R582" s="33">
        <f t="shared" si="688"/>
        <v>-0.0201146991135826</v>
      </c>
      <c r="S582" s="33">
        <f t="shared" si="688"/>
        <v>0.0477981095059748</v>
      </c>
      <c r="T582" s="33">
        <f>+T586/T584</f>
        <v>0.0871900934173364</v>
      </c>
      <c r="U582" s="33">
        <f>+U580-U581-U583</f>
        <v>0.0546666666666667</v>
      </c>
      <c r="V582" s="33">
        <f>+V586/V584</f>
        <v>-0.226103069857385</v>
      </c>
      <c r="W582" s="33">
        <f>+W580-W581-W583</f>
        <v>0.0655572967678746</v>
      </c>
      <c r="X582" s="33">
        <f>+X586/X584</f>
        <v>-0.0836618316065263</v>
      </c>
      <c r="Y582" s="33">
        <f>+Y580-Y581-Y583</f>
        <v>-0.00178257644972327</v>
      </c>
      <c r="Z582" s="33">
        <f>+Z580-Z581-Z583</f>
        <v>-0.0104880636604775</v>
      </c>
      <c r="AA582" s="33">
        <f>+AA586/AA584</f>
        <v>-0.0506906150084635</v>
      </c>
      <c r="AB582" s="33">
        <f>+AB580-AB581-AB583</f>
        <v>-0.0345106159344124</v>
      </c>
      <c r="AC582" s="33">
        <f>+AC586/AC584</f>
        <v>-0.0814728350624608</v>
      </c>
      <c r="AD582" s="33">
        <f>+AD580-AD581-AD583</f>
        <v>-0.0293229359414927</v>
      </c>
      <c r="AE582" s="33">
        <f>+AE586/AE584</f>
        <v>-0.0579075105485234</v>
      </c>
      <c r="AF582" s="33">
        <f>+AF580-AF581-AF583</f>
        <v>-0.0423327668154978</v>
      </c>
      <c r="AG582" s="33">
        <f>+AG580-AG581-AG583</f>
        <v>0.0106439854191981</v>
      </c>
      <c r="AH582" s="33">
        <f>+AH586/AH584</f>
        <v>0.019692630108278</v>
      </c>
      <c r="AI582" s="33">
        <f>+AI580-AI581-AI583</f>
        <v>0.0205766871165644</v>
      </c>
      <c r="AJ582" s="33">
        <f>+AJ586/AJ584</f>
        <v>0.0123937655383432</v>
      </c>
      <c r="AK582" s="33">
        <f>+AK580-AK581-AK583</f>
        <v>0.0148529650690495</v>
      </c>
      <c r="AL582" s="33">
        <f>+AL586/AL584</f>
        <v>0.0164801340354233</v>
      </c>
      <c r="AM582" s="33">
        <f>+AM580-AM581-AM583</f>
        <v>0.0155998681608436</v>
      </c>
      <c r="AN582" s="33">
        <f>+AN586/AN584</f>
        <v>-0.013124500665779</v>
      </c>
      <c r="AO582" s="33">
        <f>+AO586/AO584</f>
        <v>-0.0487404236142405</v>
      </c>
      <c r="AP582" s="33">
        <f>+AP580-AP581-AP583</f>
        <v>-0.0824762532981529</v>
      </c>
      <c r="AQ582" s="33">
        <f>+AQ586/AQ584</f>
        <v>-0.100030284108648</v>
      </c>
      <c r="AR582" s="33">
        <f>+AR586/AR584</f>
        <v>-0.0298602385826216</v>
      </c>
      <c r="AS582" s="33">
        <f>+AS586/AS584</f>
        <v>-0.0914939855653569</v>
      </c>
      <c r="AT582" s="33">
        <f>+AT580-AT581-AT583</f>
        <v>-0.0587072072072072</v>
      </c>
      <c r="AU582" s="33">
        <f t="shared" ref="AU582:AZ582" si="689">+AU586/AU584</f>
        <v>-0.0686406715085129</v>
      </c>
      <c r="AV582" s="33">
        <f t="shared" si="689"/>
        <v>-0.0590048338368581</v>
      </c>
      <c r="AW582" s="33">
        <f t="shared" si="689"/>
        <v>0.00554859699064648</v>
      </c>
      <c r="AX582" s="33">
        <f t="shared" si="689"/>
        <v>0.0813497580327336</v>
      </c>
      <c r="AY582" s="33">
        <f t="shared" si="689"/>
        <v>-0.0643934349823557</v>
      </c>
      <c r="AZ582" s="33">
        <f t="shared" si="689"/>
        <v>0.0442979978281565</v>
      </c>
      <c r="BA582" s="33">
        <f>[56]Currencies!AF739</f>
        <v>-0.00991596482273795</v>
      </c>
      <c r="BB582" s="33">
        <f>+BB580-BB581-BB583</f>
        <v>0.0438766832795857</v>
      </c>
      <c r="BC582" s="33">
        <f>+BC586/BC584</f>
        <v>0.0990297049317065</v>
      </c>
      <c r="BD582" s="33">
        <f>+BD586/BD584</f>
        <v>0.127785136129507</v>
      </c>
      <c r="BE582" s="33">
        <f>+BE586/BE584</f>
        <v>0.0489282035746744</v>
      </c>
      <c r="BF582" s="33">
        <f>+BF586/BF584</f>
        <v>0.0705601291364002</v>
      </c>
      <c r="BG582" s="33">
        <f>+BG586/BG584</f>
        <v>0.0875646889163577</v>
      </c>
      <c r="BH582" s="33">
        <f>+BH580-BH581-BH583</f>
        <v>0.078974006116208</v>
      </c>
      <c r="BI582" s="33">
        <f>+BI580-BI581-BI583</f>
        <v>0.0396533886804503</v>
      </c>
      <c r="BJ582" s="33">
        <f>+BJ586/BJ584</f>
        <v>-0.0756194407664146</v>
      </c>
      <c r="BK582" s="130">
        <f>+BK586/BK584</f>
        <v>-0.0495956673231329</v>
      </c>
      <c r="BL582" s="33">
        <f>+BL586/BL584</f>
        <v>-0.101733690936342</v>
      </c>
      <c r="BM582" s="33">
        <f>+BM586/BM584</f>
        <v>-0.0186919498541353</v>
      </c>
      <c r="BN582" s="33">
        <f>+BN586/BN584</f>
        <v>-0.0751358244136173</v>
      </c>
      <c r="BO582" s="33">
        <f>+BO580-BO581-BO583</f>
        <v>-0.0471964094057957</v>
      </c>
      <c r="BP582" s="33">
        <f>BP586/BP584</f>
        <v>-0.0226169840422376</v>
      </c>
      <c r="BQ582" s="33">
        <f>+BQ586/BQ584</f>
        <v>0.00373817715501048</v>
      </c>
      <c r="BR582" s="33">
        <f>BR586/BR584</f>
        <v>-0.0238700867318693</v>
      </c>
      <c r="BS582" s="33">
        <f>+BS586/BS584</f>
        <v>0.0243217877094972</v>
      </c>
      <c r="BT582" s="33">
        <f>+BT586/BT584</f>
        <v>-0.00978738431563571</v>
      </c>
      <c r="BU582" s="33">
        <f>+BU586/BU584</f>
        <v>-0.000571936959837319</v>
      </c>
      <c r="BV582" s="33">
        <f>+BV580-BV581-BV583</f>
        <v>-0.0052782338308458</v>
      </c>
      <c r="BW582" s="33">
        <f>BW586/BW584</f>
        <v>0.00777355027531123</v>
      </c>
      <c r="BX582" s="33">
        <f>BX586/BX584</f>
        <v>-0.0393756119520566</v>
      </c>
      <c r="BY582" s="33">
        <f>BY586/BY584</f>
        <v>-0.0399368085505345</v>
      </c>
      <c r="BZ582" s="33">
        <f>BZ586/BZ584</f>
        <v>-0.0571339497855562</v>
      </c>
      <c r="CA582" s="33">
        <f>+CA586/CA584</f>
        <v>-0.0143168204587398</v>
      </c>
      <c r="CB582" s="33">
        <f>CB586/CB584</f>
        <v>-0.0486265733092842</v>
      </c>
      <c r="CC582" s="87">
        <f>[56]Currencies!BH739*1</f>
        <v>-0.0301072847603643</v>
      </c>
      <c r="CD582" s="87">
        <f>[56]Currencies!BI739</f>
        <v>-0.0476175332321523</v>
      </c>
      <c r="CE582" s="33">
        <f>CE586/CE584</f>
        <v>-0.00357745602909138</v>
      </c>
      <c r="CF582" s="87">
        <f>[56]Currencies!BK739</f>
        <v>0.00889749322511173</v>
      </c>
      <c r="CG582" s="33">
        <f>CG586/CG584</f>
        <v>0.00693433538582865</v>
      </c>
      <c r="CH582" s="87">
        <f>[56]Currencies!BM739</f>
        <v>-0.0274026592360172</v>
      </c>
      <c r="CI582" s="33">
        <f>CI586/CI584</f>
        <v>0.00791424323448012</v>
      </c>
      <c r="CJ582" s="87">
        <f>[56]Currencies!BO739</f>
        <v>-0.0112749623167369</v>
      </c>
      <c r="CK582" s="87">
        <f>[56]Currencies!BP739</f>
        <v>-0.00371791340408122</v>
      </c>
      <c r="CL582" s="87">
        <f>[56]Currencies!BQ739</f>
        <v>-0.00371791340408122</v>
      </c>
      <c r="CM582" s="33">
        <f>[56]Currencies!BR739</f>
        <v>-0.00371791340408122</v>
      </c>
      <c r="CN582" s="33">
        <f>[56]Currencies!BS739</f>
        <v>-0.00371791340408122</v>
      </c>
      <c r="CO582" s="33">
        <f>[56]Currencies!BT739</f>
        <v>-0.00371791340408122</v>
      </c>
      <c r="CP582" s="33">
        <f>[56]Currencies!BU739</f>
        <v>-0.00371791340408123</v>
      </c>
      <c r="CQ582" s="33">
        <f>[56]Currencies!BV739</f>
        <v>-0.00371791340408122</v>
      </c>
      <c r="CR582" s="33">
        <f>[56]Currencies!BW739</f>
        <v>-0.00371791340408122</v>
      </c>
      <c r="CS582" s="33">
        <f>[56]Currencies!BX739</f>
        <v>-0.00371791340408122</v>
      </c>
    </row>
    <row r="583" spans="1:97">
      <c r="A583" s="529" t="s">
        <v>599</v>
      </c>
      <c r="B583" s="33" t="s">
        <v>587</v>
      </c>
      <c r="C583" s="87">
        <v>0</v>
      </c>
      <c r="D583" s="87">
        <v>0</v>
      </c>
      <c r="E583" s="87">
        <v>0</v>
      </c>
      <c r="F583" s="87">
        <v>0</v>
      </c>
      <c r="G583" s="87">
        <v>0</v>
      </c>
      <c r="H583" s="87">
        <v>0</v>
      </c>
      <c r="I583" s="87">
        <v>0</v>
      </c>
      <c r="J583" s="87">
        <v>0</v>
      </c>
      <c r="K583" s="87">
        <v>0</v>
      </c>
      <c r="L583" s="87">
        <v>0</v>
      </c>
      <c r="M583" s="33">
        <v>0</v>
      </c>
      <c r="N583" s="33">
        <f>+N587/N584</f>
        <v>0</v>
      </c>
      <c r="O583" s="87">
        <v>0</v>
      </c>
      <c r="P583" s="33">
        <v>0</v>
      </c>
      <c r="Q583" s="33">
        <f>+Q587/Q584</f>
        <v>-0.028324899084869</v>
      </c>
      <c r="R583" s="87">
        <v>-0.01244</v>
      </c>
      <c r="S583" s="33">
        <v>0</v>
      </c>
      <c r="T583" s="33">
        <f>+T587/T584</f>
        <v>0</v>
      </c>
      <c r="U583" s="33">
        <v>0</v>
      </c>
      <c r="V583" s="33">
        <f>+V587/V584</f>
        <v>0.284254870679236</v>
      </c>
      <c r="W583" s="33">
        <v>0</v>
      </c>
      <c r="X583" s="33">
        <f>+X587/X584</f>
        <v>0.140045540073836</v>
      </c>
      <c r="Y583" s="87">
        <v>0.0632</v>
      </c>
      <c r="Z583" s="33">
        <v>0</v>
      </c>
      <c r="AA583" s="33">
        <f>+AA587/AA584</f>
        <v>0</v>
      </c>
      <c r="AB583" s="33">
        <v>0</v>
      </c>
      <c r="AC583" s="33">
        <f>+AC587/AC584</f>
        <v>0.0696799068388736</v>
      </c>
      <c r="AD583" s="87">
        <v>0</v>
      </c>
      <c r="AE583" s="87">
        <f>+AE587/AE584</f>
        <v>0.034715</v>
      </c>
      <c r="AF583" s="87">
        <v>0.0158</v>
      </c>
      <c r="AG583" s="87">
        <v>0</v>
      </c>
      <c r="AH583" s="87">
        <f>+AH587/AH584</f>
        <v>0</v>
      </c>
      <c r="AI583" s="87">
        <v>0</v>
      </c>
      <c r="AJ583" s="87">
        <f>+AJ587/AJ584</f>
        <v>0</v>
      </c>
      <c r="AK583" s="33">
        <v>0</v>
      </c>
      <c r="AL583" s="33">
        <f>+AL587/AL584</f>
        <v>0</v>
      </c>
      <c r="AM583" s="87">
        <v>0</v>
      </c>
      <c r="AN583" s="87">
        <v>0</v>
      </c>
      <c r="AO583" s="87">
        <f>+AO587/AO584</f>
        <v>0</v>
      </c>
      <c r="AP583" s="87">
        <v>0</v>
      </c>
      <c r="AQ583" s="87">
        <f>+AQ587/AQ584</f>
        <v>0</v>
      </c>
      <c r="AR583" s="87">
        <v>0</v>
      </c>
      <c r="AS583" s="87">
        <f>+AS587/AS584</f>
        <v>0</v>
      </c>
      <c r="AT583" s="87">
        <v>0</v>
      </c>
      <c r="AU583" s="33">
        <v>0</v>
      </c>
      <c r="AV583" s="33">
        <f>+AV587/AV584</f>
        <v>0.0211480362537764</v>
      </c>
      <c r="AW583" s="33">
        <v>0</v>
      </c>
      <c r="AX583" s="33">
        <f t="shared" ref="AX583:BC583" si="690">+AX587/AX584</f>
        <v>-0.0375891121192482</v>
      </c>
      <c r="AY583" s="33">
        <f t="shared" si="690"/>
        <v>0.00932152606698182</v>
      </c>
      <c r="AZ583" s="33">
        <f t="shared" si="690"/>
        <v>-0.0192154783991519</v>
      </c>
      <c r="BA583" s="33">
        <f t="shared" si="690"/>
        <v>-0.00498156819766863</v>
      </c>
      <c r="BB583" s="33">
        <f t="shared" si="690"/>
        <v>0</v>
      </c>
      <c r="BC583" s="33">
        <f t="shared" si="690"/>
        <v>0</v>
      </c>
      <c r="BD583" s="33">
        <v>0</v>
      </c>
      <c r="BE583" s="33">
        <f t="shared" ref="BE583:BJ583" si="691">+BE587/BE584</f>
        <v>0.0315560941128951</v>
      </c>
      <c r="BF583" s="33">
        <f t="shared" si="691"/>
        <v>0</v>
      </c>
      <c r="BG583" s="33">
        <f t="shared" si="691"/>
        <v>0.0160949732179646</v>
      </c>
      <c r="BH583" s="33">
        <f t="shared" si="691"/>
        <v>0.0079638124362895</v>
      </c>
      <c r="BI583" s="33">
        <f t="shared" si="691"/>
        <v>0</v>
      </c>
      <c r="BJ583" s="33">
        <f t="shared" si="691"/>
        <v>0.0467326115741101</v>
      </c>
      <c r="BK583" s="33">
        <v>0</v>
      </c>
      <c r="BL583" s="33">
        <f>+BL587/BL584</f>
        <v>0.0268202256054271</v>
      </c>
      <c r="BM583" s="33">
        <f>+BM587/BM584</f>
        <v>0.0236537096901364</v>
      </c>
      <c r="BN583" s="33">
        <f t="shared" ref="BN583:BW583" si="692">+BN587/BN584</f>
        <v>0.0131380656130453</v>
      </c>
      <c r="BO583" s="33">
        <f t="shared" si="692"/>
        <v>0.0183432530002927</v>
      </c>
      <c r="BP583" s="33">
        <f t="shared" si="692"/>
        <v>0</v>
      </c>
      <c r="BQ583" s="33">
        <f t="shared" ref="BQ583:BR583" si="693">+BQ587/BQ584</f>
        <v>0</v>
      </c>
      <c r="BR583" s="33">
        <f t="shared" si="693"/>
        <v>0</v>
      </c>
      <c r="BS583" s="33">
        <f t="shared" si="692"/>
        <v>0</v>
      </c>
      <c r="BT583" s="33">
        <f t="shared" si="692"/>
        <v>0</v>
      </c>
      <c r="BU583" s="33">
        <f t="shared" si="692"/>
        <v>0</v>
      </c>
      <c r="BV583" s="33">
        <f t="shared" si="692"/>
        <v>0</v>
      </c>
      <c r="BW583" s="33">
        <f t="shared" si="692"/>
        <v>0</v>
      </c>
      <c r="BX583" s="33">
        <f t="shared" ref="BX583:CS583" si="694">+BX587/BX584</f>
        <v>0</v>
      </c>
      <c r="BY583" s="33">
        <f t="shared" si="694"/>
        <v>0</v>
      </c>
      <c r="BZ583" s="33">
        <f t="shared" si="694"/>
        <v>0</v>
      </c>
      <c r="CA583" s="33">
        <f t="shared" si="694"/>
        <v>0</v>
      </c>
      <c r="CB583" s="33">
        <f t="shared" si="694"/>
        <v>0</v>
      </c>
      <c r="CC583" s="33">
        <f t="shared" si="694"/>
        <v>0</v>
      </c>
      <c r="CD583" s="33">
        <f t="shared" si="694"/>
        <v>0</v>
      </c>
      <c r="CE583" s="33">
        <f t="shared" ref="CE583:CH583" si="695">+CE587/CE584</f>
        <v>0</v>
      </c>
      <c r="CF583" s="33">
        <f t="shared" si="695"/>
        <v>0</v>
      </c>
      <c r="CG583" s="33">
        <f t="shared" si="695"/>
        <v>0</v>
      </c>
      <c r="CH583" s="33">
        <f t="shared" si="695"/>
        <v>0</v>
      </c>
      <c r="CI583" s="33">
        <f t="shared" ref="CI583" si="696">+CI587/CI584</f>
        <v>0</v>
      </c>
      <c r="CJ583" s="33">
        <f t="shared" si="694"/>
        <v>0</v>
      </c>
      <c r="CK583" s="33">
        <f t="shared" si="694"/>
        <v>0</v>
      </c>
      <c r="CL583" s="33">
        <f t="shared" si="694"/>
        <v>0</v>
      </c>
      <c r="CM583" s="33">
        <f t="shared" si="694"/>
        <v>0</v>
      </c>
      <c r="CN583" s="33">
        <f t="shared" si="694"/>
        <v>0</v>
      </c>
      <c r="CO583" s="33">
        <f t="shared" si="694"/>
        <v>0</v>
      </c>
      <c r="CP583" s="33">
        <f t="shared" si="694"/>
        <v>0</v>
      </c>
      <c r="CQ583" s="33">
        <f t="shared" si="694"/>
        <v>0</v>
      </c>
      <c r="CR583" s="33">
        <f t="shared" si="694"/>
        <v>0</v>
      </c>
      <c r="CS583" s="33">
        <f t="shared" si="694"/>
        <v>0</v>
      </c>
    </row>
    <row r="584" spans="1:97">
      <c r="A584" s="57" t="s">
        <v>456</v>
      </c>
      <c r="B584" s="39" t="s">
        <v>594</v>
      </c>
      <c r="C584" s="39">
        <v>841</v>
      </c>
      <c r="D584" s="39">
        <v>985.9</v>
      </c>
      <c r="E584" s="39">
        <v>1127.9</v>
      </c>
      <c r="F584" s="39">
        <v>1248.1</v>
      </c>
      <c r="G584" s="39">
        <v>1289</v>
      </c>
      <c r="H584" s="39">
        <v>1272</v>
      </c>
      <c r="I584" s="39">
        <v>1385.6</v>
      </c>
      <c r="J584" s="39">
        <v>1421.7</v>
      </c>
      <c r="K584" s="39">
        <v>1528</v>
      </c>
      <c r="L584" s="39">
        <v>1602.4</v>
      </c>
      <c r="M584" s="39">
        <v>920.9</v>
      </c>
      <c r="N584" s="39">
        <f>+O584-M584</f>
        <v>739.5</v>
      </c>
      <c r="O584" s="39">
        <v>1660.4</v>
      </c>
      <c r="P584" s="39">
        <v>1018.6</v>
      </c>
      <c r="Q584" s="39">
        <f>+R584-P584</f>
        <v>797.7</v>
      </c>
      <c r="R584" s="39">
        <v>1816.3</v>
      </c>
      <c r="S584" s="39">
        <v>560.7</v>
      </c>
      <c r="T584" s="39">
        <f>+W584-S584</f>
        <v>460.3</v>
      </c>
      <c r="U584" s="39">
        <v>426</v>
      </c>
      <c r="V584" s="39">
        <f>+X584-U584</f>
        <v>413.7</v>
      </c>
      <c r="W584" s="39">
        <v>1021</v>
      </c>
      <c r="X584" s="39">
        <f>+Y584-W584</f>
        <v>839.7</v>
      </c>
      <c r="Y584" s="39">
        <v>1860.7</v>
      </c>
      <c r="Z584" s="39">
        <f t="shared" ref="Z584:AE584" si="697">+S577</f>
        <v>603.2</v>
      </c>
      <c r="AA584" s="39">
        <f t="shared" si="697"/>
        <v>531.7</v>
      </c>
      <c r="AB584" s="39">
        <f t="shared" si="697"/>
        <v>475.7</v>
      </c>
      <c r="AC584" s="39">
        <f t="shared" si="697"/>
        <v>472.3</v>
      </c>
      <c r="AD584" s="39">
        <f t="shared" si="697"/>
        <v>1134.9</v>
      </c>
      <c r="AE584" s="39">
        <f t="shared" si="697"/>
        <v>948</v>
      </c>
      <c r="AF584" s="39">
        <v>2082.9</v>
      </c>
      <c r="AG584" s="39">
        <f t="shared" ref="AG584:AL584" si="698">+Z577</f>
        <v>658.4</v>
      </c>
      <c r="AH584" s="39">
        <f t="shared" si="698"/>
        <v>572.6</v>
      </c>
      <c r="AI584" s="39">
        <f t="shared" si="698"/>
        <v>521.6</v>
      </c>
      <c r="AJ584" s="39">
        <f t="shared" si="698"/>
        <v>522.9</v>
      </c>
      <c r="AK584" s="39">
        <f t="shared" si="698"/>
        <v>1231</v>
      </c>
      <c r="AL584" s="39">
        <f t="shared" si="698"/>
        <v>1044.5</v>
      </c>
      <c r="AM584" s="39">
        <v>2275.5</v>
      </c>
      <c r="AN584" s="39">
        <f t="shared" ref="AN584:BY584" si="699">+AG577</f>
        <v>751</v>
      </c>
      <c r="AO584" s="39">
        <f t="shared" si="699"/>
        <v>665.7</v>
      </c>
      <c r="AP584" s="39">
        <f t="shared" si="699"/>
        <v>606.4</v>
      </c>
      <c r="AQ584" s="39">
        <f t="shared" si="699"/>
        <v>640.6</v>
      </c>
      <c r="AR584" s="39">
        <f t="shared" si="699"/>
        <v>1416.7</v>
      </c>
      <c r="AS584" s="39">
        <f t="shared" si="699"/>
        <v>1247</v>
      </c>
      <c r="AT584" s="39">
        <v>2664</v>
      </c>
      <c r="AU584" s="39">
        <f t="shared" si="699"/>
        <v>839.9</v>
      </c>
      <c r="AV584" s="39">
        <f t="shared" si="699"/>
        <v>662</v>
      </c>
      <c r="AW584" s="39">
        <f t="shared" si="699"/>
        <v>737.7</v>
      </c>
      <c r="AX584" s="39">
        <f t="shared" si="699"/>
        <v>771.5</v>
      </c>
      <c r="AY584" s="39">
        <f t="shared" si="699"/>
        <v>1501.9</v>
      </c>
      <c r="AZ584" s="39">
        <f t="shared" si="699"/>
        <v>1509.2</v>
      </c>
      <c r="BA584" s="39">
        <f t="shared" si="699"/>
        <v>3011.1</v>
      </c>
      <c r="BB584" s="39">
        <f t="shared" si="699"/>
        <v>1023.3</v>
      </c>
      <c r="BC584" s="39">
        <f t="shared" si="699"/>
        <v>959.1</v>
      </c>
      <c r="BD584" s="39">
        <f t="shared" si="699"/>
        <v>951.3</v>
      </c>
      <c r="BE584" s="39">
        <f t="shared" si="699"/>
        <v>990.3</v>
      </c>
      <c r="BF584" s="39">
        <f t="shared" si="699"/>
        <v>1982.4</v>
      </c>
      <c r="BG584" s="39">
        <f t="shared" si="699"/>
        <v>1941.6</v>
      </c>
      <c r="BH584" s="39">
        <f t="shared" si="699"/>
        <v>3924</v>
      </c>
      <c r="BI584" s="39">
        <f t="shared" si="699"/>
        <v>1252.7</v>
      </c>
      <c r="BJ584" s="39">
        <f t="shared" si="699"/>
        <v>1283.9</v>
      </c>
      <c r="BK584" s="39">
        <f t="shared" si="699"/>
        <v>1320.2</v>
      </c>
      <c r="BL584" s="39">
        <f t="shared" si="699"/>
        <v>1267.7</v>
      </c>
      <c r="BM584" s="39">
        <f t="shared" si="699"/>
        <v>2536.6</v>
      </c>
      <c r="BN584" s="39">
        <f t="shared" si="699"/>
        <v>2587.9</v>
      </c>
      <c r="BO584" s="39">
        <f t="shared" si="699"/>
        <v>5124.5</v>
      </c>
      <c r="BP584" s="39">
        <f t="shared" si="699"/>
        <v>1685.7</v>
      </c>
      <c r="BQ584" s="39">
        <f t="shared" si="699"/>
        <v>1598.6</v>
      </c>
      <c r="BR584" s="39">
        <f t="shared" si="699"/>
        <v>1625.7</v>
      </c>
      <c r="BS584" s="39">
        <f t="shared" si="699"/>
        <v>1521.5</v>
      </c>
      <c r="BT584" s="39">
        <f t="shared" si="699"/>
        <v>3284.8</v>
      </c>
      <c r="BU584" s="39">
        <f t="shared" si="699"/>
        <v>3147.2</v>
      </c>
      <c r="BV584" s="39">
        <f t="shared" si="699"/>
        <v>6432</v>
      </c>
      <c r="BW584" s="39">
        <f t="shared" si="699"/>
        <v>2015.9</v>
      </c>
      <c r="BX584" s="39">
        <f>CA584-BW584</f>
        <v>1777.1</v>
      </c>
      <c r="BY584" s="39">
        <f t="shared" si="699"/>
        <v>1599.9</v>
      </c>
      <c r="BZ584" s="39">
        <f>CB584-BY584</f>
        <v>1634.2</v>
      </c>
      <c r="CA584" s="39">
        <f t="shared" ref="CA584" si="700">+BT577</f>
        <v>3793</v>
      </c>
      <c r="CB584" s="39">
        <f>CC584-CA584</f>
        <v>3234.1</v>
      </c>
      <c r="CC584" s="39">
        <f>+BV577</f>
        <v>7027.1</v>
      </c>
      <c r="CD584" s="39">
        <f t="shared" ref="CD584" si="701">+BW577</f>
        <v>2086</v>
      </c>
      <c r="CE584" s="39">
        <f>CH584-CD584</f>
        <v>1769.9</v>
      </c>
      <c r="CF584" s="39">
        <f t="shared" ref="CF584" si="702">+BY577</f>
        <v>1617.6</v>
      </c>
      <c r="CG584" s="39">
        <f>CI584-CF584</f>
        <v>1623.11709926044</v>
      </c>
      <c r="CH584" s="39">
        <f t="shared" ref="CH584" si="703">+CA577</f>
        <v>3855.9</v>
      </c>
      <c r="CI584" s="39">
        <f>CJ584-CH584</f>
        <v>3240.71709926044</v>
      </c>
      <c r="CJ584" s="39">
        <f>+CC577</f>
        <v>7096.61709926044</v>
      </c>
      <c r="CK584" s="39">
        <f t="shared" ref="CK584:CS584" si="704">+CJ577</f>
        <v>7513.3662058382</v>
      </c>
      <c r="CL584" s="39">
        <f t="shared" si="704"/>
        <v>7936.23413326204</v>
      </c>
      <c r="CM584" s="39">
        <f t="shared" si="704"/>
        <v>8382.90194999578</v>
      </c>
      <c r="CN584" s="39">
        <f t="shared" si="704"/>
        <v>8854.70916347054</v>
      </c>
      <c r="CO584" s="39">
        <f t="shared" si="704"/>
        <v>9353.07067139066</v>
      </c>
      <c r="CP584" s="39">
        <f t="shared" si="704"/>
        <v>9879.48100485562</v>
      </c>
      <c r="CQ584" s="39">
        <f t="shared" si="704"/>
        <v>10435.5188102936</v>
      </c>
      <c r="CR584" s="39">
        <f t="shared" si="704"/>
        <v>11022.8515836479</v>
      </c>
      <c r="CS584" s="39">
        <f t="shared" si="704"/>
        <v>11643.2406710128</v>
      </c>
    </row>
    <row r="585" spans="1:97">
      <c r="A585" s="57" t="s">
        <v>457</v>
      </c>
      <c r="B585" s="39" t="s">
        <v>594</v>
      </c>
      <c r="C585" s="39">
        <f>+C581*C584</f>
        <v>113.535</v>
      </c>
      <c r="D585" s="39">
        <f>+D581*D584</f>
        <v>120.2798</v>
      </c>
      <c r="E585" s="39">
        <f>+E581*E584</f>
        <v>121.8132</v>
      </c>
      <c r="F585" s="39">
        <f>+F581*F584</f>
        <v>52.4202</v>
      </c>
      <c r="G585" s="39">
        <f>+G581*G584</f>
        <v>-19.335</v>
      </c>
      <c r="H585" s="39">
        <f t="shared" ref="H585:S585" si="705">+H581*H584</f>
        <v>59.784</v>
      </c>
      <c r="I585" s="39">
        <f t="shared" si="705"/>
        <v>44.3392</v>
      </c>
      <c r="J585" s="39">
        <f t="shared" si="705"/>
        <v>82.4586</v>
      </c>
      <c r="K585" s="39">
        <f t="shared" si="705"/>
        <v>119.184</v>
      </c>
      <c r="L585" s="39">
        <f t="shared" si="705"/>
        <v>139.4088</v>
      </c>
      <c r="M585" s="39">
        <f t="shared" si="705"/>
        <v>65.4399</v>
      </c>
      <c r="N585" s="39">
        <f>+O585-M585</f>
        <v>64.0713</v>
      </c>
      <c r="O585" s="39">
        <f t="shared" si="705"/>
        <v>129.5112</v>
      </c>
      <c r="P585" s="39">
        <f t="shared" si="705"/>
        <v>50.93</v>
      </c>
      <c r="Q585" s="39">
        <f>+R585-P585</f>
        <v>52.5991</v>
      </c>
      <c r="R585" s="39">
        <f t="shared" si="705"/>
        <v>103.5291</v>
      </c>
      <c r="S585" s="39">
        <f t="shared" si="705"/>
        <v>15.6996</v>
      </c>
      <c r="T585" s="39">
        <f>+W585-S585</f>
        <v>31.2664</v>
      </c>
      <c r="U585" s="39">
        <f>+U581*U584</f>
        <v>26.412</v>
      </c>
      <c r="V585" s="39">
        <f>+X585-U585</f>
        <v>34.5426</v>
      </c>
      <c r="W585" s="39">
        <f>+W581*W584</f>
        <v>46.966</v>
      </c>
      <c r="X585" s="39">
        <f>+Y585-W585</f>
        <v>60.9546</v>
      </c>
      <c r="Y585" s="39">
        <f>+Y581*Y584</f>
        <v>107.9206</v>
      </c>
      <c r="Z585" s="39">
        <f>+Z581*Z584</f>
        <v>61.5264</v>
      </c>
      <c r="AA585" s="39">
        <f>+AD585-Z585</f>
        <v>67.8522</v>
      </c>
      <c r="AB585" s="39">
        <f>+AB581*AB584</f>
        <v>62.3167</v>
      </c>
      <c r="AC585" s="39">
        <f>+AE585-AB585</f>
        <v>56.1698</v>
      </c>
      <c r="AD585" s="39">
        <f>+AD581*AD584</f>
        <v>129.3786</v>
      </c>
      <c r="AE585" s="39">
        <f>+AF585-AD585</f>
        <v>118.4865</v>
      </c>
      <c r="AF585" s="39">
        <f>+AF581*AF584</f>
        <v>247.8651</v>
      </c>
      <c r="AG585" s="39">
        <f>+AG581*AG584</f>
        <v>85.592</v>
      </c>
      <c r="AH585" s="39">
        <f>+AK585-AG585</f>
        <v>81.824</v>
      </c>
      <c r="AI585" s="39">
        <f>+AI581*AI584</f>
        <v>74.0672</v>
      </c>
      <c r="AJ585" s="39">
        <f>+AL585-AI585</f>
        <v>111.2193</v>
      </c>
      <c r="AK585" s="39">
        <f>+AK581*AK584</f>
        <v>167.416</v>
      </c>
      <c r="AL585" s="39">
        <f>+AM585-AK585</f>
        <v>185.2865</v>
      </c>
      <c r="AM585" s="39">
        <f>+AM581*AM584</f>
        <v>352.7025</v>
      </c>
      <c r="AN585" s="39">
        <f>+AN581*AN584</f>
        <v>98.7565</v>
      </c>
      <c r="AO585" s="39">
        <f>+AR585-AN585</f>
        <v>28.7465</v>
      </c>
      <c r="AP585" s="39">
        <f>+AP581*AP584</f>
        <v>181.3136</v>
      </c>
      <c r="AQ585" s="39">
        <f>+AS585-AP585</f>
        <v>194.6794</v>
      </c>
      <c r="AR585" s="39">
        <f>+AR581*AR584</f>
        <v>127.503</v>
      </c>
      <c r="AS585" s="39">
        <f>+AT585-AR585</f>
        <v>375.993</v>
      </c>
      <c r="AT585" s="39">
        <f>+AT581*AT584</f>
        <v>503.496</v>
      </c>
      <c r="AU585" s="39">
        <f>+AU581*AU584</f>
        <v>241.0513</v>
      </c>
      <c r="AV585" s="39">
        <f>+AY585-AU585</f>
        <v>322.1612</v>
      </c>
      <c r="AW585" s="39">
        <f>+AW581*AW584</f>
        <v>209.5068</v>
      </c>
      <c r="AX585" s="39">
        <f>+AZ585-AW585</f>
        <v>184.8105</v>
      </c>
      <c r="AY585" s="39">
        <f>+AY581*AY584</f>
        <v>563.2125</v>
      </c>
      <c r="AZ585" s="39">
        <f>+BA585-AY585</f>
        <v>394.3173</v>
      </c>
      <c r="BA585" s="39">
        <f>+BA581*BA584</f>
        <v>957.5298</v>
      </c>
      <c r="BB585" s="39">
        <f>+BB581*BB584</f>
        <v>184.50099</v>
      </c>
      <c r="BC585" s="39">
        <f>+BF585-BB585</f>
        <v>229.82061</v>
      </c>
      <c r="BD585" s="39">
        <f>+BD581*BD584</f>
        <v>247.338</v>
      </c>
      <c r="BE585" s="39">
        <f>+BG585-BD585</f>
        <v>197.6964</v>
      </c>
      <c r="BF585" s="39">
        <f>+BF581*BF584</f>
        <v>414.3216</v>
      </c>
      <c r="BG585" s="39">
        <f>+BH585-BF585</f>
        <v>445.0344</v>
      </c>
      <c r="BH585" s="39">
        <f>+BH581*BH584</f>
        <v>859.356</v>
      </c>
      <c r="BI585" s="39">
        <f>+BI581*BI584</f>
        <v>383.3262</v>
      </c>
      <c r="BJ585" s="39">
        <f>+BM585-BI585</f>
        <v>352.2878</v>
      </c>
      <c r="BK585" s="39">
        <f>+BK581*BK584</f>
        <v>370.9762</v>
      </c>
      <c r="BL585" s="39">
        <f>+BN585-BK585</f>
        <v>348.7678</v>
      </c>
      <c r="BM585" s="39">
        <f>+BM581*BM584</f>
        <v>735.614</v>
      </c>
      <c r="BN585" s="39">
        <f>+BO585-BM585</f>
        <v>719.744</v>
      </c>
      <c r="BO585" s="39">
        <f>+BO581*BO584</f>
        <v>1455.358</v>
      </c>
      <c r="BP585" s="39">
        <f>+BP581*BP584</f>
        <v>368.32545</v>
      </c>
      <c r="BQ585" s="39">
        <f>+BT585-BP585</f>
        <v>172.02415</v>
      </c>
      <c r="BR585" s="39">
        <f>+BR581*BR584</f>
        <v>13.0056</v>
      </c>
      <c r="BS585" s="39">
        <f>+BU585-BR585</f>
        <v>75.6943999999999</v>
      </c>
      <c r="BT585" s="39">
        <f>+BT581*BT584</f>
        <v>540.3496</v>
      </c>
      <c r="BU585" s="39">
        <f>+BV585-BT585</f>
        <v>88.6999999999999</v>
      </c>
      <c r="BV585" s="39">
        <f>+BV581*BV584</f>
        <v>629.0496</v>
      </c>
      <c r="BW585" s="39">
        <f>+BW581*BW584</f>
        <v>54.4293</v>
      </c>
      <c r="BX585" s="39">
        <f t="shared" ref="BX585:BX587" si="706">CA585-BW585</f>
        <v>62.7744</v>
      </c>
      <c r="BY585" s="39">
        <f>+BY581*BY584</f>
        <v>81.5949</v>
      </c>
      <c r="BZ585" s="39">
        <f t="shared" ref="BZ585:BZ587" si="707">CB585-BY585</f>
        <v>82.2854</v>
      </c>
      <c r="CA585" s="39">
        <f>+CA581*CA584</f>
        <v>117.2037</v>
      </c>
      <c r="CB585" s="39">
        <f>CC585-CA585</f>
        <v>163.8803</v>
      </c>
      <c r="CC585" s="39">
        <f t="shared" ref="CC585:CS585" si="708">+CC581*CC584</f>
        <v>281.084</v>
      </c>
      <c r="CD585" s="39">
        <f t="shared" si="708"/>
        <v>166.88</v>
      </c>
      <c r="CE585" s="39">
        <f t="shared" ref="CE585:CE586" si="709">CH585-CD585</f>
        <v>122.3125</v>
      </c>
      <c r="CF585" s="39">
        <f>+CF581*CF584</f>
        <v>97.056</v>
      </c>
      <c r="CG585" s="39">
        <f t="shared" ref="CG585:CG586" si="710">CI585-CF585</f>
        <v>110.514696948231</v>
      </c>
      <c r="CH585" s="39">
        <f>+CH581*CH584</f>
        <v>289.1925</v>
      </c>
      <c r="CI585" s="39">
        <f>CJ585-CH585</f>
        <v>207.570696948231</v>
      </c>
      <c r="CJ585" s="39">
        <f t="shared" si="708"/>
        <v>496.763196948231</v>
      </c>
      <c r="CK585" s="39">
        <f t="shared" si="708"/>
        <v>450.801972350292</v>
      </c>
      <c r="CL585" s="39">
        <f t="shared" si="708"/>
        <v>476.174047995722</v>
      </c>
      <c r="CM585" s="39">
        <f t="shared" si="708"/>
        <v>502.974116999747</v>
      </c>
      <c r="CN585" s="39">
        <f t="shared" si="708"/>
        <v>531.282549808232</v>
      </c>
      <c r="CO585" s="39">
        <f t="shared" si="708"/>
        <v>561.18424028344</v>
      </c>
      <c r="CP585" s="39">
        <f t="shared" si="708"/>
        <v>592.768860291337</v>
      </c>
      <c r="CQ585" s="39">
        <f t="shared" si="708"/>
        <v>626.131128617618</v>
      </c>
      <c r="CR585" s="39">
        <f t="shared" si="708"/>
        <v>661.371095018875</v>
      </c>
      <c r="CS585" s="39">
        <f t="shared" si="708"/>
        <v>698.594440260765</v>
      </c>
    </row>
    <row r="586" spans="1:97">
      <c r="A586" s="57" t="s">
        <v>600</v>
      </c>
      <c r="B586" s="39" t="s">
        <v>594</v>
      </c>
      <c r="C586" s="39">
        <f>+C582*C584</f>
        <v>31.3649999999999</v>
      </c>
      <c r="D586" s="39">
        <f>+D582*D584</f>
        <v>21.7202000000001</v>
      </c>
      <c r="E586" s="39">
        <f>+E582*E584</f>
        <v>-1.61320000000014</v>
      </c>
      <c r="F586" s="39">
        <f>+F582*F584</f>
        <v>-11.5201999999999</v>
      </c>
      <c r="G586" s="39">
        <f>+G582*G584</f>
        <v>-35.8049000000001</v>
      </c>
      <c r="H586" s="39">
        <f t="shared" ref="H586:S586" si="711">+H582*H584</f>
        <v>53.816</v>
      </c>
      <c r="I586" s="39">
        <f t="shared" si="711"/>
        <v>-8.23919999999986</v>
      </c>
      <c r="J586" s="39">
        <f t="shared" si="711"/>
        <v>23.8414</v>
      </c>
      <c r="K586" s="39">
        <f t="shared" si="711"/>
        <v>-44.784</v>
      </c>
      <c r="L586" s="39">
        <f t="shared" si="711"/>
        <v>-81.4087999999999</v>
      </c>
      <c r="M586" s="39">
        <f t="shared" si="711"/>
        <v>32.6601</v>
      </c>
      <c r="N586" s="39">
        <f>+O586-M586</f>
        <v>-6.27130000000029</v>
      </c>
      <c r="O586" s="39">
        <f t="shared" si="711"/>
        <v>26.3887999999998</v>
      </c>
      <c r="P586" s="39">
        <f t="shared" si="711"/>
        <v>-48.1299999999999</v>
      </c>
      <c r="Q586" s="39">
        <f>+R586-P586</f>
        <v>11.5956719999998</v>
      </c>
      <c r="R586" s="39">
        <f t="shared" si="711"/>
        <v>-36.5343280000001</v>
      </c>
      <c r="S586" s="39">
        <f t="shared" si="711"/>
        <v>26.8004000000001</v>
      </c>
      <c r="T586" s="39">
        <f>+W586-S586</f>
        <v>40.1335999999999</v>
      </c>
      <c r="U586" s="39">
        <f>+U582*U584</f>
        <v>23.288</v>
      </c>
      <c r="V586" s="39">
        <f>+X586-U586</f>
        <v>-93.5388400000001</v>
      </c>
      <c r="W586" s="39">
        <f>+W582*W584</f>
        <v>66.934</v>
      </c>
      <c r="X586" s="39">
        <f>+Y586-W586</f>
        <v>-70.2508400000001</v>
      </c>
      <c r="Y586" s="39">
        <f>+Y582*Y584</f>
        <v>-3.31684000000009</v>
      </c>
      <c r="Z586" s="39">
        <f>+Z582*Z584</f>
        <v>-6.32640000000004</v>
      </c>
      <c r="AA586" s="39">
        <f>+AD586-Z586</f>
        <v>-26.9522000000001</v>
      </c>
      <c r="AB586" s="39">
        <f>+AB582*AB584</f>
        <v>-16.4167</v>
      </c>
      <c r="AC586" s="39">
        <f>+AE586-AB586</f>
        <v>-38.4796200000002</v>
      </c>
      <c r="AD586" s="39">
        <f>+AD582*AD584</f>
        <v>-33.2786000000001</v>
      </c>
      <c r="AE586" s="39">
        <f>+AF586-AD586</f>
        <v>-54.8963200000002</v>
      </c>
      <c r="AF586" s="39">
        <f>+AF582*AF584</f>
        <v>-88.1749200000003</v>
      </c>
      <c r="AG586" s="39">
        <f>+AG582*AG584</f>
        <v>7.00800000000002</v>
      </c>
      <c r="AH586" s="39">
        <f>+AK586-AG586</f>
        <v>11.276</v>
      </c>
      <c r="AI586" s="39">
        <f>+AI582*AI584</f>
        <v>10.7328</v>
      </c>
      <c r="AJ586" s="39">
        <f>+AL586-AI586</f>
        <v>6.48069999999966</v>
      </c>
      <c r="AK586" s="39">
        <f>+AK582*AK584</f>
        <v>18.284</v>
      </c>
      <c r="AL586" s="39">
        <f>+AM586-AK586</f>
        <v>17.2134999999996</v>
      </c>
      <c r="AM586" s="39">
        <f>+AM582*AM584</f>
        <v>35.4974999999996</v>
      </c>
      <c r="AN586" s="39">
        <f>+AN577-AN584-AN585-AN587</f>
        <v>-9.85650000000003</v>
      </c>
      <c r="AO586" s="39">
        <f>+AR586-AN586</f>
        <v>-32.4464999999999</v>
      </c>
      <c r="AP586" s="39">
        <f>+AP582*AP584</f>
        <v>-50.0135999999999</v>
      </c>
      <c r="AQ586" s="39">
        <f>+AS586-AP586</f>
        <v>-64.0794</v>
      </c>
      <c r="AR586" s="39">
        <f>+AR577-AR584-AR585-AR587</f>
        <v>-42.303</v>
      </c>
      <c r="AS586" s="39">
        <f>+AT586-AR586</f>
        <v>-114.093</v>
      </c>
      <c r="AT586" s="39">
        <f>+AT582*AT584</f>
        <v>-156.396</v>
      </c>
      <c r="AU586" s="39">
        <f>+AU577-AU584-AU585-AU587</f>
        <v>-57.6513</v>
      </c>
      <c r="AV586" s="39">
        <f>+AY586-AU586</f>
        <v>-39.0612000000001</v>
      </c>
      <c r="AW586" s="39">
        <f>+AW577-AW584-AW585-AW587</f>
        <v>4.09319999999991</v>
      </c>
      <c r="AX586" s="39">
        <f>+AZ586-AW586</f>
        <v>62.7613383222539</v>
      </c>
      <c r="AY586" s="39">
        <f>+AY577-AY584-AY585-AY587</f>
        <v>-96.7125000000001</v>
      </c>
      <c r="AZ586" s="39">
        <f>+BA586-AY586</f>
        <v>66.8545383222539</v>
      </c>
      <c r="BA586" s="39">
        <f>+BA582*BA584</f>
        <v>-29.8579616777462</v>
      </c>
      <c r="BB586" s="39">
        <f>+BB582*BB584</f>
        <v>44.8990100000001</v>
      </c>
      <c r="BC586" s="39">
        <f>+BF586-BB586</f>
        <v>94.9793899999997</v>
      </c>
      <c r="BD586" s="39">
        <f>+BD577-BD584-BD585-BD587</f>
        <v>121.562</v>
      </c>
      <c r="BE586" s="39">
        <f>+BG586-BD586</f>
        <v>48.4536000000001</v>
      </c>
      <c r="BF586" s="39">
        <f>+BF577-BF584-BF585-BF587</f>
        <v>139.8784</v>
      </c>
      <c r="BG586" s="39">
        <f>+BH586-BF586</f>
        <v>170.0156</v>
      </c>
      <c r="BH586" s="39">
        <f>+BH582*BH584</f>
        <v>309.894</v>
      </c>
      <c r="BI586" s="39">
        <f>+BI582*BI584</f>
        <v>49.6738</v>
      </c>
      <c r="BJ586" s="39">
        <f>+BM586-BI586</f>
        <v>-97.0877999999997</v>
      </c>
      <c r="BK586" s="39">
        <f>+BK577-BK584-BK585-BK587</f>
        <v>-65.4762000000001</v>
      </c>
      <c r="BL586" s="39">
        <f>+BN586-BK586</f>
        <v>-128.9678</v>
      </c>
      <c r="BM586" s="39">
        <f>+BM577-BM584-BM585-BM587</f>
        <v>-47.4139999999996</v>
      </c>
      <c r="BN586" s="39">
        <f>+BO586-BM586</f>
        <v>-194.444</v>
      </c>
      <c r="BO586" s="39">
        <f>+BO582*BO584</f>
        <v>-241.858</v>
      </c>
      <c r="BP586" s="39">
        <f>BP577-BP584-BP585-BP587</f>
        <v>-38.1254499999999</v>
      </c>
      <c r="BQ586" s="39">
        <f>+BT586-BP586</f>
        <v>5.97584999999975</v>
      </c>
      <c r="BR586" s="39">
        <f>BR577-BR584-BR585-BR587</f>
        <v>-38.8056</v>
      </c>
      <c r="BS586" s="39">
        <f>+BU586-BR586</f>
        <v>37.0055999999999</v>
      </c>
      <c r="BT586" s="39">
        <f>+BT577-BT584-BT585-BT587</f>
        <v>-32.1496000000002</v>
      </c>
      <c r="BU586" s="39">
        <f>+BV586-BT586</f>
        <v>-1.80000000000001</v>
      </c>
      <c r="BV586" s="39">
        <f>+BV582*BV584</f>
        <v>-33.9496000000002</v>
      </c>
      <c r="BW586" s="39">
        <f>BW577-BW584-BW585-BW587</f>
        <v>15.6706999999999</v>
      </c>
      <c r="BX586" s="39">
        <f t="shared" si="706"/>
        <v>-69.9743999999998</v>
      </c>
      <c r="BY586" s="39">
        <f>BY577-BY584-BY585-BY587</f>
        <v>-63.8949000000002</v>
      </c>
      <c r="BZ586" s="39">
        <f t="shared" si="707"/>
        <v>-93.368300739556</v>
      </c>
      <c r="CA586" s="39">
        <f>+CA577-CA584-CA585-CA587</f>
        <v>-54.3036999999999</v>
      </c>
      <c r="CB586" s="39">
        <f>CC586-CA586</f>
        <v>-157.263200739556</v>
      </c>
      <c r="CC586" s="39">
        <f t="shared" ref="CC586:CS586" si="712">+CC582*CC584</f>
        <v>-211.566900739556</v>
      </c>
      <c r="CD586" s="39">
        <f>CD582*CD584</f>
        <v>-99.3301743222697</v>
      </c>
      <c r="CE586" s="39">
        <f t="shared" si="709"/>
        <v>-6.33173942588883</v>
      </c>
      <c r="CF586" s="39">
        <f>CF582*CF584</f>
        <v>14.3925850409407</v>
      </c>
      <c r="CG586" s="39">
        <f t="shared" si="710"/>
        <v>11.2552383367453</v>
      </c>
      <c r="CH586" s="39">
        <f>CH582*CH584</f>
        <v>-105.661913748159</v>
      </c>
      <c r="CI586" s="39">
        <f>CJ586-CH586</f>
        <v>25.647823377686</v>
      </c>
      <c r="CJ586" s="39">
        <f t="shared" si="712"/>
        <v>-80.0140903704725</v>
      </c>
      <c r="CK586" s="39">
        <f t="shared" si="712"/>
        <v>-27.9340449264567</v>
      </c>
      <c r="CL586" s="39">
        <f t="shared" si="712"/>
        <v>-29.5062312619819</v>
      </c>
      <c r="CM586" s="39">
        <f t="shared" si="712"/>
        <v>-31.1669035249879</v>
      </c>
      <c r="CN586" s="39">
        <f t="shared" si="712"/>
        <v>-32.921041888108</v>
      </c>
      <c r="CO586" s="39">
        <f t="shared" si="712"/>
        <v>-34.7739068184823</v>
      </c>
      <c r="CP586" s="39">
        <f t="shared" si="712"/>
        <v>-36.7310548533186</v>
      </c>
      <c r="CQ586" s="39">
        <f t="shared" si="712"/>
        <v>-38.7983552633325</v>
      </c>
      <c r="CR586" s="39">
        <f t="shared" si="712"/>
        <v>-40.9820076540426</v>
      </c>
      <c r="CS586" s="39">
        <f t="shared" si="712"/>
        <v>-43.288560557702</v>
      </c>
    </row>
    <row r="587" spans="1:97">
      <c r="A587" s="57" t="s">
        <v>601</v>
      </c>
      <c r="B587" s="39" t="s">
        <v>594</v>
      </c>
      <c r="C587" s="39">
        <f>+C583*C584</f>
        <v>0</v>
      </c>
      <c r="D587" s="39">
        <f>+D583*D584</f>
        <v>0</v>
      </c>
      <c r="E587" s="39">
        <f>+E583*E584</f>
        <v>0</v>
      </c>
      <c r="F587" s="39">
        <f>+F583*F584</f>
        <v>0</v>
      </c>
      <c r="G587" s="39">
        <f>+G583*G584</f>
        <v>0</v>
      </c>
      <c r="H587" s="39">
        <f t="shared" ref="H587:S587" si="713">+H583*H584</f>
        <v>0</v>
      </c>
      <c r="I587" s="39">
        <f t="shared" si="713"/>
        <v>0</v>
      </c>
      <c r="J587" s="39">
        <f t="shared" si="713"/>
        <v>0</v>
      </c>
      <c r="K587" s="39">
        <f t="shared" si="713"/>
        <v>0</v>
      </c>
      <c r="L587" s="39">
        <f t="shared" si="713"/>
        <v>0</v>
      </c>
      <c r="M587" s="39">
        <f t="shared" si="713"/>
        <v>0</v>
      </c>
      <c r="N587" s="39">
        <f>+O587-M587</f>
        <v>0</v>
      </c>
      <c r="O587" s="39">
        <f t="shared" si="713"/>
        <v>0</v>
      </c>
      <c r="P587" s="39">
        <f t="shared" si="713"/>
        <v>0</v>
      </c>
      <c r="Q587" s="39">
        <f>+R587-P587</f>
        <v>-22.594772</v>
      </c>
      <c r="R587" s="39">
        <f t="shared" si="713"/>
        <v>-22.594772</v>
      </c>
      <c r="S587" s="39">
        <f t="shared" si="713"/>
        <v>0</v>
      </c>
      <c r="T587" s="39">
        <f>+W587-S587</f>
        <v>0</v>
      </c>
      <c r="U587" s="39">
        <f>+U583*U584</f>
        <v>0</v>
      </c>
      <c r="V587" s="39">
        <f>+X587-U587</f>
        <v>117.59624</v>
      </c>
      <c r="W587" s="39">
        <f>+W583*W584</f>
        <v>0</v>
      </c>
      <c r="X587" s="39">
        <f>+Y587-W587</f>
        <v>117.59624</v>
      </c>
      <c r="Y587" s="39">
        <f>+Y583*Y584</f>
        <v>117.59624</v>
      </c>
      <c r="Z587" s="39">
        <f>+Z583*Z584</f>
        <v>0</v>
      </c>
      <c r="AA587" s="39">
        <f>+AD587-Z587</f>
        <v>0</v>
      </c>
      <c r="AB587" s="39">
        <f>+AB583*AB584</f>
        <v>0</v>
      </c>
      <c r="AC587" s="39">
        <f>+AE587-AB587</f>
        <v>32.90982</v>
      </c>
      <c r="AD587" s="39">
        <f>+AD583*AD584</f>
        <v>0</v>
      </c>
      <c r="AE587" s="39">
        <f>+AF587-AD587</f>
        <v>32.90982</v>
      </c>
      <c r="AF587" s="39">
        <f>+AF583*AF584</f>
        <v>32.90982</v>
      </c>
      <c r="AG587" s="39">
        <f>+AG583*AG584</f>
        <v>0</v>
      </c>
      <c r="AH587" s="39">
        <f>+AK587-AG587</f>
        <v>0</v>
      </c>
      <c r="AI587" s="39">
        <f>+AI583*AI584</f>
        <v>0</v>
      </c>
      <c r="AJ587" s="39">
        <f>+AL587-AI587</f>
        <v>0</v>
      </c>
      <c r="AK587" s="39">
        <f>+AK583*AK584</f>
        <v>0</v>
      </c>
      <c r="AL587" s="39">
        <f>+AM587-AK587</f>
        <v>0</v>
      </c>
      <c r="AM587" s="39">
        <f>+AM583*AM584</f>
        <v>0</v>
      </c>
      <c r="AN587" s="39">
        <f>+AN583*AN584</f>
        <v>0</v>
      </c>
      <c r="AO587" s="39">
        <f>+AR587-AN587</f>
        <v>0</v>
      </c>
      <c r="AP587" s="39">
        <f>+AP583*AP584</f>
        <v>0</v>
      </c>
      <c r="AQ587" s="39">
        <f>+AS587-AP587</f>
        <v>0</v>
      </c>
      <c r="AR587" s="39">
        <f>+AR583*AR584</f>
        <v>0</v>
      </c>
      <c r="AS587" s="39">
        <f>+AT587-AR587</f>
        <v>0</v>
      </c>
      <c r="AT587" s="39">
        <f>+AT583*AT584</f>
        <v>0</v>
      </c>
      <c r="AU587" s="39">
        <f>+AU583*AU584</f>
        <v>0</v>
      </c>
      <c r="AV587" s="39">
        <f>+AY587-AU587</f>
        <v>14</v>
      </c>
      <c r="AW587" s="39">
        <v>0</v>
      </c>
      <c r="AX587" s="39">
        <f>+AZ587-AW587</f>
        <v>-29</v>
      </c>
      <c r="AY587" s="39">
        <v>14</v>
      </c>
      <c r="AZ587" s="39">
        <f>+BA587-AY587</f>
        <v>-29</v>
      </c>
      <c r="BA587" s="39">
        <v>-15</v>
      </c>
      <c r="BB587" s="39">
        <v>0</v>
      </c>
      <c r="BC587" s="39">
        <f>+BF587-BB587</f>
        <v>0</v>
      </c>
      <c r="BD587" s="39">
        <v>0</v>
      </c>
      <c r="BE587" s="39">
        <f>+BG587-BD587</f>
        <v>31.25</v>
      </c>
      <c r="BF587" s="82">
        <v>0</v>
      </c>
      <c r="BG587" s="39">
        <f>+BH587-BF587</f>
        <v>31.25</v>
      </c>
      <c r="BH587" s="39">
        <f>125/4</f>
        <v>31.25</v>
      </c>
      <c r="BI587" s="39">
        <v>0</v>
      </c>
      <c r="BJ587" s="39">
        <f>+BM587-BI587</f>
        <v>60</v>
      </c>
      <c r="BK587" s="39">
        <v>0</v>
      </c>
      <c r="BL587" s="39">
        <f>+BN587-BK587</f>
        <v>34</v>
      </c>
      <c r="BM587" s="39">
        <v>60</v>
      </c>
      <c r="BN587" s="39">
        <f>+BO587-BM587</f>
        <v>34</v>
      </c>
      <c r="BO587" s="39">
        <v>94</v>
      </c>
      <c r="BP587" s="39">
        <v>0</v>
      </c>
      <c r="BQ587" s="39">
        <f>+BT587-BP587</f>
        <v>0</v>
      </c>
      <c r="BR587" s="39">
        <v>0</v>
      </c>
      <c r="BS587" s="39">
        <f>+BU587-BR587</f>
        <v>0</v>
      </c>
      <c r="BT587" s="39">
        <v>0</v>
      </c>
      <c r="BU587" s="39">
        <f>+BV587-BT587</f>
        <v>0</v>
      </c>
      <c r="BV587" s="39">
        <v>0</v>
      </c>
      <c r="BW587" s="39">
        <v>0</v>
      </c>
      <c r="BX587" s="39">
        <f t="shared" si="706"/>
        <v>0</v>
      </c>
      <c r="BY587" s="39">
        <v>0</v>
      </c>
      <c r="BZ587" s="39">
        <f t="shared" si="707"/>
        <v>0</v>
      </c>
      <c r="CA587" s="39">
        <v>0</v>
      </c>
      <c r="CB587" s="39">
        <f t="shared" ref="CB587" si="714">CC587-CA587</f>
        <v>0</v>
      </c>
      <c r="CC587" s="82">
        <v>0</v>
      </c>
      <c r="CD587" s="82">
        <v>0</v>
      </c>
      <c r="CE587" s="39">
        <f t="shared" ref="CE587" si="715">CH587-CD587</f>
        <v>0</v>
      </c>
      <c r="CF587" s="82">
        <v>0</v>
      </c>
      <c r="CG587" s="39">
        <f t="shared" ref="CG587" si="716">CI587-CF587</f>
        <v>0</v>
      </c>
      <c r="CH587" s="82">
        <v>0</v>
      </c>
      <c r="CI587" s="39">
        <f t="shared" ref="CI587" si="717">CJ587-CH587</f>
        <v>0</v>
      </c>
      <c r="CJ587" s="82">
        <v>0</v>
      </c>
      <c r="CK587" s="82">
        <v>0</v>
      </c>
      <c r="CL587" s="82">
        <v>0</v>
      </c>
      <c r="CM587" s="39">
        <f t="shared" ref="CM587:CS587" si="718">CL587</f>
        <v>0</v>
      </c>
      <c r="CN587" s="39">
        <f t="shared" si="718"/>
        <v>0</v>
      </c>
      <c r="CO587" s="39">
        <f t="shared" si="718"/>
        <v>0</v>
      </c>
      <c r="CP587" s="39">
        <f t="shared" si="718"/>
        <v>0</v>
      </c>
      <c r="CQ587" s="39">
        <f t="shared" si="718"/>
        <v>0</v>
      </c>
      <c r="CR587" s="39">
        <f t="shared" si="718"/>
        <v>0</v>
      </c>
      <c r="CS587" s="39">
        <f t="shared" si="718"/>
        <v>0</v>
      </c>
    </row>
    <row r="588" spans="1:97">
      <c r="A588" s="32"/>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c r="AH588" s="143"/>
      <c r="AI588" s="143"/>
      <c r="AJ588" s="143"/>
      <c r="AK588" s="143"/>
      <c r="AL588" s="143"/>
      <c r="AM588" s="143"/>
      <c r="AN588" s="143"/>
      <c r="AO588" s="143"/>
      <c r="AP588" s="143"/>
      <c r="AQ588" s="143"/>
      <c r="AR588" s="143"/>
      <c r="AS588" s="143"/>
      <c r="AT588" s="143"/>
      <c r="AU588" s="143"/>
      <c r="AV588" s="143"/>
      <c r="AW588" s="143"/>
      <c r="AX588" s="143"/>
      <c r="AY588" s="143"/>
      <c r="AZ588" s="143"/>
      <c r="BA588" s="143"/>
      <c r="BB588" s="143"/>
      <c r="BC588" s="143"/>
      <c r="BD588" s="143"/>
      <c r="BE588" s="143"/>
      <c r="BF588" s="143"/>
      <c r="BG588" s="143"/>
      <c r="BH588" s="143"/>
      <c r="BI588" s="143"/>
      <c r="BJ588" s="143"/>
      <c r="BK588" s="143"/>
      <c r="BL588" s="143"/>
      <c r="BM588" s="143"/>
      <c r="BN588" s="143"/>
      <c r="BO588" s="143"/>
      <c r="BP588" s="143"/>
      <c r="BQ588" s="143"/>
      <c r="BR588" s="143"/>
      <c r="BS588" s="143"/>
      <c r="BT588" s="143"/>
      <c r="BU588" s="143"/>
      <c r="BV588" s="143"/>
      <c r="BW588" s="143"/>
      <c r="BX588" s="143"/>
      <c r="BY588" s="143"/>
      <c r="BZ588" s="143"/>
      <c r="CA588" s="143"/>
      <c r="CB588" s="143"/>
      <c r="CC588" s="143"/>
      <c r="CD588" s="143"/>
      <c r="CE588" s="143"/>
      <c r="CF588" s="143"/>
      <c r="CG588" s="143"/>
      <c r="CH588" s="143"/>
      <c r="CI588" s="143"/>
      <c r="CJ588" s="143"/>
      <c r="CK588" s="143"/>
      <c r="CL588" s="143"/>
      <c r="CM588" s="143"/>
      <c r="CN588" s="143"/>
      <c r="CO588" s="143"/>
      <c r="CP588" s="143"/>
      <c r="CQ588" s="143"/>
      <c r="CR588" s="143"/>
      <c r="CS588" s="143"/>
    </row>
    <row r="589" spans="1:97">
      <c r="A589" s="18" t="s">
        <v>666</v>
      </c>
      <c r="B589" s="73" t="s">
        <v>594</v>
      </c>
      <c r="C589" s="73">
        <v>187</v>
      </c>
      <c r="D589" s="73">
        <v>221</v>
      </c>
      <c r="E589" s="73">
        <v>255.8</v>
      </c>
      <c r="F589" s="73">
        <v>259</v>
      </c>
      <c r="G589" s="73">
        <v>250</v>
      </c>
      <c r="H589" s="73">
        <v>278</v>
      </c>
      <c r="I589" s="73">
        <v>286.7</v>
      </c>
      <c r="J589" s="73">
        <v>311.2</v>
      </c>
      <c r="K589" s="73">
        <v>340.2</v>
      </c>
      <c r="L589" s="73">
        <v>376.4</v>
      </c>
      <c r="M589" s="73">
        <v>280</v>
      </c>
      <c r="N589" s="73">
        <f>+O589-M589</f>
        <v>134.7</v>
      </c>
      <c r="O589" s="73">
        <v>414.7</v>
      </c>
      <c r="P589" s="73">
        <v>283.3</v>
      </c>
      <c r="Q589" s="73">
        <f>+R589-P589</f>
        <v>148.2</v>
      </c>
      <c r="R589" s="73">
        <v>431.5</v>
      </c>
      <c r="S589" s="73"/>
      <c r="T589" s="73"/>
      <c r="U589" s="73"/>
      <c r="V589" s="73"/>
      <c r="W589" s="73">
        <v>303.5</v>
      </c>
      <c r="X589" s="73">
        <f>+Y589-W589</f>
        <v>167.7</v>
      </c>
      <c r="Y589" s="73">
        <v>471.2</v>
      </c>
      <c r="Z589" s="73"/>
      <c r="AA589" s="73"/>
      <c r="AB589" s="73"/>
      <c r="AC589" s="73"/>
      <c r="AD589" s="73">
        <v>326.2</v>
      </c>
      <c r="AE589" s="73">
        <f>+AF589-AD589</f>
        <v>196.8</v>
      </c>
      <c r="AF589" s="73">
        <v>523</v>
      </c>
      <c r="AG589" s="73"/>
      <c r="AH589" s="73"/>
      <c r="AI589" s="73"/>
      <c r="AJ589" s="73"/>
      <c r="AK589" s="73">
        <v>376.1</v>
      </c>
      <c r="AL589" s="73">
        <f>+AM589-AK589</f>
        <v>244.7</v>
      </c>
      <c r="AM589" s="73">
        <v>620.8</v>
      </c>
      <c r="AN589" s="73"/>
      <c r="AO589" s="73"/>
      <c r="AP589" s="73"/>
      <c r="AQ589" s="73"/>
      <c r="AR589" s="73">
        <v>433.8</v>
      </c>
      <c r="AS589" s="73">
        <f>+AT589-AR589</f>
        <v>332.2</v>
      </c>
      <c r="AT589" s="73">
        <v>766</v>
      </c>
      <c r="AU589" s="73"/>
      <c r="AV589" s="73"/>
      <c r="AW589" s="73"/>
      <c r="AX589" s="73"/>
      <c r="AY589" s="73">
        <v>570</v>
      </c>
      <c r="AZ589" s="73">
        <f>+BA589-AY589</f>
        <v>420.5</v>
      </c>
      <c r="BA589" s="73">
        <v>990.5</v>
      </c>
      <c r="BB589" s="73"/>
      <c r="BC589" s="73"/>
      <c r="BD589" s="73"/>
      <c r="BE589" s="73"/>
      <c r="BF589" s="73">
        <v>703.5</v>
      </c>
      <c r="BG589" s="73">
        <f>+BH589-BF589</f>
        <v>599.5</v>
      </c>
      <c r="BH589" s="73">
        <v>1303</v>
      </c>
      <c r="BI589" s="73"/>
      <c r="BJ589" s="73"/>
      <c r="BK589" s="73"/>
      <c r="BL589" s="73"/>
      <c r="BM589" s="73">
        <v>933.9</v>
      </c>
      <c r="BN589" s="73">
        <f>+BO589-BM589</f>
        <v>737</v>
      </c>
      <c r="BO589" s="73">
        <v>1670.9</v>
      </c>
      <c r="BP589" s="73"/>
      <c r="BQ589" s="73"/>
      <c r="BR589" s="73"/>
      <c r="BS589" s="66"/>
      <c r="BT589" s="73">
        <v>1097.4</v>
      </c>
      <c r="BU589" s="73">
        <f>+BV589-BT589</f>
        <v>735.3</v>
      </c>
      <c r="BV589" s="73">
        <v>1832.7</v>
      </c>
      <c r="BW589" s="73"/>
      <c r="BX589" s="73"/>
      <c r="BY589" s="73"/>
      <c r="BZ589" s="73"/>
      <c r="CA589" s="73">
        <v>1087.1</v>
      </c>
      <c r="CB589" s="73">
        <f>CC589-CA589</f>
        <v>763.73037921968</v>
      </c>
      <c r="CC589" s="73">
        <f t="shared" ref="CC589:CS589" si="719">+CC591*CC577</f>
        <v>1850.83037921968</v>
      </c>
      <c r="CD589" s="73"/>
      <c r="CE589" s="73"/>
      <c r="CF589" s="73"/>
      <c r="CG589" s="73"/>
      <c r="CH589" s="73">
        <f t="shared" si="719"/>
        <v>1146.92193031703</v>
      </c>
      <c r="CI589" s="73">
        <f>CJ589-CH589</f>
        <v>827.625265079331</v>
      </c>
      <c r="CJ589" s="73">
        <f t="shared" si="719"/>
        <v>1974.54719539636</v>
      </c>
      <c r="CK589" s="73">
        <f t="shared" si="719"/>
        <v>2101.55129990191</v>
      </c>
      <c r="CL589" s="73">
        <f t="shared" si="719"/>
        <v>2236.59679604875</v>
      </c>
      <c r="CM589" s="73">
        <f t="shared" si="719"/>
        <v>2380.18654893106</v>
      </c>
      <c r="CN589" s="73">
        <f t="shared" si="719"/>
        <v>2532.85455573522</v>
      </c>
      <c r="CO589" s="73">
        <f t="shared" si="719"/>
        <v>2695.16785718569</v>
      </c>
      <c r="CP589" s="73">
        <f t="shared" si="719"/>
        <v>2867.72856553494</v>
      </c>
      <c r="CQ589" s="73">
        <f t="shared" si="719"/>
        <v>3051.17601616126</v>
      </c>
      <c r="CR589" s="73">
        <f t="shared" si="719"/>
        <v>3246.18905026426</v>
      </c>
      <c r="CS589" s="73">
        <f t="shared" si="719"/>
        <v>3453.48843659939</v>
      </c>
    </row>
    <row r="590" s="17" customFormat="1" ht="10.2" spans="1:97">
      <c r="A590" s="540" t="s">
        <v>595</v>
      </c>
      <c r="B590" s="139" t="s">
        <v>594</v>
      </c>
      <c r="C590" s="139">
        <f>+C597+C598+C599+C600</f>
        <v>187</v>
      </c>
      <c r="D590" s="139">
        <f>+D597+D598+D599+D600</f>
        <v>221</v>
      </c>
      <c r="E590" s="139">
        <f>+E597+E598+E599+E600</f>
        <v>255.8</v>
      </c>
      <c r="F590" s="139">
        <f>+F597+F598+F599+F600</f>
        <v>259</v>
      </c>
      <c r="G590" s="139">
        <f>+G597+G598+G599+G600</f>
        <v>250</v>
      </c>
      <c r="H590" s="139">
        <f t="shared" ref="H590:R590" si="720">+H597+H598+H599+H600</f>
        <v>278</v>
      </c>
      <c r="I590" s="139">
        <f t="shared" si="720"/>
        <v>286.7</v>
      </c>
      <c r="J590" s="139">
        <f t="shared" si="720"/>
        <v>311.2</v>
      </c>
      <c r="K590" s="139">
        <f t="shared" si="720"/>
        <v>340.2</v>
      </c>
      <c r="L590" s="139">
        <f t="shared" si="720"/>
        <v>376.4</v>
      </c>
      <c r="M590" s="139">
        <f t="shared" si="720"/>
        <v>280</v>
      </c>
      <c r="N590" s="139">
        <f t="shared" si="720"/>
        <v>134.7</v>
      </c>
      <c r="O590" s="139">
        <f t="shared" si="720"/>
        <v>414.7</v>
      </c>
      <c r="P590" s="139">
        <f t="shared" si="720"/>
        <v>283.3</v>
      </c>
      <c r="Q590" s="139">
        <f t="shared" si="720"/>
        <v>148.2</v>
      </c>
      <c r="R590" s="139">
        <f t="shared" si="720"/>
        <v>431.5</v>
      </c>
      <c r="S590" s="139"/>
      <c r="T590" s="139"/>
      <c r="U590" s="139"/>
      <c r="V590" s="139"/>
      <c r="W590" s="139">
        <f>+W597+W598+W599+W600</f>
        <v>303.5</v>
      </c>
      <c r="X590" s="139">
        <f>+X597+X598+X599+X600</f>
        <v>167.7</v>
      </c>
      <c r="Y590" s="139">
        <f>+Y597+Y598+Y599+Y600</f>
        <v>471.2</v>
      </c>
      <c r="Z590" s="139"/>
      <c r="AA590" s="139"/>
      <c r="AB590" s="139"/>
      <c r="AC590" s="139"/>
      <c r="AD590" s="139">
        <f>+AD597+AD598+AD599+AD600</f>
        <v>326.2</v>
      </c>
      <c r="AE590" s="139">
        <f>+AE597+AE598+AE599+AE600</f>
        <v>196.8</v>
      </c>
      <c r="AF590" s="139">
        <f>+AF597+AF598+AF599+AF600</f>
        <v>523</v>
      </c>
      <c r="AG590" s="139"/>
      <c r="AH590" s="139"/>
      <c r="AI590" s="139"/>
      <c r="AJ590" s="139"/>
      <c r="AK590" s="139">
        <f>+AK597+AK598+AK599+AK600</f>
        <v>376.1</v>
      </c>
      <c r="AL590" s="139">
        <f>+AL597+AL598+AL599+AL600</f>
        <v>244.7</v>
      </c>
      <c r="AM590" s="139">
        <f>+AM597+AM598+AM599+AM600</f>
        <v>620.8</v>
      </c>
      <c r="AN590" s="139"/>
      <c r="AO590" s="139"/>
      <c r="AP590" s="139"/>
      <c r="AQ590" s="139"/>
      <c r="AR590" s="139">
        <f>+AR597+AR598+AR599+AR600</f>
        <v>433.8</v>
      </c>
      <c r="AS590" s="139">
        <f>+AS597+AS598+AS599+AS600</f>
        <v>332.2</v>
      </c>
      <c r="AT590" s="139">
        <f>+AT597+AT598+AT599+AT600</f>
        <v>766</v>
      </c>
      <c r="AU590" s="139"/>
      <c r="AV590" s="139"/>
      <c r="AW590" s="139"/>
      <c r="AX590" s="139"/>
      <c r="AY590" s="139">
        <f>+AY597+AY598+AY599+AY600</f>
        <v>570</v>
      </c>
      <c r="AZ590" s="139">
        <f>+AZ597+AZ598+AZ599+AZ600</f>
        <v>420.5</v>
      </c>
      <c r="BA590" s="139">
        <f>+BA597+BA598+BA599+BA600</f>
        <v>990.5</v>
      </c>
      <c r="BB590" s="139"/>
      <c r="BC590" s="139"/>
      <c r="BD590" s="139"/>
      <c r="BE590" s="139"/>
      <c r="BF590" s="139">
        <f>+BF597+BF598+BF599+BF600</f>
        <v>703.5</v>
      </c>
      <c r="BG590" s="139">
        <f>+BG597+BG598+BG599+BG600</f>
        <v>599.5</v>
      </c>
      <c r="BH590" s="139">
        <f>+BH597+BH598+BH599+BH600</f>
        <v>1303</v>
      </c>
      <c r="BI590" s="139"/>
      <c r="BJ590" s="139"/>
      <c r="BK590" s="139"/>
      <c r="BL590" s="139"/>
      <c r="BM590" s="139">
        <f>+BM597+BM598+BM599+BM600</f>
        <v>933.9</v>
      </c>
      <c r="BN590" s="139">
        <f>+BN597+BN598+BN599+BN600</f>
        <v>737</v>
      </c>
      <c r="BO590" s="139">
        <f>+BO597+BO598+BO599+BO600</f>
        <v>1670.9</v>
      </c>
      <c r="BP590" s="139"/>
      <c r="BQ590" s="139"/>
      <c r="BR590" s="139"/>
      <c r="BS590" s="139"/>
      <c r="BT590" s="139">
        <f>+BT597+BT598+BT599+BT600</f>
        <v>1097.4</v>
      </c>
      <c r="BU590" s="139">
        <f t="shared" ref="BU590:CS590" si="721">+BU597+BU598+BU599+BU600</f>
        <v>735.3</v>
      </c>
      <c r="BV590" s="139">
        <f t="shared" si="721"/>
        <v>1832.7</v>
      </c>
      <c r="BW590" s="139"/>
      <c r="BX590" s="139"/>
      <c r="BY590" s="139"/>
      <c r="BZ590" s="139"/>
      <c r="CA590" s="139">
        <f>+CA597+CA598+CA599+CA600</f>
        <v>1087.1</v>
      </c>
      <c r="CB590" s="139">
        <f>+CB597+CB598+CB599+CB600</f>
        <v>763.73037921968</v>
      </c>
      <c r="CC590" s="139">
        <f t="shared" si="721"/>
        <v>1850.83037921968</v>
      </c>
      <c r="CD590" s="139"/>
      <c r="CE590" s="139"/>
      <c r="CF590" s="139"/>
      <c r="CG590" s="139"/>
      <c r="CH590" s="139">
        <f>+CH597+CH598+CH599+CH600</f>
        <v>1146.92193031703</v>
      </c>
      <c r="CI590" s="139">
        <f>+CI597+CI598+CI599+CI600</f>
        <v>827.625265079331</v>
      </c>
      <c r="CJ590" s="139">
        <f t="shared" si="721"/>
        <v>1974.54719539636</v>
      </c>
      <c r="CK590" s="139">
        <f t="shared" si="721"/>
        <v>2101.55129990191</v>
      </c>
      <c r="CL590" s="139">
        <f t="shared" si="721"/>
        <v>2236.59679604875</v>
      </c>
      <c r="CM590" s="139">
        <f t="shared" si="721"/>
        <v>2380.18654893106</v>
      </c>
      <c r="CN590" s="139">
        <f t="shared" si="721"/>
        <v>2532.85455573522</v>
      </c>
      <c r="CO590" s="139">
        <f t="shared" si="721"/>
        <v>2695.16785718569</v>
      </c>
      <c r="CP590" s="139">
        <f t="shared" si="721"/>
        <v>2867.72856553494</v>
      </c>
      <c r="CQ590" s="139">
        <f t="shared" si="721"/>
        <v>3051.17601616126</v>
      </c>
      <c r="CR590" s="139">
        <f t="shared" si="721"/>
        <v>3246.18905026426</v>
      </c>
      <c r="CS590" s="139">
        <f t="shared" si="721"/>
        <v>3453.48843659939</v>
      </c>
    </row>
    <row r="591" spans="1:97">
      <c r="A591" s="529" t="s">
        <v>667</v>
      </c>
      <c r="B591" s="33" t="s">
        <v>587</v>
      </c>
      <c r="C591" s="33">
        <f>+C589/C577</f>
        <v>0.189674409169287</v>
      </c>
      <c r="D591" s="33">
        <f>+D589/D577</f>
        <v>0.195939356325915</v>
      </c>
      <c r="E591" s="33">
        <f>+E589/E577</f>
        <v>0.204951526320006</v>
      </c>
      <c r="F591" s="33">
        <f>+F589/F577</f>
        <v>0.200930954228084</v>
      </c>
      <c r="G591" s="33">
        <f>+G589/G577</f>
        <v>0.202616163696354</v>
      </c>
      <c r="H591" s="33">
        <f t="shared" ref="H591:R591" si="722">+H589/H577</f>
        <v>0.200635103926097</v>
      </c>
      <c r="I591" s="33">
        <f t="shared" si="722"/>
        <v>0.201659984525568</v>
      </c>
      <c r="J591" s="33">
        <f t="shared" si="722"/>
        <v>0.203664921465969</v>
      </c>
      <c r="K591" s="33">
        <f t="shared" si="722"/>
        <v>0.212306540189715</v>
      </c>
      <c r="L591" s="33">
        <f t="shared" si="722"/>
        <v>0.226692363285955</v>
      </c>
      <c r="M591" s="33">
        <f t="shared" si="722"/>
        <v>0.2747791952895</v>
      </c>
      <c r="N591" s="33">
        <f t="shared" si="722"/>
        <v>0.168945190016305</v>
      </c>
      <c r="O591" s="33">
        <f t="shared" si="722"/>
        <v>0.228321312558498</v>
      </c>
      <c r="P591" s="33">
        <f t="shared" si="722"/>
        <v>0.277364401801449</v>
      </c>
      <c r="Q591" s="33">
        <f t="shared" si="722"/>
        <v>0.176575717860121</v>
      </c>
      <c r="R591" s="33">
        <f t="shared" si="722"/>
        <v>0.231901972375988</v>
      </c>
      <c r="S591" s="33"/>
      <c r="T591" s="33"/>
      <c r="U591" s="33"/>
      <c r="V591" s="33"/>
      <c r="W591" s="33">
        <f>+W589/W577</f>
        <v>0.267424442682175</v>
      </c>
      <c r="X591" s="33">
        <f>+X589/X577</f>
        <v>0.176898734177215</v>
      </c>
      <c r="Y591" s="33">
        <f>+Y589/Y577</f>
        <v>0.226223054395314</v>
      </c>
      <c r="Z591" s="33"/>
      <c r="AA591" s="33"/>
      <c r="AB591" s="33"/>
      <c r="AC591" s="33"/>
      <c r="AD591" s="33">
        <f>+AD589/AD577</f>
        <v>0.264987814784728</v>
      </c>
      <c r="AE591" s="33">
        <f>+AE589/AE577</f>
        <v>0.188415509813308</v>
      </c>
      <c r="AF591" s="33">
        <f>+AF589/AF577</f>
        <v>0.229839595693254</v>
      </c>
      <c r="AG591" s="33"/>
      <c r="AH591" s="33"/>
      <c r="AI591" s="33"/>
      <c r="AJ591" s="33"/>
      <c r="AK591" s="33">
        <f>+AK589/AK577</f>
        <v>0.265476106444554</v>
      </c>
      <c r="AL591" s="33">
        <f>+AL589/AL577</f>
        <v>0.196230954290297</v>
      </c>
      <c r="AM591" s="33">
        <f>+AM589/AM577</f>
        <v>0.233059278447273</v>
      </c>
      <c r="AN591" s="33"/>
      <c r="AO591" s="33"/>
      <c r="AP591" s="33"/>
      <c r="AQ591" s="33"/>
      <c r="AR591" s="33">
        <f>+AR589/AR577</f>
        <v>0.288834143418337</v>
      </c>
      <c r="AS591" s="33">
        <f>+AS589/AS577</f>
        <v>0.220116618075802</v>
      </c>
      <c r="AT591" s="33">
        <f>+AT589/AT577</f>
        <v>0.254392082627611</v>
      </c>
      <c r="AU591" s="33"/>
      <c r="AV591" s="33"/>
      <c r="AW591" s="33"/>
      <c r="AX591" s="33"/>
      <c r="AY591" s="33">
        <f>+AY589/AY577</f>
        <v>0.287530266343826</v>
      </c>
      <c r="AZ591" s="33">
        <f>+AZ589/AZ577</f>
        <v>0.216573959620931</v>
      </c>
      <c r="BA591" s="33">
        <f>+AT591+BA592/10000</f>
        <v>0.252420998980632</v>
      </c>
      <c r="BB591" s="33"/>
      <c r="BC591" s="33"/>
      <c r="BD591" s="33"/>
      <c r="BE591" s="33"/>
      <c r="BF591" s="33">
        <f>+BF589/BF577</f>
        <v>0.277339746116849</v>
      </c>
      <c r="BG591" s="33">
        <f>+BG589/BG577</f>
        <v>0.231655009853549</v>
      </c>
      <c r="BH591" s="33">
        <f>+BA591+BH592/10000</f>
        <v>0.254268709142355</v>
      </c>
      <c r="BI591" s="33"/>
      <c r="BJ591" s="33"/>
      <c r="BK591" s="33"/>
      <c r="BL591" s="33"/>
      <c r="BM591" s="33">
        <f>+BM589/BM577</f>
        <v>0.284309547004384</v>
      </c>
      <c r="BN591" s="33">
        <f>+BN589/BN577</f>
        <v>0.234176410777834</v>
      </c>
      <c r="BO591" s="33">
        <f>+BH591+BO592/10000</f>
        <v>0.259779228855721</v>
      </c>
      <c r="BP591" s="33"/>
      <c r="BQ591" s="33"/>
      <c r="BR591" s="33"/>
      <c r="BS591" s="33"/>
      <c r="BT591" s="33">
        <f>+BT589/BT577</f>
        <v>0.289322436066438</v>
      </c>
      <c r="BU591" s="33">
        <f>+BU589/BU577</f>
        <v>0.227358461395751</v>
      </c>
      <c r="BV591" s="33">
        <f>+BO591+BV592/10000</f>
        <v>0.260804599336853</v>
      </c>
      <c r="BW591" s="33"/>
      <c r="BX591" s="33"/>
      <c r="BY591" s="33"/>
      <c r="BZ591" s="33"/>
      <c r="CA591" s="33">
        <f>+CA589/CA577</f>
        <v>0.281931585362691</v>
      </c>
      <c r="CB591" s="33">
        <f>CB589/CB577</f>
        <v>0.235667093370776</v>
      </c>
      <c r="CC591" s="33">
        <f>+BV591+CC592/10000</f>
        <v>0.260804599336853</v>
      </c>
      <c r="CD591" s="33"/>
      <c r="CE591" s="33"/>
      <c r="CF591" s="33"/>
      <c r="CG591" s="33"/>
      <c r="CH591" s="33">
        <f>+CA591+CH592/10000</f>
        <v>0.283931585362691</v>
      </c>
      <c r="CI591" s="33">
        <f>CI589/CI577</f>
        <v>0.238238515536415</v>
      </c>
      <c r="CJ591" s="33">
        <f>+CC591+CJ592/10000</f>
        <v>0.262804599336853</v>
      </c>
      <c r="CK591" s="33">
        <f t="shared" ref="CK591:CS591" si="723">+CJ591+CK592/10000</f>
        <v>0.264804599336853</v>
      </c>
      <c r="CL591" s="33">
        <f t="shared" si="723"/>
        <v>0.266804599336853</v>
      </c>
      <c r="CM591" s="33">
        <f t="shared" si="723"/>
        <v>0.268804599336853</v>
      </c>
      <c r="CN591" s="33">
        <f t="shared" si="723"/>
        <v>0.270804599336853</v>
      </c>
      <c r="CO591" s="33">
        <f t="shared" si="723"/>
        <v>0.272804599336853</v>
      </c>
      <c r="CP591" s="33">
        <f t="shared" si="723"/>
        <v>0.274804599336853</v>
      </c>
      <c r="CQ591" s="33">
        <f t="shared" si="723"/>
        <v>0.276804599336853</v>
      </c>
      <c r="CR591" s="33">
        <f t="shared" si="723"/>
        <v>0.278804599336853</v>
      </c>
      <c r="CS591" s="33">
        <f t="shared" si="723"/>
        <v>0.280804599336853</v>
      </c>
    </row>
    <row r="592" spans="1:97">
      <c r="A592" s="529" t="s">
        <v>668</v>
      </c>
      <c r="B592" s="35" t="s">
        <v>590</v>
      </c>
      <c r="C592" s="35">
        <f>((C589/C577)-(C597/C584))*10000</f>
        <v>29.9188836072572</v>
      </c>
      <c r="D592" s="35">
        <f>((D589/D577)-(D597/D584))*10000</f>
        <v>62.6494715662845</v>
      </c>
      <c r="E592" s="35">
        <f>((E589/E577)-(E597/E584))*10000</f>
        <v>90.1216999409102</v>
      </c>
      <c r="F592" s="35">
        <f>((F589/F577)-(F597/F584))*10000</f>
        <v>-40.2057209192264</v>
      </c>
      <c r="G592" s="35">
        <f>((G589/G577)-(G597/G584))*10000</f>
        <v>16.8520946827044</v>
      </c>
      <c r="H592" s="35">
        <f t="shared" ref="H592:R592" si="724">((H589/H577)-(H597/H584))*10000</f>
        <v>40.9422342295235</v>
      </c>
      <c r="I592" s="35">
        <f t="shared" si="724"/>
        <v>10.2488059947095</v>
      </c>
      <c r="J592" s="35">
        <f t="shared" si="724"/>
        <v>20.049369404006</v>
      </c>
      <c r="K592" s="35">
        <f t="shared" si="724"/>
        <v>86.4161872374683</v>
      </c>
      <c r="L592" s="35">
        <f t="shared" si="724"/>
        <v>128.880697262946</v>
      </c>
      <c r="M592" s="35">
        <f t="shared" si="724"/>
        <v>-75.5330552492117</v>
      </c>
      <c r="N592" s="35">
        <f t="shared" si="724"/>
        <v>115.415389006864</v>
      </c>
      <c r="O592" s="35">
        <f t="shared" si="724"/>
        <v>16.289492725429</v>
      </c>
      <c r="P592" s="35">
        <f t="shared" si="724"/>
        <v>22.8095393182404</v>
      </c>
      <c r="Q592" s="35">
        <f t="shared" si="724"/>
        <v>79.6596482013151</v>
      </c>
      <c r="R592" s="35">
        <f t="shared" si="724"/>
        <v>35.8065981748948</v>
      </c>
      <c r="S592" s="35"/>
      <c r="T592" s="35"/>
      <c r="U592" s="35"/>
      <c r="V592" s="35"/>
      <c r="W592" s="35">
        <f>((W589/W577)-(W597/W584))*10000</f>
        <v>-100.486229397647</v>
      </c>
      <c r="X592" s="35">
        <f>((X589/X577)-(X597/X584))*10000</f>
        <v>4.07130032877956</v>
      </c>
      <c r="Y592" s="35">
        <f>((Y589/Y577)-(Y597/Y584))*10000</f>
        <v>-56.7891798067333</v>
      </c>
      <c r="Z592" s="35"/>
      <c r="AA592" s="35"/>
      <c r="AB592" s="35"/>
      <c r="AC592" s="35"/>
      <c r="AD592" s="35">
        <f>((AD589/AD577)-(AD597/AD584))*10000</f>
        <v>-24.3662789744675</v>
      </c>
      <c r="AE592" s="35">
        <f>((AE589/AE577)-(AE597/AE584))*10000</f>
        <v>115.167756360926</v>
      </c>
      <c r="AF592" s="35">
        <f>((AF589/AF577)-(AF597/AF584))*10000</f>
        <v>36.1654129794003</v>
      </c>
      <c r="AG592" s="35"/>
      <c r="AH592" s="35"/>
      <c r="AI592" s="35"/>
      <c r="AJ592" s="35"/>
      <c r="AK592" s="35">
        <f>((AK589/AK577)-(AK597/AK584))*10000</f>
        <v>4.8829165982639</v>
      </c>
      <c r="AL592" s="35">
        <f>((AL589/AL577)-(AL597/AL584))*10000</f>
        <v>78.1544447698887</v>
      </c>
      <c r="AM592" s="35">
        <f>((AM589/AM577)-(AM597/AM584))*10000</f>
        <v>32.1968275401835</v>
      </c>
      <c r="AN592" s="35"/>
      <c r="AO592" s="35"/>
      <c r="AP592" s="35"/>
      <c r="AQ592" s="35"/>
      <c r="AR592" s="35">
        <f>((AR589/AR577)-(AR597/AR584))*10000</f>
        <v>233.580369737825</v>
      </c>
      <c r="AS592" s="35">
        <f>((AS589/AS577)-(AS597/AS584))*10000</f>
        <v>238.856637855051</v>
      </c>
      <c r="AT592" s="35">
        <f>((AT589/AT577)-(AT597/AT584))*10000</f>
        <v>213.590495945782</v>
      </c>
      <c r="AU592" s="35"/>
      <c r="AV592" s="35"/>
      <c r="AW592" s="35"/>
      <c r="AX592" s="35"/>
      <c r="AY592" s="35">
        <f>((AY589/AY577)-(AY597/AY584))*10000</f>
        <v>-13.0387707451107</v>
      </c>
      <c r="AZ592" s="35">
        <f>((AZ589/AZ577)-(AZ597/AZ584))*10000</f>
        <v>-35.4265845487056</v>
      </c>
      <c r="BA592" s="35">
        <f>((BA589/BA577)-(BA597/BA584))*10000</f>
        <v>-19.7108364697918</v>
      </c>
      <c r="BB592" s="35"/>
      <c r="BC592" s="35"/>
      <c r="BD592" s="35"/>
      <c r="BE592" s="35"/>
      <c r="BF592" s="35">
        <f>((BF589/BF577)-(BF597/BF584))*10000</f>
        <v>-101.905202269763</v>
      </c>
      <c r="BG592" s="35">
        <f>((BG589/BG577)-(BG597/BG584))*10000</f>
        <v>150.81050232618</v>
      </c>
      <c r="BH592" s="35">
        <f>((BH589/BH577)-(BH597/BH584))*10000</f>
        <v>18.477101617233</v>
      </c>
      <c r="BI592" s="35"/>
      <c r="BJ592" s="35"/>
      <c r="BK592" s="35"/>
      <c r="BL592" s="35"/>
      <c r="BM592" s="35">
        <f>((BM589/BM577)-(BM597/BM584))*10000</f>
        <v>69.6980088753446</v>
      </c>
      <c r="BN592" s="35">
        <f>((BN589/BN577)-(BN597/BN584))*10000</f>
        <v>25.2140092428513</v>
      </c>
      <c r="BO592" s="35">
        <f>((BO589/BO577)-(BO597/BO584))*10000</f>
        <v>55.1051971336608</v>
      </c>
      <c r="BP592" s="35"/>
      <c r="BQ592" s="35"/>
      <c r="BR592" s="35"/>
      <c r="BS592" s="35"/>
      <c r="BT592" s="35">
        <f>((BT589/BT577)-(BT597/BT584))*10000</f>
        <v>50.1288906205438</v>
      </c>
      <c r="BU592" s="35">
        <f>((BU589/BU577)-(BU597/BU584))*10000</f>
        <v>-68.1794938208286</v>
      </c>
      <c r="BV592" s="35">
        <f>((BV589/BV577)-(BV597/BV584))*10000</f>
        <v>10.253704811316</v>
      </c>
      <c r="BW592" s="35"/>
      <c r="BX592" s="35"/>
      <c r="BY592" s="35"/>
      <c r="BZ592" s="35"/>
      <c r="CA592" s="35">
        <f>((CA589/CA577)-(CA597/CA584))*10000</f>
        <v>-73.9085070374729</v>
      </c>
      <c r="CB592" s="35">
        <f>((CB589/CB577)-(CB597/CB584))*10000</f>
        <v>83.0863197502416</v>
      </c>
      <c r="CC592" s="145">
        <v>0</v>
      </c>
      <c r="CD592" s="35"/>
      <c r="CE592" s="35"/>
      <c r="CF592" s="35"/>
      <c r="CG592" s="35"/>
      <c r="CH592" s="145">
        <v>20</v>
      </c>
      <c r="CI592" s="35">
        <f>((CI589/CI577)-(CI597/CI584))*10000</f>
        <v>25.7142216563946</v>
      </c>
      <c r="CJ592" s="145">
        <v>20</v>
      </c>
      <c r="CK592" s="145">
        <v>20</v>
      </c>
      <c r="CL592" s="145">
        <f>+CK592</f>
        <v>20</v>
      </c>
      <c r="CM592" s="35">
        <f>+CL592</f>
        <v>20</v>
      </c>
      <c r="CN592" s="35">
        <f>+CM592</f>
        <v>20</v>
      </c>
      <c r="CO592" s="35">
        <f t="shared" ref="CO592:CS592" si="725">+CN592</f>
        <v>20</v>
      </c>
      <c r="CP592" s="35">
        <f t="shared" si="725"/>
        <v>20</v>
      </c>
      <c r="CQ592" s="35">
        <f t="shared" si="725"/>
        <v>20</v>
      </c>
      <c r="CR592" s="35">
        <f t="shared" si="725"/>
        <v>20</v>
      </c>
      <c r="CS592" s="35">
        <f t="shared" si="725"/>
        <v>20</v>
      </c>
    </row>
    <row r="593" spans="1:97">
      <c r="A593" s="529" t="s">
        <v>412</v>
      </c>
      <c r="B593" s="33" t="s">
        <v>587</v>
      </c>
      <c r="C593" s="33">
        <f>+C589/C597-1</f>
        <v>0.191082802547771</v>
      </c>
      <c r="D593" s="33">
        <f>+D589/D597-1</f>
        <v>0.181818181818182</v>
      </c>
      <c r="E593" s="33">
        <f>+E589/E597-1</f>
        <v>0.157466063348416</v>
      </c>
      <c r="F593" s="33">
        <f>+F589/F597-1</f>
        <v>0.0125097732603596</v>
      </c>
      <c r="G593" s="33">
        <f>+G589/G597-1</f>
        <v>-0.0347490347490348</v>
      </c>
      <c r="H593" s="33">
        <f t="shared" ref="H593:R593" si="726">+H589/H597-1</f>
        <v>0.112</v>
      </c>
      <c r="I593" s="33">
        <f t="shared" si="726"/>
        <v>0.031294964028777</v>
      </c>
      <c r="J593" s="33">
        <f t="shared" si="726"/>
        <v>0.0854551796302756</v>
      </c>
      <c r="K593" s="33">
        <f t="shared" si="726"/>
        <v>0.0931876606683804</v>
      </c>
      <c r="L593" s="33">
        <f t="shared" si="726"/>
        <v>0.0986573263280792</v>
      </c>
      <c r="M593" s="33">
        <f t="shared" si="726"/>
        <v>0.0769230769230769</v>
      </c>
      <c r="N593" s="33">
        <f t="shared" si="726"/>
        <v>0.157216494845361</v>
      </c>
      <c r="O593" s="33">
        <f t="shared" si="726"/>
        <v>0.101753453772582</v>
      </c>
      <c r="P593" s="33">
        <f t="shared" si="726"/>
        <v>0.0110635260528196</v>
      </c>
      <c r="Q593" s="33">
        <f t="shared" si="726"/>
        <v>0.101858736059479</v>
      </c>
      <c r="R593" s="33">
        <f t="shared" si="726"/>
        <v>0.040511212925006</v>
      </c>
      <c r="S593" s="33"/>
      <c r="T593" s="33"/>
      <c r="U593" s="33"/>
      <c r="V593" s="33"/>
      <c r="W593" s="33">
        <f>+W589/W597-1</f>
        <v>0.0713025061771972</v>
      </c>
      <c r="X593" s="33">
        <f>+X589/X597-1</f>
        <v>0.131578947368421</v>
      </c>
      <c r="Y593" s="33">
        <f>+Y589/Y597-1</f>
        <v>0.0920046349942063</v>
      </c>
      <c r="Z593" s="33"/>
      <c r="AA593" s="33"/>
      <c r="AB593" s="33"/>
      <c r="AC593" s="33"/>
      <c r="AD593" s="33">
        <f>+AD589/AD597-1</f>
        <v>0.0747940691927511</v>
      </c>
      <c r="AE593" s="33">
        <f>+AE589/AE597-1</f>
        <v>0.173524150268336</v>
      </c>
      <c r="AF593" s="33">
        <f>+AF589/AF597-1</f>
        <v>0.109932088285229</v>
      </c>
      <c r="AG593" s="33"/>
      <c r="AH593" s="33"/>
      <c r="AI593" s="33"/>
      <c r="AJ593" s="33"/>
      <c r="AK593" s="33">
        <f>+AK589/AK597-1</f>
        <v>0.152973635806254</v>
      </c>
      <c r="AL593" s="33">
        <f>+AL589/AL597-1</f>
        <v>0.243394308943089</v>
      </c>
      <c r="AM593" s="33">
        <f>+AM589/AM597-1</f>
        <v>0.186998087954111</v>
      </c>
      <c r="AN593" s="33"/>
      <c r="AO593" s="33"/>
      <c r="AP593" s="33"/>
      <c r="AQ593" s="33"/>
      <c r="AR593" s="33">
        <f>+AR589/AR597-1</f>
        <v>0.153416644509439</v>
      </c>
      <c r="AS593" s="33">
        <f>+AS589/AS597-1</f>
        <v>0.357580711074786</v>
      </c>
      <c r="AT593" s="33">
        <f>+AT589/AT597-1</f>
        <v>0.23389175257732</v>
      </c>
      <c r="AU593" s="137"/>
      <c r="AV593" s="137"/>
      <c r="AW593" s="137"/>
      <c r="AX593" s="137"/>
      <c r="AY593" s="33">
        <f>+AY589/AY597-1</f>
        <v>0.313969571230982</v>
      </c>
      <c r="AZ593" s="33">
        <f>+AZ589/AZ597-1</f>
        <v>0.26580373269115</v>
      </c>
      <c r="BA593" s="33">
        <f>+BA589/BA597-1</f>
        <v>0.293080939947781</v>
      </c>
      <c r="BB593" s="33"/>
      <c r="BC593" s="33"/>
      <c r="BD593" s="33"/>
      <c r="BE593" s="33"/>
      <c r="BF593" s="33">
        <f>+BF589/BF597-1</f>
        <v>0.234210526315789</v>
      </c>
      <c r="BG593" s="33">
        <f>+BG589/BG597-1</f>
        <v>0.425683709869203</v>
      </c>
      <c r="BH593" s="33">
        <f>+BH589/BH597-1</f>
        <v>0.315497223624432</v>
      </c>
      <c r="BI593" s="33"/>
      <c r="BJ593" s="33"/>
      <c r="BK593" s="33"/>
      <c r="BL593" s="33"/>
      <c r="BM593" s="33">
        <f>+BM589/BM597-1</f>
        <v>0.327505330490405</v>
      </c>
      <c r="BN593" s="33">
        <f>+BN589/BN597-1</f>
        <v>0.229357798165138</v>
      </c>
      <c r="BO593" s="33">
        <f>+BO589/BO597-1</f>
        <v>0.282348426707598</v>
      </c>
      <c r="BP593" s="33"/>
      <c r="BQ593" s="33"/>
      <c r="BR593" s="33"/>
      <c r="BS593" s="33"/>
      <c r="BT593" s="33">
        <f>+BT589/BT597-1</f>
        <v>0.175072277545776</v>
      </c>
      <c r="BU593" s="33">
        <f t="shared" ref="BU593:CS593" si="727">+BU589/BU597-1</f>
        <v>-0.00230664857530549</v>
      </c>
      <c r="BV593" s="33">
        <f t="shared" si="727"/>
        <v>0.0968340415345024</v>
      </c>
      <c r="BW593" s="33"/>
      <c r="BX593" s="33"/>
      <c r="BY593" s="33"/>
      <c r="BZ593" s="33"/>
      <c r="CA593" s="33">
        <f>+CA589/CA597-1</f>
        <v>-0.00938582103152918</v>
      </c>
      <c r="CB593" s="33">
        <f>+CB589/CB597-1</f>
        <v>0.0386650064187137</v>
      </c>
      <c r="CC593" s="33">
        <f t="shared" si="727"/>
        <v>0.00989271523963553</v>
      </c>
      <c r="CD593" s="33"/>
      <c r="CE593" s="33"/>
      <c r="CF593" s="33"/>
      <c r="CG593" s="33"/>
      <c r="CH593" s="33">
        <f>+CH589/CH597-1</f>
        <v>0.0550289120752732</v>
      </c>
      <c r="CI593" s="33">
        <f>+CI589/CI597-1</f>
        <v>0.0836615742913536</v>
      </c>
      <c r="CJ593" s="33">
        <f t="shared" si="727"/>
        <v>0.0668439515396544</v>
      </c>
      <c r="CK593" s="33">
        <f t="shared" si="727"/>
        <v>0.0643206223693511</v>
      </c>
      <c r="CL593" s="33">
        <f t="shared" si="727"/>
        <v>0.0642599094074647</v>
      </c>
      <c r="CM593" s="33">
        <f t="shared" si="727"/>
        <v>0.0642001066691957</v>
      </c>
      <c r="CN593" s="33">
        <f t="shared" si="727"/>
        <v>0.0641411938374004</v>
      </c>
      <c r="CO593" s="33">
        <f t="shared" si="727"/>
        <v>0.0640831511951356</v>
      </c>
      <c r="CP593" s="33">
        <f t="shared" si="727"/>
        <v>0.0640259596036581</v>
      </c>
      <c r="CQ593" s="33">
        <f t="shared" si="727"/>
        <v>0.0639696004813843</v>
      </c>
      <c r="CR593" s="33">
        <f t="shared" si="727"/>
        <v>0.063914055783761</v>
      </c>
      <c r="CS593" s="33">
        <f t="shared" si="727"/>
        <v>0.0638593079840046</v>
      </c>
    </row>
    <row r="594" spans="1:97">
      <c r="A594" s="541" t="s">
        <v>608</v>
      </c>
      <c r="B594" s="54" t="s">
        <v>587</v>
      </c>
      <c r="C594" s="54">
        <f>+C593-C595-C596</f>
        <v>0.153787915508532</v>
      </c>
      <c r="D594" s="54">
        <f>+D593-D595-D596</f>
        <v>0.159787347047921</v>
      </c>
      <c r="E594" s="54">
        <f>+E593-E595-E596</f>
        <v>0.158896331989253</v>
      </c>
      <c r="F594" s="54">
        <f>+F593-F595-F596</f>
        <v>0.0217399631489903</v>
      </c>
      <c r="G594" s="54">
        <f>+G593-G595-G596</f>
        <v>-0.00697176554810373</v>
      </c>
      <c r="H594" s="54">
        <f t="shared" ref="H594:R594" si="728">+H593-H595-H596</f>
        <v>0.0696918238993712</v>
      </c>
      <c r="I594" s="54">
        <f t="shared" si="728"/>
        <v>0.0372412688786614</v>
      </c>
      <c r="J594" s="54">
        <f t="shared" si="728"/>
        <v>0.0686855376523618</v>
      </c>
      <c r="K594" s="54">
        <f t="shared" si="728"/>
        <v>0.122496561191941</v>
      </c>
      <c r="L594" s="54">
        <f t="shared" si="728"/>
        <v>0.14946161988774</v>
      </c>
      <c r="M594" s="54">
        <f t="shared" si="728"/>
        <v>0.0414576626544266</v>
      </c>
      <c r="N594" s="54">
        <f t="shared" si="728"/>
        <v>0.165696954615476</v>
      </c>
      <c r="O594" s="54">
        <f t="shared" si="728"/>
        <v>0.085860415950371</v>
      </c>
      <c r="P594" s="54">
        <f t="shared" si="728"/>
        <v>0.0583146550534086</v>
      </c>
      <c r="Q594" s="54">
        <f t="shared" si="728"/>
        <v>0.115647253045815</v>
      </c>
      <c r="R594" s="54">
        <f t="shared" si="728"/>
        <v>0.0730659120385886</v>
      </c>
      <c r="S594" s="54"/>
      <c r="T594" s="54"/>
      <c r="U594" s="54"/>
      <c r="V594" s="54"/>
      <c r="W594" s="54">
        <f>+W593-W595-W596</f>
        <v>0.00574520940932262</v>
      </c>
      <c r="X594" s="54">
        <f>+X593-X595-X596</f>
        <v>0.0751952389011113</v>
      </c>
      <c r="Y594" s="54">
        <f>+Y593-Y595-Y596</f>
        <v>0.0305872114439296</v>
      </c>
      <c r="Z594" s="54"/>
      <c r="AA594" s="54"/>
      <c r="AB594" s="54"/>
      <c r="AC594" s="54"/>
      <c r="AD594" s="54">
        <f>+AD593-AD595-AD596</f>
        <v>0.104117005134244</v>
      </c>
      <c r="AE594" s="54">
        <f>+AE593-AE595-AE596</f>
        <v>0.19671666081686</v>
      </c>
      <c r="AF594" s="54">
        <f>+AF593-AF595-AF596</f>
        <v>0.136464855100727</v>
      </c>
      <c r="AG594" s="54"/>
      <c r="AH594" s="54"/>
      <c r="AI594" s="54"/>
      <c r="AJ594" s="54"/>
      <c r="AK594" s="54">
        <f>+AK593-AK595-AK596</f>
        <v>0.138120670737204</v>
      </c>
      <c r="AL594" s="54">
        <f>+AL593-AL595-AL596</f>
        <v>0.226914174907666</v>
      </c>
      <c r="AM594" s="54">
        <f>+AM593-AM595-AM596</f>
        <v>0.171398219793267</v>
      </c>
      <c r="AN594" s="54"/>
      <c r="AO594" s="54"/>
      <c r="AP594" s="54"/>
      <c r="AQ594" s="54"/>
      <c r="AR594" s="54">
        <f>+AR593-AR595-AR596</f>
        <v>0.18327688309206</v>
      </c>
      <c r="AS594" s="54">
        <f>+AS593-AS595-AS596</f>
        <v>0.449074696640143</v>
      </c>
      <c r="AT594" s="54">
        <f>+AT593-AT595-AT596</f>
        <v>0.292598959784527</v>
      </c>
      <c r="AU594" s="137"/>
      <c r="AV594" s="137"/>
      <c r="AW594" s="137"/>
      <c r="AX594" s="137"/>
      <c r="AY594" s="54">
        <f>+AY593-AY595-AY596</f>
        <v>0.369041480146356</v>
      </c>
      <c r="AZ594" s="54">
        <f>+AZ593-AZ595-AZ596</f>
        <v>0.240721213262145</v>
      </c>
      <c r="BA594" s="54">
        <f>+BA598/BA597</f>
        <v>0.307978472968187</v>
      </c>
      <c r="BB594" s="137"/>
      <c r="BC594" s="137"/>
      <c r="BD594" s="137"/>
      <c r="BE594" s="137"/>
      <c r="BF594" s="54">
        <f>+BF593-BF595-BF596</f>
        <v>0.163650397179389</v>
      </c>
      <c r="BG594" s="54">
        <f>+BG593-BG595-BG596</f>
        <v>0.322024047734881</v>
      </c>
      <c r="BH594" s="54">
        <f>+BH598/BH597</f>
        <v>0.228559405071935</v>
      </c>
      <c r="BI594" s="137"/>
      <c r="BJ594" s="137"/>
      <c r="BK594" s="137"/>
      <c r="BL594" s="137"/>
      <c r="BM594" s="54">
        <f>+BM593-BM595-BM596</f>
        <v>0.322543570654404</v>
      </c>
      <c r="BN594" s="54">
        <f>+BN593-BN595-BN596</f>
        <v>0.29135555696571</v>
      </c>
      <c r="BO594" s="54">
        <f>+BO598/BO597</f>
        <v>0.311201583113101</v>
      </c>
      <c r="BP594" s="137"/>
      <c r="BQ594" s="137"/>
      <c r="BR594" s="137"/>
      <c r="BS594" s="137"/>
      <c r="BT594" s="54">
        <f>+BT593-BT595-BT596</f>
        <v>0.184859661861412</v>
      </c>
      <c r="BU594" s="54">
        <f>+BU593-BU595-BU596</f>
        <v>-0.00173471161546817</v>
      </c>
      <c r="BV594" s="54">
        <f>+BV598/BV597</f>
        <v>0.102112275365348</v>
      </c>
      <c r="BW594" s="54"/>
      <c r="BX594" s="54"/>
      <c r="BY594" s="137"/>
      <c r="BZ594" s="54"/>
      <c r="CA594" s="54">
        <f>+CA593-CA595-CA596</f>
        <v>0.00493099942721057</v>
      </c>
      <c r="CB594" s="54">
        <f>+CB598/CB597</f>
        <v>0.0923388021604499</v>
      </c>
      <c r="CC594" s="54">
        <f>+CC598/CC597</f>
        <v>0.0399999999999998</v>
      </c>
      <c r="CD594" s="54"/>
      <c r="CE594" s="54"/>
      <c r="CF594" s="137"/>
      <c r="CG594" s="54"/>
      <c r="CH594" s="54">
        <f>+CH593-CH595-CH596</f>
        <v>0.0824315713112903</v>
      </c>
      <c r="CI594" s="54">
        <f>+CI598/CI597</f>
        <v>0.0719802423477224</v>
      </c>
      <c r="CJ594" s="54">
        <f t="shared" ref="CJ594:CS594" si="729">+CJ598/CJ597</f>
        <v>0.0781189138563913</v>
      </c>
      <c r="CK594" s="54">
        <f t="shared" si="729"/>
        <v>0.0680385357734324</v>
      </c>
      <c r="CL594" s="54">
        <f t="shared" si="729"/>
        <v>0.067977822811546</v>
      </c>
      <c r="CM594" s="54">
        <f t="shared" si="729"/>
        <v>0.067918020073277</v>
      </c>
      <c r="CN594" s="54">
        <f t="shared" si="729"/>
        <v>0.0678591072414816</v>
      </c>
      <c r="CO594" s="54">
        <f t="shared" si="729"/>
        <v>0.0678010645992169</v>
      </c>
      <c r="CP594" s="54">
        <f t="shared" si="729"/>
        <v>0.0677438730077394</v>
      </c>
      <c r="CQ594" s="54">
        <f t="shared" si="729"/>
        <v>0.0676875138854655</v>
      </c>
      <c r="CR594" s="54">
        <f t="shared" si="729"/>
        <v>0.0676319691878422</v>
      </c>
      <c r="CS594" s="54">
        <f t="shared" si="729"/>
        <v>0.0675772213880858</v>
      </c>
    </row>
    <row r="595" spans="1:97">
      <c r="A595" s="529" t="s">
        <v>598</v>
      </c>
      <c r="B595" s="33" t="s">
        <v>587</v>
      </c>
      <c r="C595" s="33">
        <f t="shared" ref="C595:R596" si="730">+C582</f>
        <v>0.0372948870392389</v>
      </c>
      <c r="D595" s="33">
        <f t="shared" si="730"/>
        <v>0.0220308347702608</v>
      </c>
      <c r="E595" s="33">
        <f t="shared" si="730"/>
        <v>-0.00143026864083708</v>
      </c>
      <c r="F595" s="33">
        <f t="shared" si="730"/>
        <v>-0.00923018988863063</v>
      </c>
      <c r="G595" s="33">
        <f t="shared" si="730"/>
        <v>-0.0277772692009311</v>
      </c>
      <c r="H595" s="33">
        <f t="shared" si="730"/>
        <v>0.0423081761006289</v>
      </c>
      <c r="I595" s="33">
        <f t="shared" si="730"/>
        <v>-0.00594630484988443</v>
      </c>
      <c r="J595" s="33">
        <f t="shared" si="730"/>
        <v>0.0167696419779138</v>
      </c>
      <c r="K595" s="33">
        <f t="shared" si="730"/>
        <v>-0.0293089005235602</v>
      </c>
      <c r="L595" s="33">
        <f t="shared" si="730"/>
        <v>-0.0508042935596605</v>
      </c>
      <c r="M595" s="33">
        <f t="shared" si="730"/>
        <v>0.0354654142686503</v>
      </c>
      <c r="N595" s="33">
        <f t="shared" si="730"/>
        <v>-0.00848045977011533</v>
      </c>
      <c r="O595" s="33">
        <f t="shared" si="730"/>
        <v>0.0158930378222114</v>
      </c>
      <c r="P595" s="33">
        <f>+P582</f>
        <v>-0.047251129000589</v>
      </c>
      <c r="Q595" s="33">
        <f>+Q582</f>
        <v>0.0145363820985331</v>
      </c>
      <c r="R595" s="33">
        <f t="shared" si="730"/>
        <v>-0.0201146991135826</v>
      </c>
      <c r="S595" s="33"/>
      <c r="T595" s="33"/>
      <c r="U595" s="33"/>
      <c r="V595" s="33"/>
      <c r="W595" s="33">
        <f t="shared" ref="W595:Y596" si="731">+W582</f>
        <v>0.0655572967678746</v>
      </c>
      <c r="X595" s="33">
        <f t="shared" si="731"/>
        <v>-0.0836618316065263</v>
      </c>
      <c r="Y595" s="33">
        <f t="shared" si="731"/>
        <v>-0.00178257644972327</v>
      </c>
      <c r="Z595" s="33"/>
      <c r="AA595" s="33"/>
      <c r="AB595" s="33"/>
      <c r="AC595" s="33"/>
      <c r="AD595" s="33">
        <f t="shared" ref="AD595:AF596" si="732">+AD582</f>
        <v>-0.0293229359414927</v>
      </c>
      <c r="AE595" s="33">
        <f t="shared" si="732"/>
        <v>-0.0579075105485234</v>
      </c>
      <c r="AF595" s="33">
        <f t="shared" si="732"/>
        <v>-0.0423327668154978</v>
      </c>
      <c r="AG595" s="33"/>
      <c r="AH595" s="33"/>
      <c r="AI595" s="33"/>
      <c r="AJ595" s="33"/>
      <c r="AK595" s="33">
        <f t="shared" ref="AK595:AM596" si="733">+AK582</f>
        <v>0.0148529650690495</v>
      </c>
      <c r="AL595" s="33">
        <f t="shared" si="733"/>
        <v>0.0164801340354233</v>
      </c>
      <c r="AM595" s="33">
        <f t="shared" si="733"/>
        <v>0.0155998681608436</v>
      </c>
      <c r="AN595" s="33"/>
      <c r="AO595" s="33"/>
      <c r="AP595" s="33"/>
      <c r="AQ595" s="33"/>
      <c r="AR595" s="33">
        <f t="shared" ref="AR595:AT596" si="734">+AR582</f>
        <v>-0.0298602385826216</v>
      </c>
      <c r="AS595" s="33">
        <f t="shared" si="734"/>
        <v>-0.0914939855653569</v>
      </c>
      <c r="AT595" s="33">
        <f t="shared" si="734"/>
        <v>-0.0587072072072072</v>
      </c>
      <c r="AU595" s="137"/>
      <c r="AV595" s="137"/>
      <c r="AW595" s="137"/>
      <c r="AX595" s="137"/>
      <c r="AY595" s="33">
        <f t="shared" ref="AY595:BA596" si="735">+AY582</f>
        <v>-0.0643934349823557</v>
      </c>
      <c r="AZ595" s="33">
        <f t="shared" si="735"/>
        <v>0.0442979978281565</v>
      </c>
      <c r="BA595" s="33">
        <f t="shared" si="735"/>
        <v>-0.00991596482273795</v>
      </c>
      <c r="BB595" s="137"/>
      <c r="BC595" s="137"/>
      <c r="BD595" s="137"/>
      <c r="BE595" s="137"/>
      <c r="BF595" s="33">
        <f t="shared" ref="BF595:BH596" si="736">+BF582</f>
        <v>0.0705601291364002</v>
      </c>
      <c r="BG595" s="33">
        <f t="shared" si="736"/>
        <v>0.0875646889163577</v>
      </c>
      <c r="BH595" s="33">
        <f t="shared" si="736"/>
        <v>0.078974006116208</v>
      </c>
      <c r="BI595" s="137"/>
      <c r="BJ595" s="137"/>
      <c r="BK595" s="137"/>
      <c r="BL595" s="137"/>
      <c r="BM595" s="33">
        <f t="shared" ref="BM595:BO596" si="737">+BM582</f>
        <v>-0.0186919498541353</v>
      </c>
      <c r="BN595" s="33">
        <f t="shared" si="737"/>
        <v>-0.0751358244136173</v>
      </c>
      <c r="BO595" s="33">
        <f t="shared" si="737"/>
        <v>-0.0471964094057957</v>
      </c>
      <c r="BP595" s="137"/>
      <c r="BQ595" s="137"/>
      <c r="BR595" s="137"/>
      <c r="BS595" s="137"/>
      <c r="BT595" s="33">
        <f t="shared" ref="BT595:CS596" si="738">+BT582</f>
        <v>-0.00978738431563571</v>
      </c>
      <c r="BU595" s="33">
        <f t="shared" si="738"/>
        <v>-0.000571936959837319</v>
      </c>
      <c r="BV595" s="33">
        <f t="shared" si="738"/>
        <v>-0.0052782338308458</v>
      </c>
      <c r="BW595" s="33"/>
      <c r="BX595" s="33"/>
      <c r="BY595" s="137"/>
      <c r="BZ595" s="33"/>
      <c r="CA595" s="33">
        <f t="shared" ref="CA595:CA596" si="739">+CA582</f>
        <v>-0.0143168204587398</v>
      </c>
      <c r="CB595" s="33">
        <f>+CB582</f>
        <v>-0.0486265733092842</v>
      </c>
      <c r="CC595" s="33">
        <f>+CC582</f>
        <v>-0.0301072847603643</v>
      </c>
      <c r="CD595" s="33"/>
      <c r="CE595" s="33"/>
      <c r="CF595" s="137"/>
      <c r="CG595" s="33"/>
      <c r="CH595" s="33">
        <f>+CH582</f>
        <v>-0.0274026592360172</v>
      </c>
      <c r="CI595" s="33">
        <f>+CI582</f>
        <v>0.00791424323448012</v>
      </c>
      <c r="CJ595" s="33">
        <f t="shared" si="738"/>
        <v>-0.0112749623167369</v>
      </c>
      <c r="CK595" s="33">
        <f t="shared" si="738"/>
        <v>-0.00371791340408122</v>
      </c>
      <c r="CL595" s="33">
        <f t="shared" si="738"/>
        <v>-0.00371791340408122</v>
      </c>
      <c r="CM595" s="33">
        <f t="shared" si="738"/>
        <v>-0.00371791340408122</v>
      </c>
      <c r="CN595" s="33">
        <f t="shared" si="738"/>
        <v>-0.00371791340408122</v>
      </c>
      <c r="CO595" s="33">
        <f t="shared" si="738"/>
        <v>-0.00371791340408122</v>
      </c>
      <c r="CP595" s="33">
        <f t="shared" si="738"/>
        <v>-0.00371791340408123</v>
      </c>
      <c r="CQ595" s="33">
        <f t="shared" si="738"/>
        <v>-0.00371791340408122</v>
      </c>
      <c r="CR595" s="33">
        <f t="shared" si="738"/>
        <v>-0.00371791340408122</v>
      </c>
      <c r="CS595" s="33">
        <f t="shared" si="738"/>
        <v>-0.00371791340408122</v>
      </c>
    </row>
    <row r="596" spans="1:97">
      <c r="A596" s="529" t="s">
        <v>599</v>
      </c>
      <c r="B596" s="33" t="s">
        <v>587</v>
      </c>
      <c r="C596" s="87">
        <f t="shared" si="730"/>
        <v>0</v>
      </c>
      <c r="D596" s="87">
        <f t="shared" si="730"/>
        <v>0</v>
      </c>
      <c r="E596" s="87">
        <f t="shared" si="730"/>
        <v>0</v>
      </c>
      <c r="F596" s="87">
        <f t="shared" si="730"/>
        <v>0</v>
      </c>
      <c r="G596" s="87">
        <f t="shared" si="730"/>
        <v>0</v>
      </c>
      <c r="H596" s="87">
        <f t="shared" si="730"/>
        <v>0</v>
      </c>
      <c r="I596" s="87">
        <f t="shared" si="730"/>
        <v>0</v>
      </c>
      <c r="J596" s="87">
        <f t="shared" si="730"/>
        <v>0</v>
      </c>
      <c r="K596" s="87">
        <f t="shared" si="730"/>
        <v>0</v>
      </c>
      <c r="L596" s="87">
        <f t="shared" si="730"/>
        <v>0</v>
      </c>
      <c r="M596" s="33">
        <f t="shared" si="730"/>
        <v>0</v>
      </c>
      <c r="N596" s="33">
        <f t="shared" si="730"/>
        <v>0</v>
      </c>
      <c r="O596" s="87">
        <f t="shared" si="730"/>
        <v>0</v>
      </c>
      <c r="P596" s="33">
        <f>+P583</f>
        <v>0</v>
      </c>
      <c r="Q596" s="33">
        <f>+Q583</f>
        <v>-0.028324899084869</v>
      </c>
      <c r="R596" s="87">
        <f t="shared" si="730"/>
        <v>-0.01244</v>
      </c>
      <c r="S596" s="33"/>
      <c r="T596" s="33"/>
      <c r="U596" s="33"/>
      <c r="V596" s="33"/>
      <c r="W596" s="33">
        <f t="shared" si="731"/>
        <v>0</v>
      </c>
      <c r="X596" s="33">
        <f t="shared" si="731"/>
        <v>0.140045540073836</v>
      </c>
      <c r="Y596" s="87">
        <f t="shared" si="731"/>
        <v>0.0632</v>
      </c>
      <c r="Z596" s="33"/>
      <c r="AA596" s="33"/>
      <c r="AB596" s="33"/>
      <c r="AC596" s="33"/>
      <c r="AD596" s="87">
        <f t="shared" si="732"/>
        <v>0</v>
      </c>
      <c r="AE596" s="87">
        <f t="shared" si="732"/>
        <v>0.034715</v>
      </c>
      <c r="AF596" s="87">
        <f t="shared" si="732"/>
        <v>0.0158</v>
      </c>
      <c r="AG596" s="87"/>
      <c r="AH596" s="87"/>
      <c r="AI596" s="87"/>
      <c r="AJ596" s="87"/>
      <c r="AK596" s="33">
        <f t="shared" si="733"/>
        <v>0</v>
      </c>
      <c r="AL596" s="33">
        <f t="shared" si="733"/>
        <v>0</v>
      </c>
      <c r="AM596" s="87">
        <f t="shared" si="733"/>
        <v>0</v>
      </c>
      <c r="AN596" s="33"/>
      <c r="AO596" s="33"/>
      <c r="AP596" s="33"/>
      <c r="AQ596" s="33"/>
      <c r="AR596" s="87">
        <f t="shared" si="734"/>
        <v>0</v>
      </c>
      <c r="AS596" s="87">
        <f t="shared" si="734"/>
        <v>0</v>
      </c>
      <c r="AT596" s="87">
        <f t="shared" si="734"/>
        <v>0</v>
      </c>
      <c r="AU596" s="137"/>
      <c r="AV596" s="137"/>
      <c r="AW596" s="137"/>
      <c r="AX596" s="137"/>
      <c r="AY596" s="33">
        <f t="shared" si="735"/>
        <v>0.00932152606698182</v>
      </c>
      <c r="AZ596" s="33">
        <f t="shared" si="735"/>
        <v>-0.0192154783991519</v>
      </c>
      <c r="BA596" s="33">
        <f t="shared" si="735"/>
        <v>-0.00498156819766863</v>
      </c>
      <c r="BB596" s="33"/>
      <c r="BC596" s="33"/>
      <c r="BD596" s="33"/>
      <c r="BE596" s="33"/>
      <c r="BF596" s="33">
        <f t="shared" si="736"/>
        <v>0</v>
      </c>
      <c r="BG596" s="33">
        <f t="shared" si="736"/>
        <v>0.0160949732179646</v>
      </c>
      <c r="BH596" s="33">
        <f t="shared" si="736"/>
        <v>0.0079638124362895</v>
      </c>
      <c r="BI596" s="33"/>
      <c r="BJ596" s="33"/>
      <c r="BK596" s="33"/>
      <c r="BL596" s="33"/>
      <c r="BM596" s="33">
        <f t="shared" si="737"/>
        <v>0.0236537096901364</v>
      </c>
      <c r="BN596" s="33">
        <f t="shared" si="737"/>
        <v>0.0131380656130453</v>
      </c>
      <c r="BO596" s="33">
        <f t="shared" si="737"/>
        <v>0.0183432530002927</v>
      </c>
      <c r="BP596" s="33"/>
      <c r="BQ596" s="33"/>
      <c r="BR596" s="33"/>
      <c r="BS596" s="33"/>
      <c r="BT596" s="33">
        <f t="shared" si="738"/>
        <v>0</v>
      </c>
      <c r="BU596" s="33">
        <f>+BU583</f>
        <v>0</v>
      </c>
      <c r="BV596" s="33">
        <f t="shared" si="738"/>
        <v>0</v>
      </c>
      <c r="BW596" s="33"/>
      <c r="BX596" s="33"/>
      <c r="BY596" s="33"/>
      <c r="BZ596" s="33"/>
      <c r="CA596" s="33">
        <f t="shared" si="739"/>
        <v>0</v>
      </c>
      <c r="CB596" s="33">
        <f>+CB583</f>
        <v>0</v>
      </c>
      <c r="CC596" s="33">
        <f t="shared" ref="CC596:CS596" si="740">CC600/CC597</f>
        <v>0</v>
      </c>
      <c r="CD596" s="33"/>
      <c r="CE596" s="33"/>
      <c r="CF596" s="33"/>
      <c r="CG596" s="33"/>
      <c r="CH596" s="33">
        <f>+CH583</f>
        <v>0</v>
      </c>
      <c r="CI596" s="33">
        <f>+CI583</f>
        <v>0</v>
      </c>
      <c r="CJ596" s="33">
        <f t="shared" si="740"/>
        <v>0</v>
      </c>
      <c r="CK596" s="33">
        <f t="shared" si="740"/>
        <v>0</v>
      </c>
      <c r="CL596" s="33">
        <f t="shared" si="740"/>
        <v>0</v>
      </c>
      <c r="CM596" s="33">
        <f t="shared" si="740"/>
        <v>0</v>
      </c>
      <c r="CN596" s="33">
        <f t="shared" si="740"/>
        <v>0</v>
      </c>
      <c r="CO596" s="33">
        <f t="shared" si="740"/>
        <v>0</v>
      </c>
      <c r="CP596" s="33">
        <f t="shared" si="740"/>
        <v>0</v>
      </c>
      <c r="CQ596" s="33">
        <f t="shared" si="740"/>
        <v>0</v>
      </c>
      <c r="CR596" s="33">
        <f t="shared" si="740"/>
        <v>0</v>
      </c>
      <c r="CS596" s="33">
        <f t="shared" si="740"/>
        <v>0</v>
      </c>
    </row>
    <row r="597" spans="1:97">
      <c r="A597" s="57" t="s">
        <v>456</v>
      </c>
      <c r="B597" s="39" t="s">
        <v>594</v>
      </c>
      <c r="C597" s="39">
        <v>157</v>
      </c>
      <c r="D597" s="39">
        <v>187</v>
      </c>
      <c r="E597" s="39">
        <v>221</v>
      </c>
      <c r="F597" s="39">
        <v>255.8</v>
      </c>
      <c r="G597" s="39">
        <v>259</v>
      </c>
      <c r="H597" s="39">
        <v>250</v>
      </c>
      <c r="I597" s="39">
        <v>278</v>
      </c>
      <c r="J597" s="39">
        <v>286.7</v>
      </c>
      <c r="K597" s="39">
        <v>311.2</v>
      </c>
      <c r="L597" s="39">
        <v>342.6</v>
      </c>
      <c r="M597" s="39">
        <v>260</v>
      </c>
      <c r="N597" s="39">
        <f>+O597-M597</f>
        <v>116.4</v>
      </c>
      <c r="O597" s="39">
        <v>376.4</v>
      </c>
      <c r="P597" s="39">
        <v>280.2</v>
      </c>
      <c r="Q597" s="39">
        <f>+R597-P597</f>
        <v>134.5</v>
      </c>
      <c r="R597" s="39">
        <v>414.7</v>
      </c>
      <c r="S597" s="39"/>
      <c r="T597" s="39"/>
      <c r="U597" s="39"/>
      <c r="V597" s="39"/>
      <c r="W597" s="39">
        <v>283.3</v>
      </c>
      <c r="X597" s="39">
        <f>+Y597-W597</f>
        <v>148.2</v>
      </c>
      <c r="Y597" s="39">
        <v>431.5</v>
      </c>
      <c r="Z597" s="39"/>
      <c r="AA597" s="39"/>
      <c r="AB597" s="39"/>
      <c r="AC597" s="39"/>
      <c r="AD597" s="39">
        <f>+W589</f>
        <v>303.5</v>
      </c>
      <c r="AE597" s="39">
        <f>+X589</f>
        <v>167.7</v>
      </c>
      <c r="AF597" s="39">
        <v>471.2</v>
      </c>
      <c r="AG597" s="39"/>
      <c r="AH597" s="39"/>
      <c r="AI597" s="39"/>
      <c r="AJ597" s="39"/>
      <c r="AK597" s="39">
        <f>+AD589</f>
        <v>326.2</v>
      </c>
      <c r="AL597" s="39">
        <f>+AE589</f>
        <v>196.8</v>
      </c>
      <c r="AM597" s="39">
        <v>523</v>
      </c>
      <c r="AN597" s="39"/>
      <c r="AO597" s="39"/>
      <c r="AP597" s="39"/>
      <c r="AQ597" s="39"/>
      <c r="AR597" s="39">
        <f>+AK589</f>
        <v>376.1</v>
      </c>
      <c r="AS597" s="39">
        <f>+AL589</f>
        <v>244.7</v>
      </c>
      <c r="AT597" s="39">
        <v>620.8</v>
      </c>
      <c r="AU597" s="39"/>
      <c r="AV597" s="39"/>
      <c r="AW597" s="39"/>
      <c r="AX597" s="39"/>
      <c r="AY597" s="39">
        <f>+AR589</f>
        <v>433.8</v>
      </c>
      <c r="AZ597" s="39">
        <f>+AS589</f>
        <v>332.2</v>
      </c>
      <c r="BA597" s="39">
        <f>+AT589</f>
        <v>766</v>
      </c>
      <c r="BB597" s="39"/>
      <c r="BC597" s="39"/>
      <c r="BD597" s="39"/>
      <c r="BE597" s="39"/>
      <c r="BF597" s="39">
        <f>+AY589</f>
        <v>570</v>
      </c>
      <c r="BG597" s="39">
        <f>+AZ589</f>
        <v>420.5</v>
      </c>
      <c r="BH597" s="39">
        <f>+BA589</f>
        <v>990.5</v>
      </c>
      <c r="BI597" s="39"/>
      <c r="BJ597" s="39"/>
      <c r="BK597" s="39"/>
      <c r="BL597" s="39"/>
      <c r="BM597" s="39">
        <f>+BF589</f>
        <v>703.5</v>
      </c>
      <c r="BN597" s="39">
        <f>+BG589</f>
        <v>599.5</v>
      </c>
      <c r="BO597" s="39">
        <f>+BH589</f>
        <v>1303</v>
      </c>
      <c r="BP597" s="39"/>
      <c r="BQ597" s="39"/>
      <c r="BR597" s="39"/>
      <c r="BS597" s="39"/>
      <c r="BT597" s="39">
        <f>+BM589</f>
        <v>933.9</v>
      </c>
      <c r="BU597" s="39">
        <f>+BN589</f>
        <v>737</v>
      </c>
      <c r="BV597" s="39">
        <f>+BO589</f>
        <v>1670.9</v>
      </c>
      <c r="BW597" s="39"/>
      <c r="BX597" s="39"/>
      <c r="BY597" s="39"/>
      <c r="BZ597" s="39"/>
      <c r="CA597" s="39">
        <f>+BT589</f>
        <v>1097.4</v>
      </c>
      <c r="CB597" s="39">
        <f>CC597-CA597</f>
        <v>735.3</v>
      </c>
      <c r="CC597" s="39">
        <f>+BV589</f>
        <v>1832.7</v>
      </c>
      <c r="CD597" s="39"/>
      <c r="CE597" s="39"/>
      <c r="CF597" s="39"/>
      <c r="CG597" s="39"/>
      <c r="CH597" s="39">
        <f>+CA589</f>
        <v>1087.1</v>
      </c>
      <c r="CI597" s="39">
        <f>CJ597-CH597</f>
        <v>763.73037921968</v>
      </c>
      <c r="CJ597" s="39">
        <f>+CC589</f>
        <v>1850.83037921968</v>
      </c>
      <c r="CK597" s="39">
        <f t="shared" ref="CK597:CS597" si="741">+CJ589</f>
        <v>1974.54719539636</v>
      </c>
      <c r="CL597" s="39">
        <f t="shared" si="741"/>
        <v>2101.55129990191</v>
      </c>
      <c r="CM597" s="39">
        <f t="shared" si="741"/>
        <v>2236.59679604875</v>
      </c>
      <c r="CN597" s="39">
        <f t="shared" si="741"/>
        <v>2380.18654893106</v>
      </c>
      <c r="CO597" s="39">
        <f t="shared" si="741"/>
        <v>2532.85455573522</v>
      </c>
      <c r="CP597" s="39">
        <f t="shared" si="741"/>
        <v>2695.16785718569</v>
      </c>
      <c r="CQ597" s="39">
        <f t="shared" si="741"/>
        <v>2867.72856553494</v>
      </c>
      <c r="CR597" s="39">
        <f t="shared" si="741"/>
        <v>3051.17601616126</v>
      </c>
      <c r="CS597" s="39">
        <f t="shared" si="741"/>
        <v>3246.18905026426</v>
      </c>
    </row>
    <row r="598" spans="1:97">
      <c r="A598" s="57" t="s">
        <v>457</v>
      </c>
      <c r="B598" s="39" t="s">
        <v>594</v>
      </c>
      <c r="C598" s="67">
        <f>+C597*C594</f>
        <v>24.1447027348395</v>
      </c>
      <c r="D598" s="67">
        <f>+D597*D594</f>
        <v>29.8802338979612</v>
      </c>
      <c r="E598" s="67">
        <f>+E597*E594</f>
        <v>35.116089369625</v>
      </c>
      <c r="F598" s="67">
        <f>+F597*F594</f>
        <v>5.56108257351171</v>
      </c>
      <c r="G598" s="67">
        <f>+G597*G594</f>
        <v>-1.80568727695887</v>
      </c>
      <c r="H598" s="67">
        <f t="shared" ref="H598:R598" si="742">+H597*H594</f>
        <v>17.4229559748428</v>
      </c>
      <c r="I598" s="67">
        <f t="shared" si="742"/>
        <v>10.3530727482679</v>
      </c>
      <c r="J598" s="67">
        <f t="shared" si="742"/>
        <v>19.6921436449321</v>
      </c>
      <c r="K598" s="67">
        <f t="shared" si="742"/>
        <v>38.1209298429319</v>
      </c>
      <c r="L598" s="67">
        <f t="shared" si="742"/>
        <v>51.2055509735396</v>
      </c>
      <c r="M598" s="67">
        <f t="shared" si="742"/>
        <v>10.7789922901509</v>
      </c>
      <c r="N598" s="39">
        <f>+O598-M598</f>
        <v>21.5388682735687</v>
      </c>
      <c r="O598" s="67">
        <f t="shared" si="742"/>
        <v>32.3178605637196</v>
      </c>
      <c r="P598" s="67">
        <f t="shared" si="742"/>
        <v>16.3397663459651</v>
      </c>
      <c r="Q598" s="39">
        <f>+R598-P598</f>
        <v>13.9606673764376</v>
      </c>
      <c r="R598" s="67">
        <f t="shared" si="742"/>
        <v>30.3004337224027</v>
      </c>
      <c r="S598" s="67"/>
      <c r="T598" s="67"/>
      <c r="U598" s="67"/>
      <c r="V598" s="67"/>
      <c r="W598" s="67">
        <f>+W597*W594</f>
        <v>1.6276178256611</v>
      </c>
      <c r="X598" s="39">
        <f>+Y598-W598</f>
        <v>11.5707639123945</v>
      </c>
      <c r="Y598" s="67">
        <f>+Y597*Y594</f>
        <v>13.1983817380556</v>
      </c>
      <c r="Z598" s="67"/>
      <c r="AA598" s="67"/>
      <c r="AB598" s="67"/>
      <c r="AC598" s="67"/>
      <c r="AD598" s="67">
        <f>+AD597*AD594</f>
        <v>31.599511058243</v>
      </c>
      <c r="AE598" s="67">
        <f>+AF598-AD598</f>
        <v>32.7027286652196</v>
      </c>
      <c r="AF598" s="67">
        <f>+AF597*AF594</f>
        <v>64.3022397234626</v>
      </c>
      <c r="AG598" s="67"/>
      <c r="AH598" s="67"/>
      <c r="AI598" s="67"/>
      <c r="AJ598" s="67"/>
      <c r="AK598" s="67">
        <f>+AK597*AK594</f>
        <v>45.0549627944761</v>
      </c>
      <c r="AL598" s="39">
        <f>+AM598-AK598</f>
        <v>44.5863061574027</v>
      </c>
      <c r="AM598" s="67">
        <f>+AM597*AM594</f>
        <v>89.6412689518788</v>
      </c>
      <c r="AN598" s="67"/>
      <c r="AO598" s="67"/>
      <c r="AP598" s="67"/>
      <c r="AQ598" s="67"/>
      <c r="AR598" s="67">
        <f>+AR589-AR597-AR599-AR600</f>
        <v>68.930435730924</v>
      </c>
      <c r="AS598" s="67">
        <f>+AT598-AR598</f>
        <v>112.71499850331</v>
      </c>
      <c r="AT598" s="67">
        <f>+AT597*AT594</f>
        <v>181.645434234234</v>
      </c>
      <c r="AU598" s="67"/>
      <c r="AV598" s="67"/>
      <c r="AW598" s="67"/>
      <c r="AX598" s="67"/>
      <c r="AY598" s="67">
        <f>+AY589-AY597-AY599-AY600</f>
        <v>160.090194087489</v>
      </c>
      <c r="AZ598" s="39">
        <f>+BA598-AY598</f>
        <v>75.8213162061423</v>
      </c>
      <c r="BA598" s="67">
        <f>+BA589-BA597-BA599-BA600</f>
        <v>235.911510293631</v>
      </c>
      <c r="BB598" s="67"/>
      <c r="BC598" s="67"/>
      <c r="BD598" s="67"/>
      <c r="BE598" s="67"/>
      <c r="BF598" s="67">
        <f>+BF589-BF597-BF599-BF600</f>
        <v>93.2807263922519</v>
      </c>
      <c r="BG598" s="67">
        <f>+BH598-BF598</f>
        <v>133.107364331499</v>
      </c>
      <c r="BH598" s="67">
        <f>+BH589-BH597-BH599-BH600</f>
        <v>226.388090723751</v>
      </c>
      <c r="BI598" s="67"/>
      <c r="BJ598" s="67"/>
      <c r="BK598" s="67"/>
      <c r="BL598" s="67"/>
      <c r="BM598" s="67">
        <f>+BM589-BM597-BM599-BM600</f>
        <v>226.909401955373</v>
      </c>
      <c r="BN598" s="67">
        <f>+BO598-BM598</f>
        <v>178.586260840997</v>
      </c>
      <c r="BO598" s="67">
        <f>+BO589-BO597-BO599-BO600</f>
        <v>405.49566279637</v>
      </c>
      <c r="BP598" s="67"/>
      <c r="BQ598" s="67"/>
      <c r="BR598" s="67"/>
      <c r="BS598" s="67"/>
      <c r="BT598" s="67">
        <f>+BT589-BT597-BT599-BT600</f>
        <v>172.640438212372</v>
      </c>
      <c r="BU598" s="67">
        <f>+BV598-BT598</f>
        <v>-2.02103730441212</v>
      </c>
      <c r="BV598" s="67">
        <f>+BV589-BV597-BV599-BV600</f>
        <v>170.61940090796</v>
      </c>
      <c r="BW598" s="39"/>
      <c r="BX598" s="39"/>
      <c r="BY598" s="67"/>
      <c r="BZ598" s="39"/>
      <c r="CA598" s="67">
        <f>+CA589-CA597-CA599-CA600</f>
        <v>5.41127877142083</v>
      </c>
      <c r="CB598" s="39">
        <f t="shared" ref="CB598:CB600" si="743">CC598-CA598</f>
        <v>67.8967212285788</v>
      </c>
      <c r="CC598" s="67">
        <f>+CC589-CC597-CC599-CC600</f>
        <v>73.3079999999997</v>
      </c>
      <c r="CD598" s="39"/>
      <c r="CE598" s="39"/>
      <c r="CF598" s="67"/>
      <c r="CG598" s="39"/>
      <c r="CH598" s="67">
        <f>+CH589-CH597-CH599-CH600</f>
        <v>89.6113611725037</v>
      </c>
      <c r="CI598" s="39">
        <f t="shared" ref="CI598:CI600" si="744">CJ598-CH598</f>
        <v>54.9734977845505</v>
      </c>
      <c r="CJ598" s="67">
        <f t="shared" ref="CJ598:CS598" si="745">+CJ589-CJ597-CJ599-CJ600</f>
        <v>144.584858957054</v>
      </c>
      <c r="CK598" s="67">
        <f t="shared" si="745"/>
        <v>134.345299990306</v>
      </c>
      <c r="CL598" s="67">
        <f t="shared" si="745"/>
        <v>142.858881894106</v>
      </c>
      <c r="CM598" s="67">
        <f t="shared" si="745"/>
        <v>151.905226089866</v>
      </c>
      <c r="CN598" s="67">
        <f t="shared" si="745"/>
        <v>161.517334278645</v>
      </c>
      <c r="CO598" s="67">
        <f t="shared" si="745"/>
        <v>171.730235353824</v>
      </c>
      <c r="CP598" s="67">
        <f t="shared" si="745"/>
        <v>182.581109051728</v>
      </c>
      <c r="CQ598" s="67">
        <f t="shared" si="745"/>
        <v>194.109417099392</v>
      </c>
      <c r="CR598" s="67">
        <f t="shared" si="745"/>
        <v>206.357042311702</v>
      </c>
      <c r="CS598" s="67">
        <f t="shared" si="745"/>
        <v>219.368436117288</v>
      </c>
    </row>
    <row r="599" spans="1:97">
      <c r="A599" s="57" t="s">
        <v>600</v>
      </c>
      <c r="B599" s="39" t="s">
        <v>594</v>
      </c>
      <c r="C599" s="67">
        <f>+C597*C595</f>
        <v>5.85529726516051</v>
      </c>
      <c r="D599" s="67">
        <f>+D597*D595</f>
        <v>4.11976610203877</v>
      </c>
      <c r="E599" s="67">
        <f>+E597*E595</f>
        <v>-0.316089369624994</v>
      </c>
      <c r="F599" s="67">
        <f>+F597*F595</f>
        <v>-2.36108257351172</v>
      </c>
      <c r="G599" s="67">
        <f>+G597*G595</f>
        <v>-7.19431272304114</v>
      </c>
      <c r="H599" s="67">
        <f t="shared" ref="H599:R599" si="746">+H597*H595</f>
        <v>10.5770440251572</v>
      </c>
      <c r="I599" s="67">
        <f t="shared" si="746"/>
        <v>-1.65307274826787</v>
      </c>
      <c r="J599" s="67">
        <f t="shared" si="746"/>
        <v>4.80785635506789</v>
      </c>
      <c r="K599" s="67">
        <f t="shared" si="746"/>
        <v>-9.12092984293194</v>
      </c>
      <c r="L599" s="67">
        <f t="shared" si="746"/>
        <v>-17.4055509735397</v>
      </c>
      <c r="M599" s="67">
        <f t="shared" si="746"/>
        <v>9.22100770984907</v>
      </c>
      <c r="N599" s="39">
        <f>+O599-M599</f>
        <v>-3.23886827356872</v>
      </c>
      <c r="O599" s="67">
        <f t="shared" si="746"/>
        <v>5.98213943628036</v>
      </c>
      <c r="P599" s="67">
        <f t="shared" si="746"/>
        <v>-13.239766345965</v>
      </c>
      <c r="Q599" s="39">
        <f>+R599-P599</f>
        <v>4.89820062356232</v>
      </c>
      <c r="R599" s="67">
        <f t="shared" si="746"/>
        <v>-8.34156572240271</v>
      </c>
      <c r="S599" s="67"/>
      <c r="T599" s="67"/>
      <c r="U599" s="67"/>
      <c r="V599" s="67"/>
      <c r="W599" s="67">
        <f>+W597*W595</f>
        <v>18.5723821743389</v>
      </c>
      <c r="X599" s="39">
        <f>+Y599-W599</f>
        <v>-19.3415639123945</v>
      </c>
      <c r="Y599" s="67">
        <f>+Y597*Y595</f>
        <v>-0.769181738055593</v>
      </c>
      <c r="Z599" s="67"/>
      <c r="AA599" s="67"/>
      <c r="AB599" s="67"/>
      <c r="AC599" s="67"/>
      <c r="AD599" s="67">
        <f>+AD597*AD595</f>
        <v>-8.89951105824304</v>
      </c>
      <c r="AE599" s="67">
        <f>+AF599-AD599</f>
        <v>-11.0476886652195</v>
      </c>
      <c r="AF599" s="67">
        <f>+AF597*AF595</f>
        <v>-19.9471997234625</v>
      </c>
      <c r="AG599" s="67"/>
      <c r="AH599" s="67"/>
      <c r="AI599" s="67"/>
      <c r="AJ599" s="67"/>
      <c r="AK599" s="67">
        <f>+AK597*AK595</f>
        <v>4.84503720552396</v>
      </c>
      <c r="AL599" s="39">
        <f>+AM599-AK599</f>
        <v>3.31369384259725</v>
      </c>
      <c r="AM599" s="67">
        <f>+AM597*AM595</f>
        <v>8.15873104812121</v>
      </c>
      <c r="AN599" s="67"/>
      <c r="AO599" s="67"/>
      <c r="AP599" s="67"/>
      <c r="AQ599" s="67"/>
      <c r="AR599" s="39">
        <f>+AR595*AR597</f>
        <v>-11.230435730924</v>
      </c>
      <c r="AS599" s="39">
        <f>+AT599-AR599</f>
        <v>-25.2149985033102</v>
      </c>
      <c r="AT599" s="39">
        <f>+AT597*AT595</f>
        <v>-36.4454342342342</v>
      </c>
      <c r="AU599" s="67"/>
      <c r="AV599" s="67"/>
      <c r="AW599" s="39"/>
      <c r="AX599" s="67"/>
      <c r="AY599" s="39">
        <f>+AY595*AY597</f>
        <v>-27.9338720953459</v>
      </c>
      <c r="AZ599" s="39">
        <f>+BA599-AY599</f>
        <v>20.3382430411286</v>
      </c>
      <c r="BA599" s="39">
        <f>+BA595*BA597</f>
        <v>-7.59562905421727</v>
      </c>
      <c r="BB599" s="39"/>
      <c r="BC599" s="39"/>
      <c r="BD599" s="39"/>
      <c r="BE599" s="39"/>
      <c r="BF599" s="39">
        <f>+BF595*BF597</f>
        <v>40.2192736077481</v>
      </c>
      <c r="BG599" s="39">
        <f>+BH599-BF599</f>
        <v>38.0044794503558</v>
      </c>
      <c r="BH599" s="39">
        <f>+BH595*BH597</f>
        <v>78.223753058104</v>
      </c>
      <c r="BI599" s="39"/>
      <c r="BJ599" s="39"/>
      <c r="BK599" s="39"/>
      <c r="BL599" s="39"/>
      <c r="BM599" s="39">
        <f>+BM595*BM597</f>
        <v>-13.1497867223842</v>
      </c>
      <c r="BN599" s="39">
        <f>+BO599-BM599</f>
        <v>-48.3471347333676</v>
      </c>
      <c r="BO599" s="39">
        <f>+BO595*BO597</f>
        <v>-61.4969214557518</v>
      </c>
      <c r="BP599" s="39"/>
      <c r="BQ599" s="39"/>
      <c r="BR599" s="39"/>
      <c r="BS599" s="39"/>
      <c r="BT599" s="39">
        <f>+BT595*BT597</f>
        <v>-9.14043821237219</v>
      </c>
      <c r="BU599" s="39">
        <f>+BV599-BT599</f>
        <v>0.321037304411941</v>
      </c>
      <c r="BV599" s="39">
        <f>+BV595*BV597</f>
        <v>-8.81940090796025</v>
      </c>
      <c r="BW599" s="39"/>
      <c r="BX599" s="39"/>
      <c r="BY599" s="39"/>
      <c r="BZ599" s="39"/>
      <c r="CA599" s="39">
        <f>+CA595*CA597</f>
        <v>-15.711278771421</v>
      </c>
      <c r="CB599" s="39">
        <f t="shared" si="743"/>
        <v>-39.4663420088987</v>
      </c>
      <c r="CC599" s="39">
        <f>+CC595*CC597</f>
        <v>-55.1776207803197</v>
      </c>
      <c r="CD599" s="39"/>
      <c r="CE599" s="39"/>
      <c r="CF599" s="39"/>
      <c r="CG599" s="39"/>
      <c r="CH599" s="39">
        <f>+CH595*CH597</f>
        <v>-29.7894308554742</v>
      </c>
      <c r="CI599" s="39">
        <f t="shared" si="744"/>
        <v>8.92138807510041</v>
      </c>
      <c r="CJ599" s="39">
        <f t="shared" ref="CJ599:CS599" si="747">+CJ595*CJ597</f>
        <v>-20.8680427803738</v>
      </c>
      <c r="CK599" s="39">
        <f t="shared" si="747"/>
        <v>-7.34119548475511</v>
      </c>
      <c r="CL599" s="39">
        <f t="shared" si="747"/>
        <v>-7.81338574726964</v>
      </c>
      <c r="CM599" s="39">
        <f t="shared" si="747"/>
        <v>-8.31547320755476</v>
      </c>
      <c r="CN599" s="39">
        <f t="shared" si="747"/>
        <v>-8.84932747448462</v>
      </c>
      <c r="CO599" s="39">
        <f t="shared" si="747"/>
        <v>-9.41693390335616</v>
      </c>
      <c r="CP599" s="39">
        <f t="shared" si="747"/>
        <v>-10.0204007024795</v>
      </c>
      <c r="CQ599" s="39">
        <f t="shared" si="747"/>
        <v>-10.661966473069</v>
      </c>
      <c r="CR599" s="39">
        <f t="shared" si="747"/>
        <v>-11.3440082086971</v>
      </c>
      <c r="CS599" s="39">
        <f t="shared" si="747"/>
        <v>-12.0690497821592</v>
      </c>
    </row>
    <row r="600" spans="1:97">
      <c r="A600" s="57" t="s">
        <v>601</v>
      </c>
      <c r="B600" s="39" t="s">
        <v>594</v>
      </c>
      <c r="C600" s="67">
        <f>+C597*C596</f>
        <v>0</v>
      </c>
      <c r="D600" s="67">
        <f>+D597*D596</f>
        <v>0</v>
      </c>
      <c r="E600" s="67">
        <f>+E597*E596</f>
        <v>0</v>
      </c>
      <c r="F600" s="67">
        <f>+F597*F596</f>
        <v>0</v>
      </c>
      <c r="G600" s="67">
        <f>+G597*G596</f>
        <v>0</v>
      </c>
      <c r="H600" s="67">
        <f t="shared" ref="H600:R600" si="748">+H597*H596</f>
        <v>0</v>
      </c>
      <c r="I600" s="67">
        <f t="shared" si="748"/>
        <v>0</v>
      </c>
      <c r="J600" s="67">
        <f t="shared" si="748"/>
        <v>0</v>
      </c>
      <c r="K600" s="67">
        <f t="shared" si="748"/>
        <v>0</v>
      </c>
      <c r="L600" s="67">
        <f t="shared" si="748"/>
        <v>0</v>
      </c>
      <c r="M600" s="67">
        <f t="shared" si="748"/>
        <v>0</v>
      </c>
      <c r="N600" s="39">
        <f>+O600-M600</f>
        <v>0</v>
      </c>
      <c r="O600" s="67">
        <f t="shared" si="748"/>
        <v>0</v>
      </c>
      <c r="P600" s="67">
        <f t="shared" si="748"/>
        <v>0</v>
      </c>
      <c r="Q600" s="39">
        <f>+R600-P600</f>
        <v>-5.158868</v>
      </c>
      <c r="R600" s="67">
        <f t="shared" si="748"/>
        <v>-5.158868</v>
      </c>
      <c r="S600" s="67"/>
      <c r="T600" s="67"/>
      <c r="U600" s="67"/>
      <c r="V600" s="67"/>
      <c r="W600" s="67">
        <f>+W597*W596</f>
        <v>0</v>
      </c>
      <c r="X600" s="39">
        <f>+Y600-W600</f>
        <v>27.2708</v>
      </c>
      <c r="Y600" s="67">
        <f>+Y597*Y596</f>
        <v>27.2708</v>
      </c>
      <c r="Z600" s="67"/>
      <c r="AA600" s="67"/>
      <c r="AB600" s="67"/>
      <c r="AC600" s="67"/>
      <c r="AD600" s="67">
        <f>+AD597*AD596</f>
        <v>0</v>
      </c>
      <c r="AE600" s="67">
        <f>+AF600-AD600</f>
        <v>7.44496</v>
      </c>
      <c r="AF600" s="67">
        <f>+AF597*AF596</f>
        <v>7.44496</v>
      </c>
      <c r="AG600" s="67"/>
      <c r="AH600" s="67"/>
      <c r="AI600" s="67"/>
      <c r="AJ600" s="67"/>
      <c r="AK600" s="67">
        <f>+AK597*AK596</f>
        <v>0</v>
      </c>
      <c r="AL600" s="39">
        <f>+AM600-AK600</f>
        <v>0</v>
      </c>
      <c r="AM600" s="67">
        <f>+AM597*AM596</f>
        <v>0</v>
      </c>
      <c r="AN600" s="67"/>
      <c r="AO600" s="67"/>
      <c r="AP600" s="67"/>
      <c r="AQ600" s="67"/>
      <c r="AR600" s="67">
        <f>+AR596*AR597</f>
        <v>0</v>
      </c>
      <c r="AS600" s="67">
        <f>+AT600-AR600</f>
        <v>0</v>
      </c>
      <c r="AT600" s="67">
        <f>+AT597*AT596</f>
        <v>0</v>
      </c>
      <c r="AU600" s="67"/>
      <c r="AV600" s="67"/>
      <c r="AW600" s="39"/>
      <c r="AX600" s="67"/>
      <c r="AY600" s="39">
        <f>+AY596*AY597</f>
        <v>4.04367800785672</v>
      </c>
      <c r="AZ600" s="39">
        <f>+BA600-AY600</f>
        <v>-7.85955924727088</v>
      </c>
      <c r="BA600" s="39">
        <f>+BA596*BA597</f>
        <v>-3.81588123941417</v>
      </c>
      <c r="BB600" s="39"/>
      <c r="BC600" s="39"/>
      <c r="BD600" s="39"/>
      <c r="BE600" s="39"/>
      <c r="BF600" s="39">
        <f>+BF596*BF597</f>
        <v>0</v>
      </c>
      <c r="BG600" s="39">
        <f>+BH600-BF600</f>
        <v>7.88815621814475</v>
      </c>
      <c r="BH600" s="39">
        <f>+BH596*BH597</f>
        <v>7.88815621814475</v>
      </c>
      <c r="BI600" s="39"/>
      <c r="BJ600" s="39"/>
      <c r="BK600" s="39"/>
      <c r="BL600" s="39"/>
      <c r="BM600" s="39">
        <f>+BM596*BM597</f>
        <v>16.640384767011</v>
      </c>
      <c r="BN600" s="39">
        <f>+BO600-BM600</f>
        <v>7.26087389237044</v>
      </c>
      <c r="BO600" s="39">
        <f>+BO596*BO597</f>
        <v>23.9012586593814</v>
      </c>
      <c r="BP600" s="39"/>
      <c r="BQ600" s="39"/>
      <c r="BR600" s="39"/>
      <c r="BS600" s="39"/>
      <c r="BT600" s="39">
        <f>+BT596*BT597</f>
        <v>0</v>
      </c>
      <c r="BU600" s="39">
        <f>+BV600-BT600</f>
        <v>0</v>
      </c>
      <c r="BV600" s="39">
        <f>+BV596*BV597</f>
        <v>0</v>
      </c>
      <c r="BW600" s="39"/>
      <c r="BX600" s="39"/>
      <c r="BY600" s="39"/>
      <c r="BZ600" s="39"/>
      <c r="CA600" s="39">
        <f>+CA596*CA597</f>
        <v>0</v>
      </c>
      <c r="CB600" s="39">
        <f t="shared" si="743"/>
        <v>0</v>
      </c>
      <c r="CC600" s="82">
        <v>0</v>
      </c>
      <c r="CD600" s="39"/>
      <c r="CE600" s="39"/>
      <c r="CF600" s="39"/>
      <c r="CG600" s="39"/>
      <c r="CH600" s="39">
        <f>CH596*CH597</f>
        <v>0</v>
      </c>
      <c r="CI600" s="39">
        <f t="shared" si="744"/>
        <v>0</v>
      </c>
      <c r="CJ600" s="82">
        <v>0</v>
      </c>
      <c r="CK600" s="82">
        <v>0</v>
      </c>
      <c r="CL600" s="82">
        <f>CK600</f>
        <v>0</v>
      </c>
      <c r="CM600" s="39">
        <f>CL600</f>
        <v>0</v>
      </c>
      <c r="CN600" s="39">
        <f>CM600</f>
        <v>0</v>
      </c>
      <c r="CO600" s="39">
        <f t="shared" ref="CO600:CS600" si="749">CN600</f>
        <v>0</v>
      </c>
      <c r="CP600" s="39">
        <f t="shared" si="749"/>
        <v>0</v>
      </c>
      <c r="CQ600" s="39">
        <f t="shared" si="749"/>
        <v>0</v>
      </c>
      <c r="CR600" s="39">
        <f t="shared" si="749"/>
        <v>0</v>
      </c>
      <c r="CS600" s="39">
        <f t="shared" si="749"/>
        <v>0</v>
      </c>
    </row>
    <row r="602" spans="1:97">
      <c r="A602" s="195" t="s">
        <v>678</v>
      </c>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c r="AE602" s="196"/>
      <c r="AF602" s="196"/>
      <c r="AG602" s="196"/>
      <c r="AH602" s="196"/>
      <c r="AI602" s="196"/>
      <c r="AJ602" s="196"/>
      <c r="AK602" s="196"/>
      <c r="AL602" s="196"/>
      <c r="AM602" s="196"/>
      <c r="AN602" s="196"/>
      <c r="AO602" s="196"/>
      <c r="AP602" s="196"/>
      <c r="AQ602" s="196"/>
      <c r="AR602" s="196"/>
      <c r="AS602" s="196"/>
      <c r="AT602" s="196"/>
      <c r="AU602" s="196"/>
      <c r="AV602" s="196"/>
      <c r="AW602" s="196"/>
      <c r="AX602" s="196"/>
      <c r="AY602" s="196"/>
      <c r="AZ602" s="196"/>
      <c r="BA602" s="196"/>
      <c r="BB602" s="196"/>
      <c r="BC602" s="196"/>
      <c r="BD602" s="196"/>
      <c r="BE602" s="196"/>
      <c r="BF602" s="196"/>
      <c r="BG602" s="196"/>
      <c r="BH602" s="196"/>
      <c r="BI602" s="196"/>
      <c r="BJ602" s="196"/>
      <c r="BK602" s="196"/>
      <c r="BL602" s="196"/>
      <c r="BM602" s="196"/>
      <c r="BN602" s="196"/>
      <c r="BO602" s="196"/>
      <c r="BP602" s="196"/>
      <c r="BQ602" s="196"/>
      <c r="BR602" s="196"/>
      <c r="BS602" s="196"/>
      <c r="BT602" s="196"/>
      <c r="BU602" s="196"/>
      <c r="BV602" s="196"/>
      <c r="BW602" s="196"/>
      <c r="BX602" s="196"/>
      <c r="BY602" s="196"/>
      <c r="BZ602" s="196"/>
      <c r="CA602" s="196"/>
      <c r="CB602" s="196"/>
      <c r="CC602" s="196"/>
      <c r="CD602" s="196"/>
      <c r="CE602" s="196"/>
      <c r="CF602" s="196"/>
      <c r="CG602" s="196"/>
      <c r="CH602" s="196"/>
      <c r="CI602" s="196"/>
      <c r="CJ602" s="196"/>
      <c r="CK602" s="196"/>
      <c r="CL602" s="196"/>
      <c r="CM602" s="196"/>
      <c r="CN602" s="196"/>
      <c r="CO602" s="196"/>
      <c r="CP602" s="196"/>
      <c r="CQ602" s="196"/>
      <c r="CR602" s="196"/>
      <c r="CS602" s="196"/>
    </row>
    <row r="603" ht="6.75" customHeight="1"/>
    <row r="604" hidden="1" outlineLevel="1" spans="1:97">
      <c r="A604" s="18" t="s">
        <v>400</v>
      </c>
      <c r="B604" s="58" t="s">
        <v>594</v>
      </c>
      <c r="C604" s="58"/>
      <c r="D604" s="58">
        <v>435</v>
      </c>
      <c r="E604" s="58">
        <v>786.9</v>
      </c>
      <c r="F604" s="58">
        <v>756</v>
      </c>
      <c r="G604" s="58">
        <v>726.811027</v>
      </c>
      <c r="H604" s="58">
        <v>754.9</v>
      </c>
      <c r="I604" s="58">
        <v>767.6</v>
      </c>
      <c r="J604" s="58">
        <v>855.3</v>
      </c>
      <c r="K604" s="58">
        <v>835.8</v>
      </c>
      <c r="L604" s="58">
        <v>873.8</v>
      </c>
      <c r="M604" s="58">
        <v>412</v>
      </c>
      <c r="N604" s="58">
        <f>+O604-M604</f>
        <v>555.2</v>
      </c>
      <c r="O604" s="58">
        <v>967.2</v>
      </c>
      <c r="P604" s="58">
        <v>398.6</v>
      </c>
      <c r="Q604" s="58">
        <f>+R604-P604</f>
        <v>522.2</v>
      </c>
      <c r="R604" s="58">
        <v>920.8</v>
      </c>
      <c r="S604" s="58">
        <v>197.2</v>
      </c>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7"/>
      <c r="BD604" s="197"/>
      <c r="BE604" s="197"/>
      <c r="BF604" s="197"/>
      <c r="BG604" s="197"/>
      <c r="BH604" s="197"/>
      <c r="BI604" s="197"/>
      <c r="BJ604" s="197"/>
      <c r="BK604" s="197"/>
      <c r="BL604" s="197"/>
      <c r="BM604" s="197"/>
      <c r="BN604" s="197"/>
      <c r="BO604" s="197"/>
      <c r="BP604" s="197"/>
      <c r="BQ604" s="197"/>
      <c r="BR604" s="197"/>
      <c r="BS604" s="197"/>
      <c r="BT604" s="197"/>
      <c r="BU604" s="197"/>
      <c r="BV604" s="197"/>
      <c r="BW604" s="197"/>
      <c r="BX604" s="197"/>
      <c r="BY604" s="197"/>
      <c r="BZ604" s="197"/>
      <c r="CA604" s="197"/>
      <c r="CB604" s="197"/>
      <c r="CC604" s="197"/>
      <c r="CD604" s="197"/>
      <c r="CE604" s="197"/>
      <c r="CF604" s="197"/>
      <c r="CG604" s="197"/>
      <c r="CH604" s="197"/>
      <c r="CI604" s="197"/>
      <c r="CJ604" s="197"/>
      <c r="CK604" s="197"/>
      <c r="CL604" s="197"/>
      <c r="CM604" s="197"/>
      <c r="CN604" s="197"/>
      <c r="CO604" s="197"/>
      <c r="CP604" s="197"/>
      <c r="CQ604" s="197"/>
      <c r="CR604" s="197"/>
      <c r="CS604" s="197"/>
    </row>
    <row r="605" s="17" customFormat="1" ht="10.2" hidden="1" outlineLevel="1" spans="1:97">
      <c r="A605" s="540" t="s">
        <v>595</v>
      </c>
      <c r="B605" s="139" t="s">
        <v>594</v>
      </c>
      <c r="C605" s="139"/>
      <c r="D605" s="139"/>
      <c r="E605" s="139">
        <f>+E611+E612+E613+E614</f>
        <v>786.9</v>
      </c>
      <c r="F605" s="139">
        <f>+F611+F612+F613+F614</f>
        <v>756</v>
      </c>
      <c r="G605" s="139">
        <f>+G611+G612+G613+G614</f>
        <v>726.811027</v>
      </c>
      <c r="H605" s="139">
        <f t="shared" ref="H605:S605" si="750">+H611+H612+H613+H614</f>
        <v>754.9</v>
      </c>
      <c r="I605" s="139">
        <f t="shared" si="750"/>
        <v>767.6</v>
      </c>
      <c r="J605" s="139">
        <f t="shared" si="750"/>
        <v>855.3</v>
      </c>
      <c r="K605" s="139">
        <f t="shared" si="750"/>
        <v>835.8</v>
      </c>
      <c r="L605" s="139">
        <f t="shared" si="750"/>
        <v>873.8</v>
      </c>
      <c r="M605" s="139">
        <f t="shared" si="750"/>
        <v>412</v>
      </c>
      <c r="N605" s="139">
        <f t="shared" si="750"/>
        <v>555.2</v>
      </c>
      <c r="O605" s="139">
        <f t="shared" si="750"/>
        <v>967.2</v>
      </c>
      <c r="P605" s="139">
        <f t="shared" si="750"/>
        <v>398.6</v>
      </c>
      <c r="Q605" s="139">
        <f t="shared" si="750"/>
        <v>522.2</v>
      </c>
      <c r="R605" s="139">
        <f t="shared" si="750"/>
        <v>920.8</v>
      </c>
      <c r="S605" s="139">
        <f t="shared" si="750"/>
        <v>197.2</v>
      </c>
      <c r="T605" s="198"/>
      <c r="U605" s="198"/>
      <c r="V605" s="198"/>
      <c r="W605" s="198"/>
      <c r="X605" s="198"/>
      <c r="Y605" s="198"/>
      <c r="Z605" s="198"/>
      <c r="AA605" s="198"/>
      <c r="AB605" s="198"/>
      <c r="AC605" s="198"/>
      <c r="AD605" s="198"/>
      <c r="AE605" s="198"/>
      <c r="AF605" s="198"/>
      <c r="AG605" s="198"/>
      <c r="AH605" s="198"/>
      <c r="AI605" s="198"/>
      <c r="AJ605" s="198"/>
      <c r="AK605" s="198"/>
      <c r="AL605" s="198"/>
      <c r="AM605" s="198"/>
      <c r="AN605" s="198"/>
      <c r="AO605" s="198"/>
      <c r="AP605" s="198"/>
      <c r="AQ605" s="198"/>
      <c r="AR605" s="198"/>
      <c r="AS605" s="198"/>
      <c r="AT605" s="198"/>
      <c r="AU605" s="198"/>
      <c r="AV605" s="198"/>
      <c r="AW605" s="198"/>
      <c r="AX605" s="198"/>
      <c r="AY605" s="198"/>
      <c r="AZ605" s="198"/>
      <c r="BA605" s="198"/>
      <c r="BB605" s="198"/>
      <c r="BC605" s="198"/>
      <c r="BD605" s="198"/>
      <c r="BE605" s="198"/>
      <c r="BF605" s="198"/>
      <c r="BG605" s="198"/>
      <c r="BH605" s="198"/>
      <c r="BI605" s="198"/>
      <c r="BJ605" s="198"/>
      <c r="BK605" s="198"/>
      <c r="BL605" s="198"/>
      <c r="BM605" s="198"/>
      <c r="BN605" s="198"/>
      <c r="BO605" s="198"/>
      <c r="BP605" s="198"/>
      <c r="BQ605" s="198"/>
      <c r="BR605" s="198"/>
      <c r="BS605" s="198"/>
      <c r="BT605" s="198"/>
      <c r="BU605" s="198"/>
      <c r="BV605" s="198"/>
      <c r="BW605" s="198"/>
      <c r="BX605" s="198"/>
      <c r="BY605" s="198"/>
      <c r="BZ605" s="198"/>
      <c r="CA605" s="198"/>
      <c r="CB605" s="198"/>
      <c r="CC605" s="198"/>
      <c r="CD605" s="198"/>
      <c r="CE605" s="198"/>
      <c r="CF605" s="198"/>
      <c r="CG605" s="198"/>
      <c r="CH605" s="198"/>
      <c r="CI605" s="198"/>
      <c r="CJ605" s="198"/>
      <c r="CK605" s="198"/>
      <c r="CL605" s="198"/>
      <c r="CM605" s="198"/>
      <c r="CN605" s="198"/>
      <c r="CO605" s="198"/>
      <c r="CP605" s="198"/>
      <c r="CQ605" s="198"/>
      <c r="CR605" s="198"/>
      <c r="CS605" s="198"/>
    </row>
    <row r="606" hidden="1" outlineLevel="1" spans="1:97">
      <c r="A606" s="529" t="s">
        <v>665</v>
      </c>
      <c r="B606" s="33" t="s">
        <v>587</v>
      </c>
      <c r="C606" s="33"/>
      <c r="D606" s="33"/>
      <c r="E606" s="33">
        <f>+E604/E$10</f>
        <v>0.0461169726671405</v>
      </c>
      <c r="F606" s="33">
        <f>+F604/F$10</f>
        <v>0.0430985337377146</v>
      </c>
      <c r="G606" s="33">
        <f>+G604/G$10</f>
        <v>0.0415936945827964</v>
      </c>
      <c r="H606" s="33">
        <f t="shared" ref="H606:S606" si="751">+H604/H$10</f>
        <v>0.0387211604550724</v>
      </c>
      <c r="I606" s="33">
        <f t="shared" si="751"/>
        <v>0.0377326956068642</v>
      </c>
      <c r="J606" s="33">
        <f t="shared" si="751"/>
        <v>0.0380764556353421</v>
      </c>
      <c r="K606" s="33">
        <f t="shared" si="751"/>
        <v>0.036376139202493</v>
      </c>
      <c r="L606" s="33">
        <f t="shared" si="751"/>
        <v>0.038780401207172</v>
      </c>
      <c r="M606" s="33">
        <f t="shared" si="751"/>
        <v>0.0321400432174368</v>
      </c>
      <c r="N606" s="33">
        <f t="shared" si="751"/>
        <v>0.0446356071873618</v>
      </c>
      <c r="O606" s="33">
        <f t="shared" si="751"/>
        <v>0.0382937277787896</v>
      </c>
      <c r="P606" s="33">
        <f t="shared" si="751"/>
        <v>0.0309123086205479</v>
      </c>
      <c r="Q606" s="33">
        <f t="shared" si="751"/>
        <v>0.0403475046667738</v>
      </c>
      <c r="R606" s="33">
        <f t="shared" si="751"/>
        <v>0.0356386746190555</v>
      </c>
      <c r="S606" s="33">
        <f t="shared" si="751"/>
        <v>0.0279914833215046</v>
      </c>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99"/>
      <c r="BB606" s="199"/>
      <c r="BC606" s="199"/>
      <c r="BD606" s="199"/>
      <c r="BE606" s="199"/>
      <c r="BF606" s="199"/>
      <c r="BG606" s="199"/>
      <c r="BH606" s="199"/>
      <c r="BI606" s="199"/>
      <c r="BJ606" s="199"/>
      <c r="BK606" s="199"/>
      <c r="BL606" s="199"/>
      <c r="BM606" s="199"/>
      <c r="BN606" s="199"/>
      <c r="BO606" s="199"/>
      <c r="BP606" s="199"/>
      <c r="BQ606" s="199"/>
      <c r="BR606" s="199"/>
      <c r="BS606" s="199"/>
      <c r="BT606" s="199"/>
      <c r="BU606" s="199"/>
      <c r="BV606" s="199"/>
      <c r="BW606" s="199"/>
      <c r="BX606" s="199"/>
      <c r="BY606" s="199"/>
      <c r="BZ606" s="199"/>
      <c r="CA606" s="199"/>
      <c r="CB606" s="199"/>
      <c r="CC606" s="199"/>
      <c r="CD606" s="199"/>
      <c r="CE606" s="199"/>
      <c r="CF606" s="199"/>
      <c r="CG606" s="199"/>
      <c r="CH606" s="199"/>
      <c r="CI606" s="199"/>
      <c r="CJ606" s="199"/>
      <c r="CK606" s="199"/>
      <c r="CL606" s="199"/>
      <c r="CM606" s="199"/>
      <c r="CN606" s="199"/>
      <c r="CO606" s="199"/>
      <c r="CP606" s="199"/>
      <c r="CQ606" s="199"/>
      <c r="CR606" s="199"/>
      <c r="CS606" s="199"/>
    </row>
    <row r="607" hidden="1" outlineLevel="1" spans="1:97">
      <c r="A607" s="529" t="s">
        <v>412</v>
      </c>
      <c r="B607" s="33" t="s">
        <v>587</v>
      </c>
      <c r="C607" s="33"/>
      <c r="D607" s="33"/>
      <c r="E607" s="33">
        <f>+E604/E611-1</f>
        <v>0.808965517241379</v>
      </c>
      <c r="F607" s="33">
        <f>+F604/F611-1</f>
        <v>-0.0392680137247426</v>
      </c>
      <c r="G607" s="33">
        <f>+G604/G611-1</f>
        <v>-0.0386097526455027</v>
      </c>
      <c r="H607" s="33">
        <f t="shared" ref="H607:S607" si="752">+H604/H611-1</f>
        <v>0.0393776676304558</v>
      </c>
      <c r="I607" s="33">
        <f t="shared" si="752"/>
        <v>0.0168234203205724</v>
      </c>
      <c r="J607" s="33">
        <f t="shared" si="752"/>
        <v>0.114252214695154</v>
      </c>
      <c r="K607" s="33">
        <f t="shared" si="752"/>
        <v>-0.0227990178884602</v>
      </c>
      <c r="L607" s="33">
        <f t="shared" si="752"/>
        <v>0.0454654223498445</v>
      </c>
      <c r="M607" s="33">
        <f t="shared" si="752"/>
        <v>0.131868131868132</v>
      </c>
      <c r="N607" s="33">
        <f t="shared" si="752"/>
        <v>0.0890545311887017</v>
      </c>
      <c r="O607" s="33">
        <f t="shared" si="752"/>
        <v>0.106889448386358</v>
      </c>
      <c r="P607" s="33">
        <f t="shared" si="752"/>
        <v>-0.0322893906287933</v>
      </c>
      <c r="Q607" s="33">
        <f t="shared" si="752"/>
        <v>-0.0596074194129302</v>
      </c>
      <c r="R607" s="33">
        <f t="shared" si="752"/>
        <v>-0.0479735318444997</v>
      </c>
      <c r="S607" s="33">
        <f t="shared" si="752"/>
        <v>-0.0144927536231885</v>
      </c>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99"/>
      <c r="BB607" s="199"/>
      <c r="BC607" s="199"/>
      <c r="BD607" s="199"/>
      <c r="BE607" s="199"/>
      <c r="BF607" s="199"/>
      <c r="BG607" s="199"/>
      <c r="BH607" s="199"/>
      <c r="BI607" s="199"/>
      <c r="BJ607" s="199"/>
      <c r="BK607" s="199"/>
      <c r="BL607" s="199"/>
      <c r="BM607" s="199"/>
      <c r="BN607" s="199"/>
      <c r="BO607" s="199"/>
      <c r="BP607" s="199"/>
      <c r="BQ607" s="199"/>
      <c r="BR607" s="199"/>
      <c r="BS607" s="199"/>
      <c r="BT607" s="199"/>
      <c r="BU607" s="199"/>
      <c r="BV607" s="199"/>
      <c r="BW607" s="199"/>
      <c r="BX607" s="199"/>
      <c r="BY607" s="199"/>
      <c r="BZ607" s="199"/>
      <c r="CA607" s="199"/>
      <c r="CB607" s="199"/>
      <c r="CC607" s="199"/>
      <c r="CD607" s="199"/>
      <c r="CE607" s="199"/>
      <c r="CF607" s="199"/>
      <c r="CG607" s="199"/>
      <c r="CH607" s="199"/>
      <c r="CI607" s="199"/>
      <c r="CJ607" s="199"/>
      <c r="CK607" s="199"/>
      <c r="CL607" s="199"/>
      <c r="CM607" s="199"/>
      <c r="CN607" s="199"/>
      <c r="CO607" s="199"/>
      <c r="CP607" s="199"/>
      <c r="CQ607" s="199"/>
      <c r="CR607" s="199"/>
      <c r="CS607" s="199"/>
    </row>
    <row r="608" hidden="1" outlineLevel="1" spans="1:97">
      <c r="A608" s="538" t="s">
        <v>455</v>
      </c>
      <c r="B608" s="52" t="s">
        <v>587</v>
      </c>
      <c r="C608" s="52"/>
      <c r="D608" s="52"/>
      <c r="E608" s="52">
        <v>0.057</v>
      </c>
      <c r="F608" s="52">
        <v>0.046</v>
      </c>
      <c r="G608" s="52">
        <v>0.007</v>
      </c>
      <c r="H608" s="52">
        <v>-0.011</v>
      </c>
      <c r="I608" s="52">
        <v>0.042</v>
      </c>
      <c r="J608" s="52">
        <v>0.049</v>
      </c>
      <c r="K608" s="52">
        <v>0.012</v>
      </c>
      <c r="L608" s="52">
        <v>0.016</v>
      </c>
      <c r="M608" s="52">
        <v>0.015</v>
      </c>
      <c r="N608" s="52">
        <f>+N612/N611</f>
        <v>-0.0261361318163986</v>
      </c>
      <c r="O608" s="52">
        <v>-0.009</v>
      </c>
      <c r="P608" s="52">
        <v>-0.007</v>
      </c>
      <c r="Q608" s="52">
        <f>+Q612/Q611</f>
        <v>0.0156428957320367</v>
      </c>
      <c r="R608" s="52">
        <v>0.006</v>
      </c>
      <c r="S608" s="52">
        <v>0.023</v>
      </c>
      <c r="T608" s="200"/>
      <c r="U608" s="200"/>
      <c r="V608" s="200"/>
      <c r="W608" s="200"/>
      <c r="X608" s="200"/>
      <c r="Y608" s="200"/>
      <c r="Z608" s="200"/>
      <c r="AA608" s="200"/>
      <c r="AB608" s="200"/>
      <c r="AC608" s="200"/>
      <c r="AD608" s="200"/>
      <c r="AE608" s="200"/>
      <c r="AF608" s="200"/>
      <c r="AG608" s="200"/>
      <c r="AH608" s="200"/>
      <c r="AI608" s="200"/>
      <c r="AJ608" s="200"/>
      <c r="AK608" s="200"/>
      <c r="AL608" s="200"/>
      <c r="AM608" s="200"/>
      <c r="AN608" s="200"/>
      <c r="AO608" s="200"/>
      <c r="AP608" s="200"/>
      <c r="AQ608" s="200"/>
      <c r="AR608" s="200"/>
      <c r="AS608" s="200"/>
      <c r="AT608" s="200"/>
      <c r="AU608" s="200"/>
      <c r="AV608" s="200"/>
      <c r="AW608" s="200"/>
      <c r="AX608" s="200"/>
      <c r="AY608" s="200"/>
      <c r="AZ608" s="200"/>
      <c r="BA608" s="200"/>
      <c r="BB608" s="200"/>
      <c r="BC608" s="200"/>
      <c r="BD608" s="200"/>
      <c r="BE608" s="200"/>
      <c r="BF608" s="200"/>
      <c r="BG608" s="200"/>
      <c r="BH608" s="200"/>
      <c r="BI608" s="200"/>
      <c r="BJ608" s="200"/>
      <c r="BK608" s="200"/>
      <c r="BL608" s="200"/>
      <c r="BM608" s="200"/>
      <c r="BN608" s="200"/>
      <c r="BO608" s="200"/>
      <c r="BP608" s="200"/>
      <c r="BQ608" s="200"/>
      <c r="BR608" s="200"/>
      <c r="BS608" s="200"/>
      <c r="BT608" s="200"/>
      <c r="BU608" s="200"/>
      <c r="BV608" s="200"/>
      <c r="BW608" s="200"/>
      <c r="BX608" s="200"/>
      <c r="BY608" s="200"/>
      <c r="BZ608" s="200"/>
      <c r="CA608" s="200"/>
      <c r="CB608" s="200"/>
      <c r="CC608" s="200"/>
      <c r="CD608" s="200"/>
      <c r="CE608" s="200"/>
      <c r="CF608" s="200"/>
      <c r="CG608" s="200"/>
      <c r="CH608" s="200"/>
      <c r="CI608" s="200"/>
      <c r="CJ608" s="200"/>
      <c r="CK608" s="200"/>
      <c r="CL608" s="200"/>
      <c r="CM608" s="200"/>
      <c r="CN608" s="200"/>
      <c r="CO608" s="200"/>
      <c r="CP608" s="200"/>
      <c r="CQ608" s="200"/>
      <c r="CR608" s="200"/>
      <c r="CS608" s="200"/>
    </row>
    <row r="609" hidden="1" outlineLevel="1" spans="1:97">
      <c r="A609" s="529" t="s">
        <v>598</v>
      </c>
      <c r="B609" s="33" t="s">
        <v>587</v>
      </c>
      <c r="C609" s="33"/>
      <c r="D609" s="33"/>
      <c r="E609" s="33">
        <f>+E607-E608-E610</f>
        <v>-0.0502298850574714</v>
      </c>
      <c r="F609" s="33">
        <f>+F607-F608-F610</f>
        <v>-0.0852680137247426</v>
      </c>
      <c r="G609" s="33">
        <f>+G607-G608-G610</f>
        <v>-0.0456097526455027</v>
      </c>
      <c r="H609" s="33">
        <f t="shared" ref="H609:S609" si="753">+H607-H608-H610</f>
        <v>0.0503776676304558</v>
      </c>
      <c r="I609" s="33">
        <f t="shared" si="753"/>
        <v>-0.0251765796794276</v>
      </c>
      <c r="J609" s="33">
        <f t="shared" si="753"/>
        <v>0.0652522146951537</v>
      </c>
      <c r="K609" s="33">
        <f t="shared" si="753"/>
        <v>-0.0347990178884602</v>
      </c>
      <c r="L609" s="33">
        <f t="shared" si="753"/>
        <v>0.0294654223498445</v>
      </c>
      <c r="M609" s="33">
        <f t="shared" si="753"/>
        <v>0.116868131868132</v>
      </c>
      <c r="N609" s="33">
        <f>+N613/N611</f>
        <v>0.1151906630051</v>
      </c>
      <c r="O609" s="33">
        <f t="shared" si="753"/>
        <v>0.115889448386358</v>
      </c>
      <c r="P609" s="33">
        <f t="shared" si="753"/>
        <v>-0.0252893906287933</v>
      </c>
      <c r="Q609" s="33">
        <f>+Q613/Q611</f>
        <v>-0.0752503151449669</v>
      </c>
      <c r="R609" s="33">
        <f t="shared" si="753"/>
        <v>-0.0539735318444997</v>
      </c>
      <c r="S609" s="33">
        <f t="shared" si="753"/>
        <v>-0.0374927536231885</v>
      </c>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99"/>
      <c r="BB609" s="199"/>
      <c r="BC609" s="199"/>
      <c r="BD609" s="199"/>
      <c r="BE609" s="199"/>
      <c r="BF609" s="199"/>
      <c r="BG609" s="199"/>
      <c r="BH609" s="199"/>
      <c r="BI609" s="199"/>
      <c r="BJ609" s="199"/>
      <c r="BK609" s="199"/>
      <c r="BL609" s="199"/>
      <c r="BM609" s="199"/>
      <c r="BN609" s="199"/>
      <c r="BO609" s="199"/>
      <c r="BP609" s="199"/>
      <c r="BQ609" s="199"/>
      <c r="BR609" s="199"/>
      <c r="BS609" s="199"/>
      <c r="BT609" s="199"/>
      <c r="BU609" s="199"/>
      <c r="BV609" s="199"/>
      <c r="BW609" s="199"/>
      <c r="BX609" s="199"/>
      <c r="BY609" s="199"/>
      <c r="BZ609" s="199"/>
      <c r="CA609" s="199"/>
      <c r="CB609" s="199"/>
      <c r="CC609" s="199"/>
      <c r="CD609" s="199"/>
      <c r="CE609" s="199"/>
      <c r="CF609" s="199"/>
      <c r="CG609" s="199"/>
      <c r="CH609" s="199"/>
      <c r="CI609" s="199"/>
      <c r="CJ609" s="199"/>
      <c r="CK609" s="199"/>
      <c r="CL609" s="199"/>
      <c r="CM609" s="199"/>
      <c r="CN609" s="199"/>
      <c r="CO609" s="199"/>
      <c r="CP609" s="199"/>
      <c r="CQ609" s="199"/>
      <c r="CR609" s="199"/>
      <c r="CS609" s="199"/>
    </row>
    <row r="610" hidden="1" outlineLevel="1" spans="1:97">
      <c r="A610" s="529" t="s">
        <v>599</v>
      </c>
      <c r="B610" s="33" t="s">
        <v>587</v>
      </c>
      <c r="C610" s="87"/>
      <c r="D610" s="87"/>
      <c r="E610" s="87">
        <v>0.802195402298851</v>
      </c>
      <c r="F610" s="87">
        <v>0</v>
      </c>
      <c r="G610" s="87">
        <v>0</v>
      </c>
      <c r="H610" s="87">
        <v>0</v>
      </c>
      <c r="I610" s="87">
        <v>0</v>
      </c>
      <c r="J610" s="87">
        <v>0</v>
      </c>
      <c r="K610" s="87">
        <v>0</v>
      </c>
      <c r="L610" s="87">
        <v>0</v>
      </c>
      <c r="M610" s="87">
        <v>0</v>
      </c>
      <c r="N610" s="33">
        <f>+N614/N611</f>
        <v>0</v>
      </c>
      <c r="O610" s="87">
        <v>0</v>
      </c>
      <c r="P610" s="87">
        <v>0</v>
      </c>
      <c r="Q610" s="33">
        <f>+Q614/Q611</f>
        <v>0</v>
      </c>
      <c r="R610" s="87">
        <v>0</v>
      </c>
      <c r="S610" s="33">
        <v>0</v>
      </c>
      <c r="T610" s="199">
        <v>0</v>
      </c>
      <c r="U610" s="199">
        <v>0</v>
      </c>
      <c r="V610" s="199">
        <v>0</v>
      </c>
      <c r="W610" s="199">
        <v>0</v>
      </c>
      <c r="X610" s="199">
        <v>0</v>
      </c>
      <c r="Y610" s="199">
        <v>0</v>
      </c>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99"/>
      <c r="BB610" s="199"/>
      <c r="BC610" s="199"/>
      <c r="BD610" s="199"/>
      <c r="BE610" s="199"/>
      <c r="BF610" s="199"/>
      <c r="BG610" s="199"/>
      <c r="BH610" s="199"/>
      <c r="BI610" s="199"/>
      <c r="BJ610" s="199"/>
      <c r="BK610" s="199"/>
      <c r="BL610" s="199"/>
      <c r="BM610" s="199"/>
      <c r="BN610" s="199"/>
      <c r="BO610" s="199"/>
      <c r="BP610" s="199"/>
      <c r="BQ610" s="199"/>
      <c r="BR610" s="199"/>
      <c r="BS610" s="199"/>
      <c r="BT610" s="199"/>
      <c r="BU610" s="199"/>
      <c r="BV610" s="199"/>
      <c r="BW610" s="199"/>
      <c r="BX610" s="199"/>
      <c r="BY610" s="199"/>
      <c r="BZ610" s="199"/>
      <c r="CA610" s="199"/>
      <c r="CB610" s="199"/>
      <c r="CC610" s="199"/>
      <c r="CD610" s="199"/>
      <c r="CE610" s="199"/>
      <c r="CF610" s="199"/>
      <c r="CG610" s="199"/>
      <c r="CH610" s="199"/>
      <c r="CI610" s="199"/>
      <c r="CJ610" s="199"/>
      <c r="CK610" s="199"/>
      <c r="CL610" s="199"/>
      <c r="CM610" s="199"/>
      <c r="CN610" s="199"/>
      <c r="CO610" s="199"/>
      <c r="CP610" s="199"/>
      <c r="CQ610" s="199"/>
      <c r="CR610" s="199"/>
      <c r="CS610" s="199"/>
    </row>
    <row r="611" hidden="1" outlineLevel="1" spans="1:97">
      <c r="A611" s="57" t="s">
        <v>456</v>
      </c>
      <c r="B611" s="39" t="s">
        <v>594</v>
      </c>
      <c r="C611" s="39"/>
      <c r="D611" s="39"/>
      <c r="E611" s="39">
        <v>435</v>
      </c>
      <c r="F611" s="39">
        <v>786.9</v>
      </c>
      <c r="G611" s="39">
        <v>756</v>
      </c>
      <c r="H611" s="39">
        <v>726.3</v>
      </c>
      <c r="I611" s="39">
        <v>754.9</v>
      </c>
      <c r="J611" s="39">
        <v>767.6</v>
      </c>
      <c r="K611" s="39">
        <v>855.3</v>
      </c>
      <c r="L611" s="39">
        <v>835.8</v>
      </c>
      <c r="M611" s="39">
        <v>364</v>
      </c>
      <c r="N611" s="39">
        <f>+O611-M611</f>
        <v>509.8</v>
      </c>
      <c r="O611" s="39">
        <v>873.8</v>
      </c>
      <c r="P611" s="39">
        <v>411.9</v>
      </c>
      <c r="Q611" s="39">
        <f>+R611-P611</f>
        <v>555.3</v>
      </c>
      <c r="R611" s="39">
        <v>967.2</v>
      </c>
      <c r="S611" s="39">
        <v>200.1</v>
      </c>
      <c r="T611" s="201"/>
      <c r="U611" s="201"/>
      <c r="V611" s="201"/>
      <c r="W611" s="201"/>
      <c r="X611" s="201"/>
      <c r="Y611" s="201"/>
      <c r="Z611" s="201"/>
      <c r="AA611" s="201"/>
      <c r="AB611" s="201"/>
      <c r="AC611" s="201"/>
      <c r="AD611" s="201"/>
      <c r="AE611" s="201"/>
      <c r="AF611" s="201"/>
      <c r="AG611" s="201"/>
      <c r="AH611" s="201"/>
      <c r="AI611" s="201"/>
      <c r="AJ611" s="201"/>
      <c r="AK611" s="201"/>
      <c r="AL611" s="201"/>
      <c r="AM611" s="201"/>
      <c r="AN611" s="201"/>
      <c r="AO611" s="201"/>
      <c r="AP611" s="201"/>
      <c r="AQ611" s="201"/>
      <c r="AR611" s="201"/>
      <c r="AS611" s="201"/>
      <c r="AT611" s="201"/>
      <c r="AU611" s="201"/>
      <c r="AV611" s="201"/>
      <c r="AW611" s="201"/>
      <c r="AX611" s="201"/>
      <c r="AY611" s="201"/>
      <c r="AZ611" s="201"/>
      <c r="BA611" s="201"/>
      <c r="BB611" s="201"/>
      <c r="BC611" s="201"/>
      <c r="BD611" s="201"/>
      <c r="BE611" s="201"/>
      <c r="BF611" s="201"/>
      <c r="BG611" s="201"/>
      <c r="BH611" s="201"/>
      <c r="BI611" s="201"/>
      <c r="BJ611" s="201"/>
      <c r="BK611" s="201"/>
      <c r="BL611" s="201"/>
      <c r="BM611" s="201"/>
      <c r="BN611" s="201"/>
      <c r="BO611" s="201"/>
      <c r="BP611" s="201"/>
      <c r="BQ611" s="201"/>
      <c r="BR611" s="201"/>
      <c r="BS611" s="201"/>
      <c r="BT611" s="201"/>
      <c r="BU611" s="201"/>
      <c r="BV611" s="201"/>
      <c r="BW611" s="201"/>
      <c r="BX611" s="201"/>
      <c r="BY611" s="201"/>
      <c r="BZ611" s="201"/>
      <c r="CA611" s="201"/>
      <c r="CB611" s="201"/>
      <c r="CC611" s="201"/>
      <c r="CD611" s="201"/>
      <c r="CE611" s="201"/>
      <c r="CF611" s="201"/>
      <c r="CG611" s="201"/>
      <c r="CH611" s="201"/>
      <c r="CI611" s="201"/>
      <c r="CJ611" s="201"/>
      <c r="CK611" s="201"/>
      <c r="CL611" s="201"/>
      <c r="CM611" s="201"/>
      <c r="CN611" s="201"/>
      <c r="CO611" s="201"/>
      <c r="CP611" s="201"/>
      <c r="CQ611" s="201"/>
      <c r="CR611" s="201"/>
      <c r="CS611" s="201"/>
    </row>
    <row r="612" hidden="1" outlineLevel="1" spans="1:97">
      <c r="A612" s="57" t="s">
        <v>457</v>
      </c>
      <c r="B612" s="39" t="s">
        <v>594</v>
      </c>
      <c r="C612" s="39"/>
      <c r="D612" s="39"/>
      <c r="E612" s="39">
        <f>+E608*E611</f>
        <v>24.795</v>
      </c>
      <c r="F612" s="39">
        <f>+F608*F611</f>
        <v>36.1974</v>
      </c>
      <c r="G612" s="39">
        <f>+G608*G611</f>
        <v>5.292</v>
      </c>
      <c r="H612" s="39">
        <f t="shared" ref="H612:S612" si="754">+H608*H611</f>
        <v>-7.9893</v>
      </c>
      <c r="I612" s="39">
        <f t="shared" si="754"/>
        <v>31.7058</v>
      </c>
      <c r="J612" s="39">
        <f t="shared" si="754"/>
        <v>37.6124</v>
      </c>
      <c r="K612" s="39">
        <f t="shared" si="754"/>
        <v>10.2636</v>
      </c>
      <c r="L612" s="39">
        <f t="shared" si="754"/>
        <v>13.3728</v>
      </c>
      <c r="M612" s="39">
        <f t="shared" si="754"/>
        <v>5.46</v>
      </c>
      <c r="N612" s="39">
        <f>+O612-M612</f>
        <v>-13.3242</v>
      </c>
      <c r="O612" s="39">
        <f t="shared" si="754"/>
        <v>-7.8642</v>
      </c>
      <c r="P612" s="39">
        <f t="shared" si="754"/>
        <v>-2.8833</v>
      </c>
      <c r="Q612" s="39">
        <f>+R612-P612</f>
        <v>8.6865</v>
      </c>
      <c r="R612" s="39">
        <f t="shared" si="754"/>
        <v>5.8032</v>
      </c>
      <c r="S612" s="39">
        <f t="shared" si="754"/>
        <v>4.6023</v>
      </c>
      <c r="T612" s="201"/>
      <c r="U612" s="201"/>
      <c r="V612" s="201"/>
      <c r="W612" s="201"/>
      <c r="X612" s="201"/>
      <c r="Y612" s="201"/>
      <c r="Z612" s="201"/>
      <c r="AA612" s="201"/>
      <c r="AB612" s="201"/>
      <c r="AC612" s="201"/>
      <c r="AD612" s="201"/>
      <c r="AE612" s="201"/>
      <c r="AF612" s="201"/>
      <c r="AG612" s="201"/>
      <c r="AH612" s="201"/>
      <c r="AI612" s="201"/>
      <c r="AJ612" s="201"/>
      <c r="AK612" s="201"/>
      <c r="AL612" s="201"/>
      <c r="AM612" s="201"/>
      <c r="AN612" s="201"/>
      <c r="AO612" s="201"/>
      <c r="AP612" s="201"/>
      <c r="AQ612" s="201"/>
      <c r="AR612" s="201"/>
      <c r="AS612" s="201"/>
      <c r="AT612" s="201"/>
      <c r="AU612" s="201"/>
      <c r="AV612" s="201"/>
      <c r="AW612" s="201"/>
      <c r="AX612" s="201"/>
      <c r="AY612" s="201"/>
      <c r="AZ612" s="201"/>
      <c r="BA612" s="201"/>
      <c r="BB612" s="201"/>
      <c r="BC612" s="201"/>
      <c r="BD612" s="201"/>
      <c r="BE612" s="201"/>
      <c r="BF612" s="201"/>
      <c r="BG612" s="201"/>
      <c r="BH612" s="201"/>
      <c r="BI612" s="201"/>
      <c r="BJ612" s="201"/>
      <c r="BK612" s="201"/>
      <c r="BL612" s="201"/>
      <c r="BM612" s="201"/>
      <c r="BN612" s="201"/>
      <c r="BO612" s="201"/>
      <c r="BP612" s="201"/>
      <c r="BQ612" s="201"/>
      <c r="BR612" s="201"/>
      <c r="BS612" s="201"/>
      <c r="BT612" s="201"/>
      <c r="BU612" s="201"/>
      <c r="BV612" s="201"/>
      <c r="BW612" s="201"/>
      <c r="BX612" s="201"/>
      <c r="BY612" s="201"/>
      <c r="BZ612" s="201"/>
      <c r="CA612" s="201"/>
      <c r="CB612" s="201"/>
      <c r="CC612" s="201"/>
      <c r="CD612" s="201"/>
      <c r="CE612" s="201"/>
      <c r="CF612" s="201"/>
      <c r="CG612" s="201"/>
      <c r="CH612" s="201"/>
      <c r="CI612" s="201"/>
      <c r="CJ612" s="201"/>
      <c r="CK612" s="201"/>
      <c r="CL612" s="201"/>
      <c r="CM612" s="201"/>
      <c r="CN612" s="201"/>
      <c r="CO612" s="201"/>
      <c r="CP612" s="201"/>
      <c r="CQ612" s="201"/>
      <c r="CR612" s="201"/>
      <c r="CS612" s="201"/>
    </row>
    <row r="613" hidden="1" outlineLevel="1" spans="1:97">
      <c r="A613" s="57" t="s">
        <v>600</v>
      </c>
      <c r="B613" s="39" t="s">
        <v>594</v>
      </c>
      <c r="C613" s="39"/>
      <c r="D613" s="39"/>
      <c r="E613" s="39">
        <f>+E609*E611</f>
        <v>-21.8500000000001</v>
      </c>
      <c r="F613" s="39">
        <f>+F609*F611</f>
        <v>-67.0974</v>
      </c>
      <c r="G613" s="39">
        <f>+G609*G611</f>
        <v>-34.480973</v>
      </c>
      <c r="H613" s="39">
        <f t="shared" ref="H613:S613" si="755">+H609*H611</f>
        <v>36.5893</v>
      </c>
      <c r="I613" s="39">
        <f t="shared" si="755"/>
        <v>-19.0057999999999</v>
      </c>
      <c r="J613" s="39">
        <f t="shared" si="755"/>
        <v>50.0876</v>
      </c>
      <c r="K613" s="39">
        <f t="shared" si="755"/>
        <v>-29.7636</v>
      </c>
      <c r="L613" s="39">
        <f t="shared" si="755"/>
        <v>24.6272</v>
      </c>
      <c r="M613" s="39">
        <f t="shared" si="755"/>
        <v>42.54</v>
      </c>
      <c r="N613" s="39">
        <f>+O613-M613</f>
        <v>58.7242000000001</v>
      </c>
      <c r="O613" s="39">
        <f t="shared" si="755"/>
        <v>101.2642</v>
      </c>
      <c r="P613" s="39">
        <f t="shared" si="755"/>
        <v>-10.4167</v>
      </c>
      <c r="Q613" s="39">
        <f>+R613-P613</f>
        <v>-41.7865000000001</v>
      </c>
      <c r="R613" s="39">
        <f t="shared" si="755"/>
        <v>-52.2032000000001</v>
      </c>
      <c r="S613" s="39">
        <f t="shared" si="755"/>
        <v>-7.50230000000001</v>
      </c>
      <c r="T613" s="201"/>
      <c r="U613" s="201"/>
      <c r="V613" s="201"/>
      <c r="W613" s="201"/>
      <c r="X613" s="201"/>
      <c r="Y613" s="201"/>
      <c r="Z613" s="201"/>
      <c r="AA613" s="201"/>
      <c r="AB613" s="201"/>
      <c r="AC613" s="201"/>
      <c r="AD613" s="201"/>
      <c r="AE613" s="201"/>
      <c r="AF613" s="201"/>
      <c r="AG613" s="201"/>
      <c r="AH613" s="201"/>
      <c r="AI613" s="201"/>
      <c r="AJ613" s="201"/>
      <c r="AK613" s="201"/>
      <c r="AL613" s="201"/>
      <c r="AM613" s="201"/>
      <c r="AN613" s="201"/>
      <c r="AO613" s="201"/>
      <c r="AP613" s="201"/>
      <c r="AQ613" s="201"/>
      <c r="AR613" s="201"/>
      <c r="AS613" s="201"/>
      <c r="AT613" s="201"/>
      <c r="AU613" s="201"/>
      <c r="AV613" s="201"/>
      <c r="AW613" s="201"/>
      <c r="AX613" s="201"/>
      <c r="AY613" s="201"/>
      <c r="AZ613" s="201"/>
      <c r="BA613" s="201"/>
      <c r="BB613" s="201"/>
      <c r="BC613" s="201"/>
      <c r="BD613" s="201"/>
      <c r="BE613" s="201"/>
      <c r="BF613" s="201"/>
      <c r="BG613" s="201"/>
      <c r="BH613" s="201"/>
      <c r="BI613" s="201"/>
      <c r="BJ613" s="201"/>
      <c r="BK613" s="201"/>
      <c r="BL613" s="201"/>
      <c r="BM613" s="201"/>
      <c r="BN613" s="201"/>
      <c r="BO613" s="201"/>
      <c r="BP613" s="201"/>
      <c r="BQ613" s="201"/>
      <c r="BR613" s="201"/>
      <c r="BS613" s="201"/>
      <c r="BT613" s="201"/>
      <c r="BU613" s="201"/>
      <c r="BV613" s="201"/>
      <c r="BW613" s="201"/>
      <c r="BX613" s="201"/>
      <c r="BY613" s="201"/>
      <c r="BZ613" s="201"/>
      <c r="CA613" s="201"/>
      <c r="CB613" s="201"/>
      <c r="CC613" s="201"/>
      <c r="CD613" s="201"/>
      <c r="CE613" s="201"/>
      <c r="CF613" s="201"/>
      <c r="CG613" s="201"/>
      <c r="CH613" s="201"/>
      <c r="CI613" s="201"/>
      <c r="CJ613" s="201"/>
      <c r="CK613" s="201"/>
      <c r="CL613" s="201"/>
      <c r="CM613" s="201"/>
      <c r="CN613" s="201"/>
      <c r="CO613" s="201"/>
      <c r="CP613" s="201"/>
      <c r="CQ613" s="201"/>
      <c r="CR613" s="201"/>
      <c r="CS613" s="201"/>
    </row>
    <row r="614" hidden="1" outlineLevel="1" spans="1:97">
      <c r="A614" s="57" t="s">
        <v>601</v>
      </c>
      <c r="B614" s="39" t="s">
        <v>594</v>
      </c>
      <c r="C614" s="39"/>
      <c r="D614" s="39"/>
      <c r="E614" s="39">
        <f>+E610*E611</f>
        <v>348.955</v>
      </c>
      <c r="F614" s="39">
        <f>+F610*F611</f>
        <v>0</v>
      </c>
      <c r="G614" s="39">
        <f>+G610*G611</f>
        <v>0</v>
      </c>
      <c r="H614" s="39">
        <f t="shared" ref="H614:S614" si="756">+H610*H611</f>
        <v>0</v>
      </c>
      <c r="I614" s="39">
        <f t="shared" si="756"/>
        <v>0</v>
      </c>
      <c r="J614" s="39">
        <f t="shared" si="756"/>
        <v>0</v>
      </c>
      <c r="K614" s="39">
        <f t="shared" si="756"/>
        <v>0</v>
      </c>
      <c r="L614" s="39">
        <f t="shared" si="756"/>
        <v>0</v>
      </c>
      <c r="M614" s="39">
        <f t="shared" si="756"/>
        <v>0</v>
      </c>
      <c r="N614" s="39">
        <f>+O614-M614</f>
        <v>0</v>
      </c>
      <c r="O614" s="39">
        <f t="shared" si="756"/>
        <v>0</v>
      </c>
      <c r="P614" s="39">
        <f t="shared" si="756"/>
        <v>0</v>
      </c>
      <c r="Q614" s="39">
        <f>+R614-P614</f>
        <v>0</v>
      </c>
      <c r="R614" s="39">
        <f t="shared" si="756"/>
        <v>0</v>
      </c>
      <c r="S614" s="39">
        <f t="shared" si="756"/>
        <v>0</v>
      </c>
      <c r="T614" s="201"/>
      <c r="U614" s="201"/>
      <c r="V614" s="201"/>
      <c r="W614" s="201"/>
      <c r="X614" s="201"/>
      <c r="Y614" s="201"/>
      <c r="Z614" s="201"/>
      <c r="AA614" s="201"/>
      <c r="AB614" s="201"/>
      <c r="AC614" s="201"/>
      <c r="AD614" s="201"/>
      <c r="AE614" s="201"/>
      <c r="AF614" s="201"/>
      <c r="AG614" s="201"/>
      <c r="AH614" s="201"/>
      <c r="AI614" s="201"/>
      <c r="AJ614" s="201"/>
      <c r="AK614" s="201"/>
      <c r="AL614" s="201"/>
      <c r="AM614" s="201"/>
      <c r="AN614" s="201"/>
      <c r="AO614" s="201"/>
      <c r="AP614" s="201"/>
      <c r="AQ614" s="201"/>
      <c r="AR614" s="201"/>
      <c r="AS614" s="201"/>
      <c r="AT614" s="201"/>
      <c r="AU614" s="201"/>
      <c r="AV614" s="201"/>
      <c r="AW614" s="201"/>
      <c r="AX614" s="201"/>
      <c r="AY614" s="201"/>
      <c r="AZ614" s="201"/>
      <c r="BA614" s="201"/>
      <c r="BB614" s="201"/>
      <c r="BC614" s="201"/>
      <c r="BD614" s="201"/>
      <c r="BE614" s="201"/>
      <c r="BF614" s="201"/>
      <c r="BG614" s="201"/>
      <c r="BH614" s="201"/>
      <c r="BI614" s="201"/>
      <c r="BJ614" s="201"/>
      <c r="BK614" s="201"/>
      <c r="BL614" s="201"/>
      <c r="BM614" s="201"/>
      <c r="BN614" s="201"/>
      <c r="BO614" s="201"/>
      <c r="BP614" s="201"/>
      <c r="BQ614" s="201"/>
      <c r="BR614" s="201"/>
      <c r="BS614" s="201"/>
      <c r="BT614" s="201"/>
      <c r="BU614" s="201"/>
      <c r="BV614" s="201"/>
      <c r="BW614" s="201"/>
      <c r="BX614" s="201"/>
      <c r="BY614" s="201"/>
      <c r="BZ614" s="201"/>
      <c r="CA614" s="201"/>
      <c r="CB614" s="201"/>
      <c r="CC614" s="201"/>
      <c r="CD614" s="201"/>
      <c r="CE614" s="201"/>
      <c r="CF614" s="201"/>
      <c r="CG614" s="201"/>
      <c r="CH614" s="201"/>
      <c r="CI614" s="201"/>
      <c r="CJ614" s="201"/>
      <c r="CK614" s="201"/>
      <c r="CL614" s="201"/>
      <c r="CM614" s="201"/>
      <c r="CN614" s="201"/>
      <c r="CO614" s="201"/>
      <c r="CP614" s="201"/>
      <c r="CQ614" s="201"/>
      <c r="CR614" s="201"/>
      <c r="CS614" s="201"/>
    </row>
    <row r="615" hidden="1" outlineLevel="1" spans="1:97">
      <c r="A615" s="32"/>
      <c r="B615" s="143"/>
      <c r="C615" s="143"/>
      <c r="D615" s="143"/>
      <c r="E615" s="143"/>
      <c r="F615" s="143"/>
      <c r="G615" s="143"/>
      <c r="H615" s="143"/>
      <c r="I615" s="143"/>
      <c r="J615" s="143"/>
      <c r="K615" s="143"/>
      <c r="L615" s="143"/>
      <c r="M615" s="143"/>
      <c r="N615" s="143"/>
      <c r="O615" s="143"/>
      <c r="P615" s="143"/>
      <c r="Q615" s="143"/>
      <c r="R615" s="143"/>
      <c r="S615" s="143"/>
      <c r="T615" s="202"/>
      <c r="U615" s="202"/>
      <c r="V615" s="202"/>
      <c r="W615" s="202"/>
      <c r="X615" s="202"/>
      <c r="Y615" s="202"/>
      <c r="Z615" s="202"/>
      <c r="AA615" s="202"/>
      <c r="AB615" s="202"/>
      <c r="AC615" s="202"/>
      <c r="AD615" s="202"/>
      <c r="AE615" s="202"/>
      <c r="AF615" s="202"/>
      <c r="AG615" s="202"/>
      <c r="AH615" s="202"/>
      <c r="AI615" s="202"/>
      <c r="AJ615" s="202"/>
      <c r="AK615" s="202"/>
      <c r="AL615" s="202"/>
      <c r="AM615" s="202"/>
      <c r="AN615" s="202"/>
      <c r="AO615" s="202"/>
      <c r="AP615" s="202"/>
      <c r="AQ615" s="202"/>
      <c r="AR615" s="202"/>
      <c r="AS615" s="202"/>
      <c r="AT615" s="202"/>
      <c r="AU615" s="202"/>
      <c r="AV615" s="202"/>
      <c r="AW615" s="202"/>
      <c r="AX615" s="202"/>
      <c r="AY615" s="202"/>
      <c r="AZ615" s="202"/>
      <c r="BA615" s="202"/>
      <c r="BB615" s="202"/>
      <c r="BC615" s="202"/>
      <c r="BD615" s="202"/>
      <c r="BE615" s="202"/>
      <c r="BF615" s="202"/>
      <c r="BG615" s="202"/>
      <c r="BH615" s="202"/>
      <c r="BI615" s="202"/>
      <c r="BJ615" s="202"/>
      <c r="BK615" s="202"/>
      <c r="BL615" s="202"/>
      <c r="BM615" s="202"/>
      <c r="BN615" s="202"/>
      <c r="BO615" s="202"/>
      <c r="BP615" s="202"/>
      <c r="BQ615" s="202"/>
      <c r="BR615" s="202"/>
      <c r="BS615" s="202"/>
      <c r="BT615" s="202"/>
      <c r="BU615" s="202"/>
      <c r="BV615" s="202"/>
      <c r="BW615" s="202"/>
      <c r="BX615" s="202"/>
      <c r="BY615" s="202"/>
      <c r="BZ615" s="202"/>
      <c r="CA615" s="202"/>
      <c r="CB615" s="202"/>
      <c r="CC615" s="202"/>
      <c r="CD615" s="202"/>
      <c r="CE615" s="202"/>
      <c r="CF615" s="202"/>
      <c r="CG615" s="202"/>
      <c r="CH615" s="202"/>
      <c r="CI615" s="202"/>
      <c r="CJ615" s="202"/>
      <c r="CK615" s="202"/>
      <c r="CL615" s="202"/>
      <c r="CM615" s="202"/>
      <c r="CN615" s="202"/>
      <c r="CO615" s="202"/>
      <c r="CP615" s="202"/>
      <c r="CQ615" s="202"/>
      <c r="CR615" s="202"/>
      <c r="CS615" s="202"/>
    </row>
    <row r="616" hidden="1" outlineLevel="1" spans="1:97">
      <c r="A616" s="18" t="s">
        <v>666</v>
      </c>
      <c r="B616" s="73" t="s">
        <v>594</v>
      </c>
      <c r="C616" s="73"/>
      <c r="D616" s="73">
        <v>58.3</v>
      </c>
      <c r="E616" s="73">
        <v>63.8</v>
      </c>
      <c r="F616" s="73">
        <v>36.2</v>
      </c>
      <c r="G616" s="73">
        <v>54</v>
      </c>
      <c r="H616" s="73">
        <v>65</v>
      </c>
      <c r="I616" s="73">
        <v>68.1</v>
      </c>
      <c r="J616" s="73">
        <v>77.5</v>
      </c>
      <c r="K616" s="73">
        <v>71.9</v>
      </c>
      <c r="L616" s="73">
        <v>65.3</v>
      </c>
      <c r="M616" s="73">
        <v>-7</v>
      </c>
      <c r="N616" s="73">
        <f>+O616-M616</f>
        <v>61.8</v>
      </c>
      <c r="O616" s="73">
        <v>54.8</v>
      </c>
      <c r="P616" s="39">
        <v>-22.2</v>
      </c>
      <c r="Q616" s="73">
        <f>+R616-P616</f>
        <v>56</v>
      </c>
      <c r="R616" s="73">
        <v>33.8</v>
      </c>
      <c r="S616" s="73"/>
      <c r="T616" s="203"/>
      <c r="U616" s="203"/>
      <c r="V616" s="203"/>
      <c r="W616" s="203"/>
      <c r="X616" s="203"/>
      <c r="Y616" s="203"/>
      <c r="Z616" s="203"/>
      <c r="AA616" s="203"/>
      <c r="AB616" s="203"/>
      <c r="AC616" s="203"/>
      <c r="AD616" s="203"/>
      <c r="AE616" s="203"/>
      <c r="AF616" s="203"/>
      <c r="AG616" s="203"/>
      <c r="AH616" s="203"/>
      <c r="AI616" s="203"/>
      <c r="AJ616" s="203"/>
      <c r="AK616" s="203"/>
      <c r="AL616" s="203"/>
      <c r="AM616" s="203"/>
      <c r="AN616" s="203"/>
      <c r="AO616" s="203"/>
      <c r="AP616" s="203"/>
      <c r="AQ616" s="203"/>
      <c r="AR616" s="203"/>
      <c r="AS616" s="203"/>
      <c r="AT616" s="203"/>
      <c r="AU616" s="203"/>
      <c r="AV616" s="203"/>
      <c r="AW616" s="203"/>
      <c r="AX616" s="203"/>
      <c r="AY616" s="203"/>
      <c r="AZ616" s="203"/>
      <c r="BA616" s="203"/>
      <c r="BB616" s="203"/>
      <c r="BC616" s="203"/>
      <c r="BD616" s="203"/>
      <c r="BE616" s="203"/>
      <c r="BF616" s="203"/>
      <c r="BG616" s="203"/>
      <c r="BH616" s="203"/>
      <c r="BI616" s="203"/>
      <c r="BJ616" s="203"/>
      <c r="BK616" s="203"/>
      <c r="BL616" s="203"/>
      <c r="BM616" s="203"/>
      <c r="BN616" s="203"/>
      <c r="BO616" s="203"/>
      <c r="BP616" s="203"/>
      <c r="BQ616" s="203"/>
      <c r="BR616" s="203"/>
      <c r="BS616" s="203"/>
      <c r="BT616" s="203"/>
      <c r="BU616" s="203"/>
      <c r="BV616" s="203"/>
      <c r="BW616" s="203"/>
      <c r="BX616" s="203"/>
      <c r="BY616" s="203"/>
      <c r="BZ616" s="203"/>
      <c r="CA616" s="203"/>
      <c r="CB616" s="203"/>
      <c r="CC616" s="203"/>
      <c r="CD616" s="203"/>
      <c r="CE616" s="203"/>
      <c r="CF616" s="203"/>
      <c r="CG616" s="203"/>
      <c r="CH616" s="203"/>
      <c r="CI616" s="203"/>
      <c r="CJ616" s="203"/>
      <c r="CK616" s="203"/>
      <c r="CL616" s="203"/>
      <c r="CM616" s="203"/>
      <c r="CN616" s="203"/>
      <c r="CO616" s="203"/>
      <c r="CP616" s="203"/>
      <c r="CQ616" s="203"/>
      <c r="CR616" s="203"/>
      <c r="CS616" s="203"/>
    </row>
    <row r="617" s="17" customFormat="1" ht="10.2" hidden="1" outlineLevel="1" spans="1:97">
      <c r="A617" s="540" t="s">
        <v>595</v>
      </c>
      <c r="B617" s="139" t="s">
        <v>594</v>
      </c>
      <c r="C617" s="139"/>
      <c r="D617" s="139"/>
      <c r="E617" s="139">
        <f>+E624+E625+E626+E627</f>
        <v>63.8</v>
      </c>
      <c r="F617" s="139">
        <f>+F624+F625+F626+F627</f>
        <v>36.2</v>
      </c>
      <c r="G617" s="139">
        <f>+G624+G625+G626+G627</f>
        <v>54</v>
      </c>
      <c r="H617" s="139">
        <f t="shared" ref="H617:R617" si="757">+H624+H625+H626+H627</f>
        <v>65</v>
      </c>
      <c r="I617" s="139">
        <f t="shared" si="757"/>
        <v>68.1</v>
      </c>
      <c r="J617" s="139">
        <f t="shared" si="757"/>
        <v>77.5</v>
      </c>
      <c r="K617" s="139">
        <f t="shared" si="757"/>
        <v>71.9</v>
      </c>
      <c r="L617" s="139">
        <f t="shared" si="757"/>
        <v>65.3</v>
      </c>
      <c r="M617" s="139">
        <f t="shared" si="757"/>
        <v>-7</v>
      </c>
      <c r="N617" s="139">
        <f t="shared" si="757"/>
        <v>61.8</v>
      </c>
      <c r="O617" s="139">
        <f t="shared" si="757"/>
        <v>54.8</v>
      </c>
      <c r="P617" s="139">
        <f t="shared" si="757"/>
        <v>-22.2</v>
      </c>
      <c r="Q617" s="139">
        <f t="shared" si="757"/>
        <v>56</v>
      </c>
      <c r="R617" s="139">
        <f t="shared" si="757"/>
        <v>33.8</v>
      </c>
      <c r="S617" s="139"/>
      <c r="T617" s="198"/>
      <c r="U617" s="198"/>
      <c r="V617" s="198"/>
      <c r="W617" s="198"/>
      <c r="X617" s="198"/>
      <c r="Y617" s="198"/>
      <c r="Z617" s="198"/>
      <c r="AA617" s="198"/>
      <c r="AB617" s="198"/>
      <c r="AC617" s="198"/>
      <c r="AD617" s="198"/>
      <c r="AE617" s="198"/>
      <c r="AF617" s="198"/>
      <c r="AG617" s="198"/>
      <c r="AH617" s="198"/>
      <c r="AI617" s="198"/>
      <c r="AJ617" s="198"/>
      <c r="AK617" s="198"/>
      <c r="AL617" s="198"/>
      <c r="AM617" s="198"/>
      <c r="AN617" s="198"/>
      <c r="AO617" s="198"/>
      <c r="AP617" s="198"/>
      <c r="AQ617" s="198"/>
      <c r="AR617" s="198"/>
      <c r="AS617" s="198"/>
      <c r="AT617" s="198"/>
      <c r="AU617" s="198"/>
      <c r="AV617" s="198"/>
      <c r="AW617" s="198"/>
      <c r="AX617" s="198"/>
      <c r="AY617" s="198"/>
      <c r="AZ617" s="198"/>
      <c r="BA617" s="198"/>
      <c r="BB617" s="198"/>
      <c r="BC617" s="198"/>
      <c r="BD617" s="198"/>
      <c r="BE617" s="198"/>
      <c r="BF617" s="198"/>
      <c r="BG617" s="198"/>
      <c r="BH617" s="198"/>
      <c r="BI617" s="198"/>
      <c r="BJ617" s="198"/>
      <c r="BK617" s="198"/>
      <c r="BL617" s="198"/>
      <c r="BM617" s="198"/>
      <c r="BN617" s="198"/>
      <c r="BO617" s="198"/>
      <c r="BP617" s="198"/>
      <c r="BQ617" s="198"/>
      <c r="BR617" s="198"/>
      <c r="BS617" s="198"/>
      <c r="BT617" s="198"/>
      <c r="BU617" s="198"/>
      <c r="BV617" s="198"/>
      <c r="BW617" s="198"/>
      <c r="BX617" s="198"/>
      <c r="BY617" s="198"/>
      <c r="BZ617" s="198"/>
      <c r="CA617" s="198"/>
      <c r="CB617" s="198"/>
      <c r="CC617" s="198"/>
      <c r="CD617" s="198"/>
      <c r="CE617" s="198"/>
      <c r="CF617" s="198"/>
      <c r="CG617" s="198"/>
      <c r="CH617" s="198"/>
      <c r="CI617" s="198"/>
      <c r="CJ617" s="198"/>
      <c r="CK617" s="198"/>
      <c r="CL617" s="198"/>
      <c r="CM617" s="198"/>
      <c r="CN617" s="198"/>
      <c r="CO617" s="198"/>
      <c r="CP617" s="198"/>
      <c r="CQ617" s="198"/>
      <c r="CR617" s="198"/>
      <c r="CS617" s="198"/>
    </row>
    <row r="618" hidden="1" outlineLevel="1" spans="1:97">
      <c r="A618" s="529" t="s">
        <v>667</v>
      </c>
      <c r="B618" s="33" t="s">
        <v>587</v>
      </c>
      <c r="C618" s="33"/>
      <c r="D618" s="33">
        <f>+D616/D604</f>
        <v>0.134022988505747</v>
      </c>
      <c r="E618" s="33">
        <f>+E616/E604</f>
        <v>0.0810776464607955</v>
      </c>
      <c r="F618" s="33">
        <f>+F616/F604</f>
        <v>0.0478835978835979</v>
      </c>
      <c r="G618" s="33">
        <f>+G616/G604</f>
        <v>0.074297166655398</v>
      </c>
      <c r="H618" s="33">
        <f t="shared" ref="H618:R618" si="758">+H616/H604</f>
        <v>0.0861041197509604</v>
      </c>
      <c r="I618" s="33">
        <f t="shared" si="758"/>
        <v>0.0887180823345492</v>
      </c>
      <c r="J618" s="33">
        <f t="shared" si="758"/>
        <v>0.0906114813515726</v>
      </c>
      <c r="K618" s="33">
        <f t="shared" si="758"/>
        <v>0.0860253649198373</v>
      </c>
      <c r="L618" s="33">
        <f t="shared" si="758"/>
        <v>0.0747310597390707</v>
      </c>
      <c r="M618" s="33">
        <f t="shared" si="758"/>
        <v>-0.0169902912621359</v>
      </c>
      <c r="N618" s="33">
        <f t="shared" si="758"/>
        <v>0.111311239193084</v>
      </c>
      <c r="O618" s="33">
        <f t="shared" si="758"/>
        <v>0.0566583953680728</v>
      </c>
      <c r="P618" s="33">
        <f t="shared" si="758"/>
        <v>-0.0556949322629202</v>
      </c>
      <c r="Q618" s="33">
        <f t="shared" si="758"/>
        <v>0.107238605898123</v>
      </c>
      <c r="R618" s="33">
        <f t="shared" si="758"/>
        <v>0.0367072111207646</v>
      </c>
      <c r="S618" s="33"/>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99"/>
      <c r="BB618" s="199"/>
      <c r="BC618" s="199"/>
      <c r="BD618" s="199"/>
      <c r="BE618" s="199"/>
      <c r="BF618" s="199"/>
      <c r="BG618" s="199"/>
      <c r="BH618" s="199"/>
      <c r="BI618" s="199"/>
      <c r="BJ618" s="199"/>
      <c r="BK618" s="199"/>
      <c r="BL618" s="199"/>
      <c r="BM618" s="199"/>
      <c r="BN618" s="199"/>
      <c r="BO618" s="199"/>
      <c r="BP618" s="199"/>
      <c r="BQ618" s="199"/>
      <c r="BR618" s="199"/>
      <c r="BS618" s="199"/>
      <c r="BT618" s="199"/>
      <c r="BU618" s="199"/>
      <c r="BV618" s="199"/>
      <c r="BW618" s="199"/>
      <c r="BX618" s="199"/>
      <c r="BY618" s="199"/>
      <c r="BZ618" s="199"/>
      <c r="CA618" s="199"/>
      <c r="CB618" s="199"/>
      <c r="CC618" s="199"/>
      <c r="CD618" s="199"/>
      <c r="CE618" s="199"/>
      <c r="CF618" s="199"/>
      <c r="CG618" s="199"/>
      <c r="CH618" s="199"/>
      <c r="CI618" s="199"/>
      <c r="CJ618" s="199"/>
      <c r="CK618" s="199"/>
      <c r="CL618" s="199"/>
      <c r="CM618" s="199"/>
      <c r="CN618" s="199"/>
      <c r="CO618" s="199"/>
      <c r="CP618" s="199"/>
      <c r="CQ618" s="199"/>
      <c r="CR618" s="199"/>
      <c r="CS618" s="199"/>
    </row>
    <row r="619" hidden="1" outlineLevel="1" spans="1:97">
      <c r="A619" s="529" t="s">
        <v>668</v>
      </c>
      <c r="B619" s="35" t="s">
        <v>590</v>
      </c>
      <c r="C619" s="35"/>
      <c r="D619" s="35"/>
      <c r="E619" s="35">
        <f>((E616/E604)-(E624/E611))*10000</f>
        <v>-529.453420449516</v>
      </c>
      <c r="F619" s="35">
        <f>((F616/F604)-(F624/F611))*10000</f>
        <v>-331.940485771976</v>
      </c>
      <c r="G619" s="35">
        <f>((G616/G604)-(G624/G611))*10000</f>
        <v>264.135687718002</v>
      </c>
      <c r="H619" s="35">
        <f t="shared" ref="H619:R619" si="759">((H616/H604)-(H624/H611))*10000</f>
        <v>117.546773717782</v>
      </c>
      <c r="I619" s="35">
        <f t="shared" si="759"/>
        <v>26.1396258358884</v>
      </c>
      <c r="J619" s="35">
        <f t="shared" si="759"/>
        <v>18.9339901702332</v>
      </c>
      <c r="K619" s="35">
        <f t="shared" si="759"/>
        <v>-45.8611643173526</v>
      </c>
      <c r="L619" s="35">
        <f t="shared" si="759"/>
        <v>-112.943051807666</v>
      </c>
      <c r="M619" s="35">
        <f t="shared" si="759"/>
        <v>-252.320495038942</v>
      </c>
      <c r="N619" s="35">
        <f t="shared" si="759"/>
        <v>-108.935469975795</v>
      </c>
      <c r="O619" s="35">
        <f t="shared" si="759"/>
        <v>-180.726643709979</v>
      </c>
      <c r="P619" s="35">
        <f t="shared" si="759"/>
        <v>-382.14961396205</v>
      </c>
      <c r="Q619" s="35">
        <f t="shared" si="759"/>
        <v>-44.1275372730435</v>
      </c>
      <c r="R619" s="35">
        <f t="shared" si="759"/>
        <v>-199.511842473082</v>
      </c>
      <c r="S619" s="35"/>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c r="BF619" s="204"/>
      <c r="BG619" s="204"/>
      <c r="BH619" s="204"/>
      <c r="BI619" s="204"/>
      <c r="BJ619" s="204"/>
      <c r="BK619" s="204"/>
      <c r="BL619" s="204"/>
      <c r="BM619" s="204"/>
      <c r="BN619" s="204"/>
      <c r="BO619" s="204"/>
      <c r="BP619" s="204"/>
      <c r="BQ619" s="204"/>
      <c r="BR619" s="204"/>
      <c r="BS619" s="204"/>
      <c r="BT619" s="204"/>
      <c r="BU619" s="204"/>
      <c r="BV619" s="204"/>
      <c r="BW619" s="204"/>
      <c r="BX619" s="204"/>
      <c r="BY619" s="204"/>
      <c r="BZ619" s="204"/>
      <c r="CA619" s="204"/>
      <c r="CB619" s="204"/>
      <c r="CC619" s="204"/>
      <c r="CD619" s="204"/>
      <c r="CE619" s="204"/>
      <c r="CF619" s="204"/>
      <c r="CG619" s="204"/>
      <c r="CH619" s="204"/>
      <c r="CI619" s="204"/>
      <c r="CJ619" s="204"/>
      <c r="CK619" s="204"/>
      <c r="CL619" s="204"/>
      <c r="CM619" s="204"/>
      <c r="CN619" s="204"/>
      <c r="CO619" s="204"/>
      <c r="CP619" s="204"/>
      <c r="CQ619" s="204"/>
      <c r="CR619" s="204"/>
      <c r="CS619" s="204"/>
    </row>
    <row r="620" hidden="1" outlineLevel="1" spans="1:97">
      <c r="A620" s="529" t="s">
        <v>412</v>
      </c>
      <c r="B620" s="33" t="s">
        <v>587</v>
      </c>
      <c r="C620" s="33"/>
      <c r="D620" s="33"/>
      <c r="E620" s="33">
        <f>+E616/E624-1</f>
        <v>0.0943396226415094</v>
      </c>
      <c r="F620" s="33">
        <f>+F616/F624-1</f>
        <v>-0.432601880877743</v>
      </c>
      <c r="G620" s="33">
        <f>+G616/G624-1</f>
        <v>0.49171270718232</v>
      </c>
      <c r="H620" s="33">
        <f t="shared" ref="H620:R620" si="760">+H616/H624-1</f>
        <v>0.203703703703704</v>
      </c>
      <c r="I620" s="33">
        <f t="shared" si="760"/>
        <v>0.0476923076923077</v>
      </c>
      <c r="J620" s="33">
        <f t="shared" si="760"/>
        <v>0.138032305433187</v>
      </c>
      <c r="K620" s="33">
        <f t="shared" si="760"/>
        <v>-0.0722580645161289</v>
      </c>
      <c r="L620" s="33">
        <f t="shared" si="760"/>
        <v>-0.0917941585535467</v>
      </c>
      <c r="M620" s="33">
        <f t="shared" si="760"/>
        <v>-3.33333333333333</v>
      </c>
      <c r="N620" s="33">
        <f t="shared" si="760"/>
        <v>-0.00802568218298561</v>
      </c>
      <c r="O620" s="33">
        <f t="shared" si="760"/>
        <v>-0.160796324655436</v>
      </c>
      <c r="P620" s="33">
        <f t="shared" si="760"/>
        <v>2.08333333333333</v>
      </c>
      <c r="Q620" s="33">
        <f t="shared" si="760"/>
        <v>-0.0967741935483871</v>
      </c>
      <c r="R620" s="33">
        <f t="shared" si="760"/>
        <v>-0.383211678832117</v>
      </c>
      <c r="S620" s="33"/>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99"/>
      <c r="BB620" s="199"/>
      <c r="BC620" s="199"/>
      <c r="BD620" s="199"/>
      <c r="BE620" s="199"/>
      <c r="BF620" s="199"/>
      <c r="BG620" s="199"/>
      <c r="BH620" s="199"/>
      <c r="BI620" s="199"/>
      <c r="BJ620" s="199"/>
      <c r="BK620" s="199"/>
      <c r="BL620" s="199"/>
      <c r="BM620" s="199"/>
      <c r="BN620" s="199"/>
      <c r="BO620" s="199"/>
      <c r="BP620" s="199"/>
      <c r="BQ620" s="199"/>
      <c r="BR620" s="199"/>
      <c r="BS620" s="199"/>
      <c r="BT620" s="199"/>
      <c r="BU620" s="199"/>
      <c r="BV620" s="199"/>
      <c r="BW620" s="199"/>
      <c r="BX620" s="199"/>
      <c r="BY620" s="199"/>
      <c r="BZ620" s="199"/>
      <c r="CA620" s="199"/>
      <c r="CB620" s="199"/>
      <c r="CC620" s="199"/>
      <c r="CD620" s="199"/>
      <c r="CE620" s="199"/>
      <c r="CF620" s="199"/>
      <c r="CG620" s="199"/>
      <c r="CH620" s="199"/>
      <c r="CI620" s="199"/>
      <c r="CJ620" s="199"/>
      <c r="CK620" s="199"/>
      <c r="CL620" s="199"/>
      <c r="CM620" s="199"/>
      <c r="CN620" s="199"/>
      <c r="CO620" s="199"/>
      <c r="CP620" s="199"/>
      <c r="CQ620" s="199"/>
      <c r="CR620" s="199"/>
      <c r="CS620" s="199"/>
    </row>
    <row r="621" hidden="1" outlineLevel="1" spans="1:97">
      <c r="A621" s="538" t="s">
        <v>608</v>
      </c>
      <c r="B621" s="52" t="s">
        <v>587</v>
      </c>
      <c r="C621" s="52"/>
      <c r="D621" s="52"/>
      <c r="E621" s="52">
        <f>+E620-E622-E623</f>
        <v>-0.65762589459987</v>
      </c>
      <c r="F621" s="52">
        <f>+F620-F622-F623</f>
        <v>-0.347333867153</v>
      </c>
      <c r="G621" s="52">
        <f>+G620-G622-G623</f>
        <v>0.537322459827823</v>
      </c>
      <c r="H621" s="52">
        <f t="shared" ref="H621:R621" si="761">+H620-H622-H623</f>
        <v>0.153326036073248</v>
      </c>
      <c r="I621" s="52">
        <f t="shared" si="761"/>
        <v>0.0728688873717353</v>
      </c>
      <c r="J621" s="52">
        <f t="shared" si="761"/>
        <v>0.072780090738033</v>
      </c>
      <c r="K621" s="52">
        <f t="shared" si="761"/>
        <v>-0.0374590466276688</v>
      </c>
      <c r="L621" s="52">
        <f t="shared" si="761"/>
        <v>-0.121259580903391</v>
      </c>
      <c r="M621" s="52">
        <f t="shared" si="761"/>
        <v>-3.45020146520147</v>
      </c>
      <c r="N621" s="52">
        <f t="shared" si="761"/>
        <v>-0.123216345188086</v>
      </c>
      <c r="O621" s="52">
        <f t="shared" si="761"/>
        <v>-0.276685773041795</v>
      </c>
      <c r="P621" s="52">
        <f t="shared" si="761"/>
        <v>2.10862272396213</v>
      </c>
      <c r="Q621" s="52">
        <f t="shared" si="761"/>
        <v>-0.0215238784034202</v>
      </c>
      <c r="R621" s="52">
        <f t="shared" si="761"/>
        <v>-0.329238146987617</v>
      </c>
      <c r="S621" s="52"/>
      <c r="T621" s="200"/>
      <c r="U621" s="200"/>
      <c r="V621" s="200"/>
      <c r="W621" s="200"/>
      <c r="X621" s="200"/>
      <c r="Y621" s="200"/>
      <c r="Z621" s="200"/>
      <c r="AA621" s="200"/>
      <c r="AB621" s="200"/>
      <c r="AC621" s="200"/>
      <c r="AD621" s="200"/>
      <c r="AE621" s="200"/>
      <c r="AF621" s="200"/>
      <c r="AG621" s="200"/>
      <c r="AH621" s="200"/>
      <c r="AI621" s="200"/>
      <c r="AJ621" s="200"/>
      <c r="AK621" s="200"/>
      <c r="AL621" s="200"/>
      <c r="AM621" s="200"/>
      <c r="AN621" s="200"/>
      <c r="AO621" s="200"/>
      <c r="AP621" s="200"/>
      <c r="AQ621" s="200"/>
      <c r="AR621" s="200"/>
      <c r="AS621" s="200"/>
      <c r="AT621" s="200"/>
      <c r="AU621" s="200"/>
      <c r="AV621" s="200"/>
      <c r="AW621" s="200"/>
      <c r="AX621" s="200"/>
      <c r="AY621" s="200"/>
      <c r="AZ621" s="200"/>
      <c r="BA621" s="200"/>
      <c r="BB621" s="200"/>
      <c r="BC621" s="200"/>
      <c r="BD621" s="200"/>
      <c r="BE621" s="200"/>
      <c r="BF621" s="200"/>
      <c r="BG621" s="200"/>
      <c r="BH621" s="200"/>
      <c r="BI621" s="200"/>
      <c r="BJ621" s="200"/>
      <c r="BK621" s="200"/>
      <c r="BL621" s="200"/>
      <c r="BM621" s="200"/>
      <c r="BN621" s="200"/>
      <c r="BO621" s="200"/>
      <c r="BP621" s="200"/>
      <c r="BQ621" s="200"/>
      <c r="BR621" s="200"/>
      <c r="BS621" s="200"/>
      <c r="BT621" s="200"/>
      <c r="BU621" s="200"/>
      <c r="BV621" s="200"/>
      <c r="BW621" s="200"/>
      <c r="BX621" s="200"/>
      <c r="BY621" s="200"/>
      <c r="BZ621" s="200"/>
      <c r="CA621" s="200"/>
      <c r="CB621" s="200"/>
      <c r="CC621" s="200"/>
      <c r="CD621" s="200"/>
      <c r="CE621" s="200"/>
      <c r="CF621" s="200"/>
      <c r="CG621" s="200"/>
      <c r="CH621" s="200"/>
      <c r="CI621" s="200"/>
      <c r="CJ621" s="200"/>
      <c r="CK621" s="200"/>
      <c r="CL621" s="200"/>
      <c r="CM621" s="200"/>
      <c r="CN621" s="200"/>
      <c r="CO621" s="200"/>
      <c r="CP621" s="200"/>
      <c r="CQ621" s="200"/>
      <c r="CR621" s="200"/>
      <c r="CS621" s="200"/>
    </row>
    <row r="622" hidden="1" outlineLevel="1" spans="1:97">
      <c r="A622" s="529" t="s">
        <v>598</v>
      </c>
      <c r="B622" s="33" t="s">
        <v>587</v>
      </c>
      <c r="C622" s="33"/>
      <c r="D622" s="33"/>
      <c r="E622" s="33">
        <f t="shared" ref="E622:R623" si="762">+E609</f>
        <v>-0.0502298850574714</v>
      </c>
      <c r="F622" s="33">
        <f t="shared" si="762"/>
        <v>-0.0852680137247426</v>
      </c>
      <c r="G622" s="33">
        <f t="shared" si="762"/>
        <v>-0.0456097526455027</v>
      </c>
      <c r="H622" s="33">
        <f t="shared" si="762"/>
        <v>0.0503776676304558</v>
      </c>
      <c r="I622" s="33">
        <f t="shared" si="762"/>
        <v>-0.0251765796794276</v>
      </c>
      <c r="J622" s="33">
        <f t="shared" si="762"/>
        <v>0.0652522146951537</v>
      </c>
      <c r="K622" s="33">
        <f t="shared" si="762"/>
        <v>-0.0347990178884602</v>
      </c>
      <c r="L622" s="33">
        <f t="shared" si="762"/>
        <v>0.0294654223498445</v>
      </c>
      <c r="M622" s="33">
        <f>+M609</f>
        <v>0.116868131868132</v>
      </c>
      <c r="N622" s="33">
        <f>+N609</f>
        <v>0.1151906630051</v>
      </c>
      <c r="O622" s="33">
        <f t="shared" si="762"/>
        <v>0.115889448386358</v>
      </c>
      <c r="P622" s="33">
        <f t="shared" si="762"/>
        <v>-0.0252893906287933</v>
      </c>
      <c r="Q622" s="33">
        <f t="shared" si="762"/>
        <v>-0.0752503151449669</v>
      </c>
      <c r="R622" s="33">
        <f t="shared" si="762"/>
        <v>-0.0539735318444997</v>
      </c>
      <c r="S622" s="33"/>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99"/>
      <c r="BB622" s="199"/>
      <c r="BC622" s="199"/>
      <c r="BD622" s="199"/>
      <c r="BE622" s="199"/>
      <c r="BF622" s="199"/>
      <c r="BG622" s="199"/>
      <c r="BH622" s="199"/>
      <c r="BI622" s="199"/>
      <c r="BJ622" s="199"/>
      <c r="BK622" s="199"/>
      <c r="BL622" s="199"/>
      <c r="BM622" s="199"/>
      <c r="BN622" s="199"/>
      <c r="BO622" s="199"/>
      <c r="BP622" s="199"/>
      <c r="BQ622" s="199"/>
      <c r="BR622" s="199"/>
      <c r="BS622" s="199"/>
      <c r="BT622" s="199"/>
      <c r="BU622" s="199"/>
      <c r="BV622" s="199"/>
      <c r="BW622" s="199"/>
      <c r="BX622" s="199"/>
      <c r="BY622" s="199"/>
      <c r="BZ622" s="199"/>
      <c r="CA622" s="199"/>
      <c r="CB622" s="199"/>
      <c r="CC622" s="199"/>
      <c r="CD622" s="199"/>
      <c r="CE622" s="199"/>
      <c r="CF622" s="199"/>
      <c r="CG622" s="199"/>
      <c r="CH622" s="199"/>
      <c r="CI622" s="199"/>
      <c r="CJ622" s="199"/>
      <c r="CK622" s="199"/>
      <c r="CL622" s="199"/>
      <c r="CM622" s="199"/>
      <c r="CN622" s="199"/>
      <c r="CO622" s="199"/>
      <c r="CP622" s="199"/>
      <c r="CQ622" s="199"/>
      <c r="CR622" s="199"/>
      <c r="CS622" s="199"/>
    </row>
    <row r="623" hidden="1" outlineLevel="1" spans="1:97">
      <c r="A623" s="529" t="s">
        <v>599</v>
      </c>
      <c r="B623" s="33" t="s">
        <v>587</v>
      </c>
      <c r="C623" s="87"/>
      <c r="D623" s="87"/>
      <c r="E623" s="87">
        <f t="shared" si="762"/>
        <v>0.802195402298851</v>
      </c>
      <c r="F623" s="87">
        <f t="shared" si="762"/>
        <v>0</v>
      </c>
      <c r="G623" s="87">
        <f t="shared" si="762"/>
        <v>0</v>
      </c>
      <c r="H623" s="87">
        <f t="shared" si="762"/>
        <v>0</v>
      </c>
      <c r="I623" s="87">
        <f t="shared" si="762"/>
        <v>0</v>
      </c>
      <c r="J623" s="87">
        <f t="shared" si="762"/>
        <v>0</v>
      </c>
      <c r="K623" s="87">
        <f t="shared" si="762"/>
        <v>0</v>
      </c>
      <c r="L623" s="87">
        <f t="shared" si="762"/>
        <v>0</v>
      </c>
      <c r="M623" s="87">
        <f>+M610</f>
        <v>0</v>
      </c>
      <c r="N623" s="33">
        <f>+N610</f>
        <v>0</v>
      </c>
      <c r="O623" s="87">
        <f t="shared" si="762"/>
        <v>0</v>
      </c>
      <c r="P623" s="87">
        <f t="shared" si="762"/>
        <v>0</v>
      </c>
      <c r="Q623" s="33">
        <f t="shared" si="762"/>
        <v>0</v>
      </c>
      <c r="R623" s="87">
        <f t="shared" si="762"/>
        <v>0</v>
      </c>
      <c r="S623" s="33"/>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99"/>
      <c r="BB623" s="199"/>
      <c r="BC623" s="199"/>
      <c r="BD623" s="199"/>
      <c r="BE623" s="199"/>
      <c r="BF623" s="199"/>
      <c r="BG623" s="199"/>
      <c r="BH623" s="199"/>
      <c r="BI623" s="199"/>
      <c r="BJ623" s="199"/>
      <c r="BK623" s="199"/>
      <c r="BL623" s="199"/>
      <c r="BM623" s="199"/>
      <c r="BN623" s="199"/>
      <c r="BO623" s="199"/>
      <c r="BP623" s="199"/>
      <c r="BQ623" s="199"/>
      <c r="BR623" s="199"/>
      <c r="BS623" s="199"/>
      <c r="BT623" s="199"/>
      <c r="BU623" s="199"/>
      <c r="BV623" s="199"/>
      <c r="BW623" s="199"/>
      <c r="BX623" s="199"/>
      <c r="BY623" s="199"/>
      <c r="BZ623" s="199"/>
      <c r="CA623" s="199"/>
      <c r="CB623" s="199"/>
      <c r="CC623" s="199"/>
      <c r="CD623" s="199"/>
      <c r="CE623" s="199"/>
      <c r="CF623" s="199"/>
      <c r="CG623" s="199"/>
      <c r="CH623" s="199"/>
      <c r="CI623" s="199"/>
      <c r="CJ623" s="199"/>
      <c r="CK623" s="199"/>
      <c r="CL623" s="199"/>
      <c r="CM623" s="199"/>
      <c r="CN623" s="199"/>
      <c r="CO623" s="199"/>
      <c r="CP623" s="199"/>
      <c r="CQ623" s="199"/>
      <c r="CR623" s="199"/>
      <c r="CS623" s="199"/>
    </row>
    <row r="624" hidden="1" outlineLevel="1" spans="1:97">
      <c r="A624" s="57" t="s">
        <v>456</v>
      </c>
      <c r="B624" s="39" t="s">
        <v>594</v>
      </c>
      <c r="C624" s="39"/>
      <c r="D624" s="39"/>
      <c r="E624" s="39">
        <v>58.3</v>
      </c>
      <c r="F624" s="39">
        <v>63.8</v>
      </c>
      <c r="G624" s="39">
        <v>36.2</v>
      </c>
      <c r="H624" s="39">
        <v>54</v>
      </c>
      <c r="I624" s="39">
        <v>65</v>
      </c>
      <c r="J624" s="39">
        <v>68.1</v>
      </c>
      <c r="K624" s="39">
        <v>77.5</v>
      </c>
      <c r="L624" s="39">
        <v>71.9</v>
      </c>
      <c r="M624" s="39">
        <v>3</v>
      </c>
      <c r="N624" s="39">
        <f>+O624-M624</f>
        <v>62.3</v>
      </c>
      <c r="O624" s="39">
        <v>65.3</v>
      </c>
      <c r="P624" s="39">
        <v>-7.2</v>
      </c>
      <c r="Q624" s="39">
        <f>+R624-P624</f>
        <v>62</v>
      </c>
      <c r="R624" s="39">
        <v>54.8</v>
      </c>
      <c r="S624" s="39"/>
      <c r="T624" s="201"/>
      <c r="U624" s="201"/>
      <c r="V624" s="201"/>
      <c r="W624" s="201"/>
      <c r="X624" s="201"/>
      <c r="Y624" s="201"/>
      <c r="Z624" s="201"/>
      <c r="AA624" s="201"/>
      <c r="AB624" s="201"/>
      <c r="AC624" s="201"/>
      <c r="AD624" s="201"/>
      <c r="AE624" s="201"/>
      <c r="AF624" s="201"/>
      <c r="AG624" s="201"/>
      <c r="AH624" s="201"/>
      <c r="AI624" s="201"/>
      <c r="AJ624" s="201"/>
      <c r="AK624" s="201"/>
      <c r="AL624" s="201"/>
      <c r="AM624" s="201"/>
      <c r="AN624" s="201"/>
      <c r="AO624" s="201"/>
      <c r="AP624" s="201"/>
      <c r="AQ624" s="201"/>
      <c r="AR624" s="201"/>
      <c r="AS624" s="201"/>
      <c r="AT624" s="201"/>
      <c r="AU624" s="201"/>
      <c r="AV624" s="201"/>
      <c r="AW624" s="201"/>
      <c r="AX624" s="201"/>
      <c r="AY624" s="201"/>
      <c r="AZ624" s="201"/>
      <c r="BA624" s="201"/>
      <c r="BB624" s="201"/>
      <c r="BC624" s="201"/>
      <c r="BD624" s="201"/>
      <c r="BE624" s="201"/>
      <c r="BF624" s="201"/>
      <c r="BG624" s="201"/>
      <c r="BH624" s="201"/>
      <c r="BI624" s="201"/>
      <c r="BJ624" s="201"/>
      <c r="BK624" s="201"/>
      <c r="BL624" s="201"/>
      <c r="BM624" s="201"/>
      <c r="BN624" s="201"/>
      <c r="BO624" s="201"/>
      <c r="BP624" s="201"/>
      <c r="BQ624" s="201"/>
      <c r="BR624" s="201"/>
      <c r="BS624" s="201"/>
      <c r="BT624" s="201"/>
      <c r="BU624" s="201"/>
      <c r="BV624" s="201"/>
      <c r="BW624" s="201"/>
      <c r="BX624" s="201"/>
      <c r="BY624" s="201"/>
      <c r="BZ624" s="201"/>
      <c r="CA624" s="201"/>
      <c r="CB624" s="201"/>
      <c r="CC624" s="201"/>
      <c r="CD624" s="201"/>
      <c r="CE624" s="201"/>
      <c r="CF624" s="201"/>
      <c r="CG624" s="201"/>
      <c r="CH624" s="201"/>
      <c r="CI624" s="201"/>
      <c r="CJ624" s="201"/>
      <c r="CK624" s="201"/>
      <c r="CL624" s="201"/>
      <c r="CM624" s="201"/>
      <c r="CN624" s="201"/>
      <c r="CO624" s="201"/>
      <c r="CP624" s="201"/>
      <c r="CQ624" s="201"/>
      <c r="CR624" s="201"/>
      <c r="CS624" s="201"/>
    </row>
    <row r="625" hidden="1" outlineLevel="1" spans="1:97">
      <c r="A625" s="57" t="s">
        <v>457</v>
      </c>
      <c r="B625" s="39" t="s">
        <v>594</v>
      </c>
      <c r="C625" s="67"/>
      <c r="D625" s="67"/>
      <c r="E625" s="67">
        <f>+E624*E621</f>
        <v>-38.3395896551724</v>
      </c>
      <c r="F625" s="67">
        <f>+F624*F621</f>
        <v>-22.1599007243614</v>
      </c>
      <c r="G625" s="67">
        <f>+G624*G621</f>
        <v>19.4510730457672</v>
      </c>
      <c r="H625" s="67">
        <f t="shared" ref="H625:R625" si="763">+H624*H621</f>
        <v>8.27960594795539</v>
      </c>
      <c r="I625" s="67">
        <f t="shared" si="763"/>
        <v>4.7364776791628</v>
      </c>
      <c r="J625" s="67">
        <f t="shared" si="763"/>
        <v>4.95632417926005</v>
      </c>
      <c r="K625" s="67">
        <f t="shared" si="763"/>
        <v>-2.90307611364433</v>
      </c>
      <c r="L625" s="67">
        <f t="shared" si="763"/>
        <v>-8.71856386695383</v>
      </c>
      <c r="M625" s="67">
        <f t="shared" si="763"/>
        <v>-10.3506043956044</v>
      </c>
      <c r="N625" s="39">
        <f>+O625-M625</f>
        <v>-7.71697658402482</v>
      </c>
      <c r="O625" s="67">
        <f t="shared" si="763"/>
        <v>-18.0675809796292</v>
      </c>
      <c r="P625" s="67">
        <f t="shared" si="763"/>
        <v>-15.1820836125273</v>
      </c>
      <c r="Q625" s="39">
        <f>+R625-P625</f>
        <v>-2.86016684239411</v>
      </c>
      <c r="R625" s="67">
        <f t="shared" si="763"/>
        <v>-18.0422504549214</v>
      </c>
      <c r="S625" s="67"/>
      <c r="T625" s="205"/>
      <c r="U625" s="205"/>
      <c r="V625" s="205"/>
      <c r="W625" s="205"/>
      <c r="X625" s="205"/>
      <c r="Y625" s="205"/>
      <c r="Z625" s="205"/>
      <c r="AA625" s="205"/>
      <c r="AB625" s="205"/>
      <c r="AC625" s="205"/>
      <c r="AD625" s="205"/>
      <c r="AE625" s="205"/>
      <c r="AF625" s="205"/>
      <c r="AG625" s="205"/>
      <c r="AH625" s="205"/>
      <c r="AI625" s="205"/>
      <c r="AJ625" s="205"/>
      <c r="AK625" s="205"/>
      <c r="AL625" s="205"/>
      <c r="AM625" s="205"/>
      <c r="AN625" s="205"/>
      <c r="AO625" s="205"/>
      <c r="AP625" s="205"/>
      <c r="AQ625" s="205"/>
      <c r="AR625" s="201"/>
      <c r="AS625" s="201"/>
      <c r="AT625" s="201"/>
      <c r="AU625" s="205"/>
      <c r="AV625" s="205"/>
      <c r="AW625" s="201"/>
      <c r="AX625" s="205"/>
      <c r="AY625" s="201"/>
      <c r="AZ625" s="205"/>
      <c r="BA625" s="201"/>
      <c r="BB625" s="201"/>
      <c r="BC625" s="201"/>
      <c r="BD625" s="201"/>
      <c r="BE625" s="201"/>
      <c r="BF625" s="201"/>
      <c r="BG625" s="201"/>
      <c r="BH625" s="201"/>
      <c r="BI625" s="201"/>
      <c r="BJ625" s="201"/>
      <c r="BK625" s="201"/>
      <c r="BL625" s="201"/>
      <c r="BM625" s="201"/>
      <c r="BN625" s="201"/>
      <c r="BO625" s="201"/>
      <c r="BP625" s="201"/>
      <c r="BQ625" s="201"/>
      <c r="BR625" s="201"/>
      <c r="BS625" s="201"/>
      <c r="BT625" s="201"/>
      <c r="BU625" s="201"/>
      <c r="BV625" s="201"/>
      <c r="BW625" s="201"/>
      <c r="BX625" s="201"/>
      <c r="BY625" s="201"/>
      <c r="BZ625" s="201"/>
      <c r="CA625" s="201"/>
      <c r="CB625" s="201"/>
      <c r="CC625" s="201"/>
      <c r="CD625" s="201"/>
      <c r="CE625" s="201"/>
      <c r="CF625" s="201"/>
      <c r="CG625" s="201"/>
      <c r="CH625" s="201"/>
      <c r="CI625" s="201"/>
      <c r="CJ625" s="201"/>
      <c r="CK625" s="201"/>
      <c r="CL625" s="201"/>
      <c r="CM625" s="201"/>
      <c r="CN625" s="201"/>
      <c r="CO625" s="201"/>
      <c r="CP625" s="201"/>
      <c r="CQ625" s="201"/>
      <c r="CR625" s="201"/>
      <c r="CS625" s="201"/>
    </row>
    <row r="626" hidden="1" outlineLevel="1" spans="1:97">
      <c r="A626" s="57" t="s">
        <v>600</v>
      </c>
      <c r="B626" s="39" t="s">
        <v>594</v>
      </c>
      <c r="C626" s="67"/>
      <c r="D626" s="67"/>
      <c r="E626" s="67">
        <f>+E624*E622</f>
        <v>-2.92840229885058</v>
      </c>
      <c r="F626" s="67">
        <f>+F624*F622</f>
        <v>-5.44009927563858</v>
      </c>
      <c r="G626" s="67">
        <f>+G624*G622</f>
        <v>-1.6510730457672</v>
      </c>
      <c r="H626" s="67">
        <f t="shared" ref="H626:R626" si="764">+H624*H622</f>
        <v>2.72039405204461</v>
      </c>
      <c r="I626" s="67">
        <f t="shared" si="764"/>
        <v>-1.6364776791628</v>
      </c>
      <c r="J626" s="67">
        <f t="shared" si="764"/>
        <v>4.44367582073996</v>
      </c>
      <c r="K626" s="67">
        <f t="shared" si="764"/>
        <v>-2.69692388635566</v>
      </c>
      <c r="L626" s="67">
        <f t="shared" si="764"/>
        <v>2.11856386695382</v>
      </c>
      <c r="M626" s="67">
        <f t="shared" si="764"/>
        <v>0.350604395604396</v>
      </c>
      <c r="N626" s="39">
        <f>+O626-M626</f>
        <v>7.21697658402481</v>
      </c>
      <c r="O626" s="67">
        <f t="shared" si="764"/>
        <v>7.56758097962921</v>
      </c>
      <c r="P626" s="67">
        <f t="shared" si="764"/>
        <v>0.182083612527312</v>
      </c>
      <c r="Q626" s="39">
        <f>+R626-P626</f>
        <v>-3.1398331576059</v>
      </c>
      <c r="R626" s="67">
        <f t="shared" si="764"/>
        <v>-2.95774954507858</v>
      </c>
      <c r="S626" s="67"/>
      <c r="T626" s="205"/>
      <c r="U626" s="205"/>
      <c r="V626" s="205"/>
      <c r="W626" s="205"/>
      <c r="X626" s="205"/>
      <c r="Y626" s="205"/>
      <c r="Z626" s="205"/>
      <c r="AA626" s="205"/>
      <c r="AB626" s="205"/>
      <c r="AC626" s="205"/>
      <c r="AD626" s="205"/>
      <c r="AE626" s="205"/>
      <c r="AF626" s="205"/>
      <c r="AG626" s="205"/>
      <c r="AH626" s="205"/>
      <c r="AI626" s="205"/>
      <c r="AJ626" s="205"/>
      <c r="AK626" s="205"/>
      <c r="AL626" s="205"/>
      <c r="AM626" s="205"/>
      <c r="AN626" s="205"/>
      <c r="AO626" s="205"/>
      <c r="AP626" s="205"/>
      <c r="AQ626" s="205"/>
      <c r="AR626" s="201"/>
      <c r="AS626" s="201"/>
      <c r="AT626" s="201"/>
      <c r="AU626" s="205"/>
      <c r="AV626" s="205"/>
      <c r="AW626" s="201"/>
      <c r="AX626" s="205"/>
      <c r="AY626" s="201"/>
      <c r="AZ626" s="205"/>
      <c r="BA626" s="201"/>
      <c r="BB626" s="201"/>
      <c r="BC626" s="201"/>
      <c r="BD626" s="201"/>
      <c r="BE626" s="201"/>
      <c r="BF626" s="201"/>
      <c r="BG626" s="201"/>
      <c r="BH626" s="201"/>
      <c r="BI626" s="201"/>
      <c r="BJ626" s="201"/>
      <c r="BK626" s="201"/>
      <c r="BL626" s="201"/>
      <c r="BM626" s="201"/>
      <c r="BN626" s="201"/>
      <c r="BO626" s="201"/>
      <c r="BP626" s="201"/>
      <c r="BQ626" s="201"/>
      <c r="BR626" s="201"/>
      <c r="BS626" s="201"/>
      <c r="BT626" s="201"/>
      <c r="BU626" s="201"/>
      <c r="BV626" s="201"/>
      <c r="BW626" s="201"/>
      <c r="BX626" s="201"/>
      <c r="BY626" s="201"/>
      <c r="BZ626" s="201"/>
      <c r="CA626" s="201"/>
      <c r="CB626" s="201"/>
      <c r="CC626" s="201"/>
      <c r="CD626" s="201"/>
      <c r="CE626" s="201"/>
      <c r="CF626" s="201"/>
      <c r="CG626" s="201"/>
      <c r="CH626" s="201"/>
      <c r="CI626" s="201"/>
      <c r="CJ626" s="201"/>
      <c r="CK626" s="201"/>
      <c r="CL626" s="201"/>
      <c r="CM626" s="201"/>
      <c r="CN626" s="201"/>
      <c r="CO626" s="201"/>
      <c r="CP626" s="201"/>
      <c r="CQ626" s="201"/>
      <c r="CR626" s="201"/>
      <c r="CS626" s="201"/>
    </row>
    <row r="627" hidden="1" outlineLevel="1" spans="1:97">
      <c r="A627" s="57" t="s">
        <v>601</v>
      </c>
      <c r="B627" s="39" t="s">
        <v>594</v>
      </c>
      <c r="C627" s="67"/>
      <c r="D627" s="67"/>
      <c r="E627" s="67">
        <f>+E624*E623</f>
        <v>46.767991954023</v>
      </c>
      <c r="F627" s="67">
        <f>+F624*F623</f>
        <v>0</v>
      </c>
      <c r="G627" s="67">
        <f>+G624*G623</f>
        <v>0</v>
      </c>
      <c r="H627" s="67">
        <f t="shared" ref="H627:R627" si="765">+H624*H623</f>
        <v>0</v>
      </c>
      <c r="I627" s="67">
        <f t="shared" si="765"/>
        <v>0</v>
      </c>
      <c r="J627" s="67">
        <f t="shared" si="765"/>
        <v>0</v>
      </c>
      <c r="K627" s="67">
        <f t="shared" si="765"/>
        <v>0</v>
      </c>
      <c r="L627" s="67">
        <f t="shared" si="765"/>
        <v>0</v>
      </c>
      <c r="M627" s="67">
        <f t="shared" si="765"/>
        <v>0</v>
      </c>
      <c r="N627" s="39">
        <f>+O627-M627</f>
        <v>0</v>
      </c>
      <c r="O627" s="67">
        <f t="shared" si="765"/>
        <v>0</v>
      </c>
      <c r="P627" s="67">
        <f t="shared" si="765"/>
        <v>0</v>
      </c>
      <c r="Q627" s="39">
        <f>+R627-P627</f>
        <v>0</v>
      </c>
      <c r="R627" s="67">
        <f t="shared" si="765"/>
        <v>0</v>
      </c>
      <c r="S627" s="67"/>
      <c r="T627" s="205"/>
      <c r="U627" s="205"/>
      <c r="V627" s="205"/>
      <c r="W627" s="205"/>
      <c r="X627" s="205"/>
      <c r="Y627" s="205"/>
      <c r="Z627" s="205"/>
      <c r="AA627" s="205"/>
      <c r="AB627" s="205"/>
      <c r="AC627" s="205"/>
      <c r="AD627" s="205"/>
      <c r="AE627" s="205"/>
      <c r="AF627" s="205"/>
      <c r="AG627" s="205"/>
      <c r="AH627" s="205"/>
      <c r="AI627" s="205"/>
      <c r="AJ627" s="205"/>
      <c r="AK627" s="205"/>
      <c r="AL627" s="205"/>
      <c r="AM627" s="205"/>
      <c r="AN627" s="205"/>
      <c r="AO627" s="205"/>
      <c r="AP627" s="205"/>
      <c r="AQ627" s="205"/>
      <c r="AR627" s="201"/>
      <c r="AS627" s="201"/>
      <c r="AT627" s="201"/>
      <c r="AU627" s="205"/>
      <c r="AV627" s="205"/>
      <c r="AW627" s="201"/>
      <c r="AX627" s="205"/>
      <c r="AY627" s="201"/>
      <c r="AZ627" s="205"/>
      <c r="BA627" s="201"/>
      <c r="BB627" s="201"/>
      <c r="BC627" s="201"/>
      <c r="BD627" s="201"/>
      <c r="BE627" s="201"/>
      <c r="BF627" s="201"/>
      <c r="BG627" s="201"/>
      <c r="BH627" s="201"/>
      <c r="BI627" s="201"/>
      <c r="BJ627" s="201"/>
      <c r="BK627" s="201"/>
      <c r="BL627" s="201"/>
      <c r="BM627" s="201"/>
      <c r="BN627" s="201"/>
      <c r="BO627" s="201"/>
      <c r="BP627" s="201"/>
      <c r="BQ627" s="201"/>
      <c r="BR627" s="201"/>
      <c r="BS627" s="201"/>
      <c r="BT627" s="201"/>
      <c r="BU627" s="201"/>
      <c r="BV627" s="201"/>
      <c r="BW627" s="201"/>
      <c r="BX627" s="201"/>
      <c r="BY627" s="201"/>
      <c r="BZ627" s="201"/>
      <c r="CA627" s="201"/>
      <c r="CB627" s="201"/>
      <c r="CC627" s="201"/>
      <c r="CD627" s="201"/>
      <c r="CE627" s="201"/>
      <c r="CF627" s="201"/>
      <c r="CG627" s="201"/>
      <c r="CH627" s="201"/>
      <c r="CI627" s="201"/>
      <c r="CJ627" s="201"/>
      <c r="CK627" s="201"/>
      <c r="CL627" s="201"/>
      <c r="CM627" s="201"/>
      <c r="CN627" s="201"/>
      <c r="CO627" s="201"/>
      <c r="CP627" s="201"/>
      <c r="CQ627" s="201"/>
      <c r="CR627" s="201"/>
      <c r="CS627" s="201"/>
    </row>
    <row r="628" hidden="1" outlineLevel="1" spans="1:97">
      <c r="A628" s="57"/>
      <c r="B628" s="39"/>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c r="AH628" s="67"/>
      <c r="AI628" s="67"/>
      <c r="AJ628" s="67"/>
      <c r="AK628" s="67"/>
      <c r="AL628" s="67"/>
      <c r="AM628" s="67"/>
      <c r="AN628" s="67"/>
      <c r="AO628" s="67"/>
      <c r="AP628" s="67"/>
      <c r="AQ628" s="67"/>
      <c r="AR628" s="67"/>
      <c r="AS628" s="67"/>
      <c r="AT628" s="67"/>
      <c r="AU628" s="67"/>
      <c r="AV628" s="67"/>
      <c r="AW628" s="67"/>
      <c r="AX628" s="67"/>
      <c r="AY628" s="67"/>
      <c r="AZ628" s="67"/>
      <c r="BA628" s="67"/>
      <c r="BB628" s="67"/>
      <c r="BC628" s="67"/>
      <c r="BD628" s="67"/>
      <c r="BE628" s="67"/>
      <c r="BF628" s="67"/>
      <c r="BG628" s="67"/>
      <c r="BH628" s="67"/>
      <c r="BI628" s="67"/>
      <c r="BJ628" s="67"/>
      <c r="BK628" s="67"/>
      <c r="BL628" s="67"/>
      <c r="BM628" s="67"/>
      <c r="BN628" s="67"/>
      <c r="BO628" s="67"/>
      <c r="BP628" s="67"/>
      <c r="BQ628" s="67"/>
      <c r="BR628" s="67"/>
      <c r="BS628" s="67"/>
      <c r="BT628" s="67"/>
      <c r="BU628" s="67"/>
      <c r="BV628" s="67"/>
      <c r="BW628" s="67"/>
      <c r="BX628" s="67"/>
      <c r="BY628" s="67"/>
      <c r="BZ628" s="67"/>
      <c r="CA628" s="67"/>
      <c r="CB628" s="67"/>
      <c r="CC628" s="67"/>
      <c r="CD628" s="67"/>
      <c r="CE628" s="67"/>
      <c r="CF628" s="67"/>
      <c r="CG628" s="67"/>
      <c r="CH628" s="67"/>
      <c r="CI628" s="67"/>
      <c r="CJ628" s="67"/>
      <c r="CK628" s="67"/>
      <c r="CL628" s="67"/>
      <c r="CM628" s="67"/>
      <c r="CN628" s="67"/>
      <c r="CO628" s="67"/>
      <c r="CP628" s="67"/>
      <c r="CQ628" s="67"/>
      <c r="CR628" s="67"/>
      <c r="CS628" s="67"/>
    </row>
    <row r="629" collapsed="1" spans="1:97">
      <c r="A629" s="195" t="s">
        <v>679</v>
      </c>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c r="AE629" s="196"/>
      <c r="AF629" s="196"/>
      <c r="AG629" s="196"/>
      <c r="AH629" s="196"/>
      <c r="AI629" s="196"/>
      <c r="AJ629" s="196"/>
      <c r="AK629" s="196"/>
      <c r="AL629" s="196"/>
      <c r="AM629" s="196"/>
      <c r="AN629" s="196"/>
      <c r="AO629" s="196"/>
      <c r="AP629" s="196"/>
      <c r="AQ629" s="196"/>
      <c r="AR629" s="196"/>
      <c r="AS629" s="196"/>
      <c r="AT629" s="196"/>
      <c r="AU629" s="196"/>
      <c r="AV629" s="196"/>
      <c r="AW629" s="196"/>
      <c r="AX629" s="196"/>
      <c r="AY629" s="196"/>
      <c r="AZ629" s="196"/>
      <c r="BA629" s="196"/>
      <c r="BB629" s="196"/>
      <c r="BC629" s="196"/>
      <c r="BD629" s="196"/>
      <c r="BE629" s="196"/>
      <c r="BF629" s="196"/>
      <c r="BG629" s="196"/>
      <c r="BH629" s="196"/>
      <c r="BI629" s="196"/>
      <c r="BJ629" s="196"/>
      <c r="BK629" s="196"/>
      <c r="BL629" s="196"/>
      <c r="BM629" s="196"/>
      <c r="BN629" s="196"/>
      <c r="BO629" s="196"/>
      <c r="BP629" s="196"/>
      <c r="BQ629" s="196"/>
      <c r="BR629" s="196"/>
      <c r="BS629" s="196"/>
      <c r="BT629" s="196"/>
      <c r="BU629" s="196"/>
      <c r="BV629" s="196"/>
      <c r="BW629" s="196"/>
      <c r="BX629" s="196"/>
      <c r="BY629" s="196"/>
      <c r="BZ629" s="196"/>
      <c r="CA629" s="196"/>
      <c r="CB629" s="196"/>
      <c r="CC629" s="196"/>
      <c r="CD629" s="196"/>
      <c r="CE629" s="196"/>
      <c r="CF629" s="196"/>
      <c r="CG629" s="196"/>
      <c r="CH629" s="196"/>
      <c r="CI629" s="196"/>
      <c r="CJ629" s="196"/>
      <c r="CK629" s="196"/>
      <c r="CL629" s="196"/>
      <c r="CM629" s="196"/>
      <c r="CN629" s="196"/>
      <c r="CO629" s="196"/>
      <c r="CP629" s="196"/>
      <c r="CQ629" s="196"/>
      <c r="CR629" s="196"/>
      <c r="CS629" s="196"/>
    </row>
    <row r="630" ht="6.75" customHeight="1"/>
    <row r="631" hidden="1" outlineLevel="1" spans="1:97">
      <c r="A631" s="18" t="s">
        <v>400</v>
      </c>
      <c r="B631" s="58" t="s">
        <v>594</v>
      </c>
      <c r="C631" s="58">
        <v>317.8</v>
      </c>
      <c r="D631" s="58">
        <v>343.7</v>
      </c>
      <c r="E631" s="58">
        <v>367.5</v>
      </c>
      <c r="F631" s="58">
        <v>427</v>
      </c>
      <c r="G631" s="58">
        <v>489.696379872</v>
      </c>
      <c r="H631" s="58">
        <v>601.7</v>
      </c>
      <c r="I631" s="58">
        <v>704.7</v>
      </c>
      <c r="J631" s="58">
        <v>795.5</v>
      </c>
      <c r="K631" s="58">
        <v>826.3</v>
      </c>
      <c r="L631" s="197"/>
      <c r="M631" s="197"/>
      <c r="N631" s="197"/>
      <c r="O631" s="197"/>
      <c r="P631" s="197"/>
      <c r="Q631" s="197"/>
      <c r="R631" s="197"/>
      <c r="S631" s="197"/>
      <c r="T631" s="197"/>
      <c r="U631" s="197"/>
      <c r="V631" s="197"/>
      <c r="W631" s="197"/>
      <c r="X631" s="197"/>
      <c r="Y631" s="197"/>
      <c r="Z631" s="197"/>
      <c r="AA631" s="197"/>
      <c r="AB631" s="197"/>
      <c r="AC631" s="197"/>
      <c r="AD631" s="197"/>
      <c r="AE631" s="197"/>
      <c r="AF631" s="197"/>
      <c r="AG631" s="197"/>
      <c r="AH631" s="197"/>
      <c r="AI631" s="197"/>
      <c r="AJ631" s="197"/>
      <c r="AK631" s="197"/>
      <c r="AL631" s="197"/>
      <c r="AM631" s="197"/>
      <c r="AN631" s="197"/>
      <c r="AO631" s="197"/>
      <c r="AP631" s="197"/>
      <c r="AQ631" s="197"/>
      <c r="AR631" s="197"/>
      <c r="AS631" s="197"/>
      <c r="AT631" s="197"/>
      <c r="AU631" s="197"/>
      <c r="AV631" s="197"/>
      <c r="AW631" s="197"/>
      <c r="AX631" s="197"/>
      <c r="AY631" s="197"/>
      <c r="AZ631" s="197"/>
      <c r="BA631" s="197"/>
      <c r="BB631" s="197"/>
      <c r="BC631" s="197"/>
      <c r="BD631" s="197"/>
      <c r="BE631" s="197"/>
      <c r="BF631" s="197"/>
      <c r="BG631" s="197"/>
      <c r="BH631" s="197"/>
      <c r="BI631" s="197"/>
      <c r="BJ631" s="197"/>
      <c r="BK631" s="197"/>
      <c r="BL631" s="197"/>
      <c r="BM631" s="197"/>
      <c r="BN631" s="197"/>
      <c r="BO631" s="58"/>
      <c r="BP631" s="197"/>
      <c r="BQ631" s="197"/>
      <c r="BR631" s="197"/>
      <c r="BS631" s="197"/>
      <c r="BT631" s="197"/>
      <c r="BU631" s="197"/>
      <c r="BV631" s="197"/>
      <c r="BW631" s="197"/>
      <c r="BX631" s="197"/>
      <c r="BY631" s="197"/>
      <c r="BZ631" s="197"/>
      <c r="CA631" s="197"/>
      <c r="CB631" s="197"/>
      <c r="CC631" s="197"/>
      <c r="CD631" s="197"/>
      <c r="CE631" s="197"/>
      <c r="CF631" s="197"/>
      <c r="CG631" s="197"/>
      <c r="CH631" s="197"/>
      <c r="CI631" s="197"/>
      <c r="CJ631" s="197"/>
      <c r="CK631" s="197"/>
      <c r="CL631" s="197"/>
      <c r="CM631" s="197"/>
      <c r="CN631" s="197"/>
      <c r="CO631" s="197"/>
      <c r="CP631" s="197"/>
      <c r="CQ631" s="197"/>
      <c r="CR631" s="197"/>
      <c r="CS631" s="197"/>
    </row>
    <row r="632" s="17" customFormat="1" ht="10.2" hidden="1" outlineLevel="1" spans="1:97">
      <c r="A632" s="540" t="s">
        <v>595</v>
      </c>
      <c r="B632" s="139" t="s">
        <v>594</v>
      </c>
      <c r="C632" s="139">
        <f t="shared" ref="C632:K632" si="766">+C638+C639+C640+C641</f>
        <v>317.8</v>
      </c>
      <c r="D632" s="139">
        <f t="shared" si="766"/>
        <v>343.7</v>
      </c>
      <c r="E632" s="139">
        <f t="shared" si="766"/>
        <v>367.5</v>
      </c>
      <c r="F632" s="139">
        <f t="shared" si="766"/>
        <v>427</v>
      </c>
      <c r="G632" s="139">
        <f t="shared" si="766"/>
        <v>489.696379872</v>
      </c>
      <c r="H632" s="139">
        <f t="shared" si="766"/>
        <v>601.7</v>
      </c>
      <c r="I632" s="139">
        <f t="shared" si="766"/>
        <v>704.7</v>
      </c>
      <c r="J632" s="139">
        <f t="shared" si="766"/>
        <v>795.5</v>
      </c>
      <c r="K632" s="139">
        <f t="shared" si="766"/>
        <v>826.3</v>
      </c>
      <c r="L632" s="198"/>
      <c r="M632" s="198"/>
      <c r="N632" s="198"/>
      <c r="O632" s="198"/>
      <c r="P632" s="198"/>
      <c r="Q632" s="198"/>
      <c r="R632" s="198"/>
      <c r="S632" s="198"/>
      <c r="T632" s="198"/>
      <c r="U632" s="198"/>
      <c r="V632" s="198"/>
      <c r="W632" s="198"/>
      <c r="X632" s="198"/>
      <c r="Y632" s="198"/>
      <c r="Z632" s="198"/>
      <c r="AA632" s="198"/>
      <c r="AB632" s="198"/>
      <c r="AC632" s="198"/>
      <c r="AD632" s="198"/>
      <c r="AE632" s="198"/>
      <c r="AF632" s="198"/>
      <c r="AG632" s="198"/>
      <c r="AH632" s="198"/>
      <c r="AI632" s="198"/>
      <c r="AJ632" s="198"/>
      <c r="AK632" s="198"/>
      <c r="AL632" s="198"/>
      <c r="AM632" s="198"/>
      <c r="AN632" s="198"/>
      <c r="AO632" s="198"/>
      <c r="AP632" s="198"/>
      <c r="AQ632" s="198"/>
      <c r="AR632" s="198"/>
      <c r="AS632" s="198"/>
      <c r="AT632" s="198"/>
      <c r="AU632" s="198"/>
      <c r="AV632" s="198"/>
      <c r="AW632" s="198"/>
      <c r="AX632" s="198"/>
      <c r="AY632" s="198"/>
      <c r="AZ632" s="198"/>
      <c r="BA632" s="198"/>
      <c r="BB632" s="198"/>
      <c r="BC632" s="198"/>
      <c r="BD632" s="198"/>
      <c r="BE632" s="198"/>
      <c r="BF632" s="198"/>
      <c r="BG632" s="198"/>
      <c r="BH632" s="198"/>
      <c r="BI632" s="198"/>
      <c r="BJ632" s="198"/>
      <c r="BK632" s="198"/>
      <c r="BL632" s="198"/>
      <c r="BM632" s="198"/>
      <c r="BN632" s="198"/>
      <c r="BO632" s="139"/>
      <c r="BP632" s="198"/>
      <c r="BQ632" s="198"/>
      <c r="BR632" s="198"/>
      <c r="BS632" s="198"/>
      <c r="BT632" s="198"/>
      <c r="BU632" s="198"/>
      <c r="BV632" s="198"/>
      <c r="BW632" s="198"/>
      <c r="BX632" s="198"/>
      <c r="BY632" s="198"/>
      <c r="BZ632" s="198"/>
      <c r="CA632" s="198"/>
      <c r="CB632" s="198"/>
      <c r="CC632" s="198"/>
      <c r="CD632" s="198"/>
      <c r="CE632" s="198"/>
      <c r="CF632" s="198"/>
      <c r="CG632" s="198"/>
      <c r="CH632" s="198"/>
      <c r="CI632" s="198"/>
      <c r="CJ632" s="198"/>
      <c r="CK632" s="198"/>
      <c r="CL632" s="198"/>
      <c r="CM632" s="198"/>
      <c r="CN632" s="198"/>
      <c r="CO632" s="198"/>
      <c r="CP632" s="198"/>
      <c r="CQ632" s="198"/>
      <c r="CR632" s="198"/>
      <c r="CS632" s="198"/>
    </row>
    <row r="633" hidden="1" outlineLevel="1" spans="1:97">
      <c r="A633" s="529" t="s">
        <v>665</v>
      </c>
      <c r="B633" s="33" t="s">
        <v>587</v>
      </c>
      <c r="C633" s="33">
        <f t="shared" ref="C633:K633" si="767">+C631/C$10</f>
        <v>0.0218677749642189</v>
      </c>
      <c r="D633" s="33">
        <f t="shared" si="767"/>
        <v>0.0217665130777511</v>
      </c>
      <c r="E633" s="33">
        <f t="shared" si="767"/>
        <v>0.0215376635597587</v>
      </c>
      <c r="F633" s="33">
        <f t="shared" si="767"/>
        <v>0.0243426903518573</v>
      </c>
      <c r="G633" s="33">
        <f t="shared" si="767"/>
        <v>0.0280241780958794</v>
      </c>
      <c r="H633" s="33">
        <f t="shared" si="767"/>
        <v>0.0308630576842192</v>
      </c>
      <c r="I633" s="33">
        <f t="shared" si="767"/>
        <v>0.0346407381372554</v>
      </c>
      <c r="J633" s="33">
        <f t="shared" si="767"/>
        <v>0.0354142645363202</v>
      </c>
      <c r="K633" s="33">
        <f t="shared" si="767"/>
        <v>0.0359626750694184</v>
      </c>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99"/>
      <c r="BB633" s="199"/>
      <c r="BC633" s="199"/>
      <c r="BD633" s="199"/>
      <c r="BE633" s="199"/>
      <c r="BF633" s="199"/>
      <c r="BG633" s="199"/>
      <c r="BH633" s="199"/>
      <c r="BI633" s="199"/>
      <c r="BJ633" s="199"/>
      <c r="BK633" s="199"/>
      <c r="BL633" s="199"/>
      <c r="BM633" s="199"/>
      <c r="BN633" s="199"/>
      <c r="BO633" s="33"/>
      <c r="BP633" s="199"/>
      <c r="BQ633" s="199"/>
      <c r="BR633" s="199"/>
      <c r="BS633" s="199"/>
      <c r="BT633" s="199"/>
      <c r="BU633" s="199"/>
      <c r="BV633" s="199"/>
      <c r="BW633" s="199"/>
      <c r="BX633" s="199"/>
      <c r="BY633" s="199"/>
      <c r="BZ633" s="199"/>
      <c r="CA633" s="199"/>
      <c r="CB633" s="199"/>
      <c r="CC633" s="199"/>
      <c r="CD633" s="199"/>
      <c r="CE633" s="199"/>
      <c r="CF633" s="199"/>
      <c r="CG633" s="199"/>
      <c r="CH633" s="199"/>
      <c r="CI633" s="199"/>
      <c r="CJ633" s="199"/>
      <c r="CK633" s="199"/>
      <c r="CL633" s="199"/>
      <c r="CM633" s="199"/>
      <c r="CN633" s="199"/>
      <c r="CO633" s="199"/>
      <c r="CP633" s="199"/>
      <c r="CQ633" s="199"/>
      <c r="CR633" s="199"/>
      <c r="CS633" s="199"/>
    </row>
    <row r="634" hidden="1" outlineLevel="1" spans="1:97">
      <c r="A634" s="529" t="s">
        <v>412</v>
      </c>
      <c r="B634" s="33" t="s">
        <v>587</v>
      </c>
      <c r="C634" s="33">
        <f t="shared" ref="C634:K634" si="768">+C631/C638-1</f>
        <v>0.0831629175187458</v>
      </c>
      <c r="D634" s="33">
        <f t="shared" si="768"/>
        <v>0.081497797356828</v>
      </c>
      <c r="E634" s="33">
        <f t="shared" si="768"/>
        <v>0.0692464358452138</v>
      </c>
      <c r="F634" s="33">
        <f t="shared" si="768"/>
        <v>0.161904761904762</v>
      </c>
      <c r="G634" s="33">
        <f t="shared" si="768"/>
        <v>0.146829929442623</v>
      </c>
      <c r="H634" s="33">
        <f t="shared" si="768"/>
        <v>0.230218769167859</v>
      </c>
      <c r="I634" s="33">
        <f t="shared" si="768"/>
        <v>0.17118165198604</v>
      </c>
      <c r="J634" s="33">
        <f t="shared" si="768"/>
        <v>0.128849155669079</v>
      </c>
      <c r="K634" s="33">
        <f t="shared" si="768"/>
        <v>0.0387177875549969</v>
      </c>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99"/>
      <c r="BB634" s="199"/>
      <c r="BC634" s="199"/>
      <c r="BD634" s="199"/>
      <c r="BE634" s="199"/>
      <c r="BF634" s="199"/>
      <c r="BG634" s="199"/>
      <c r="BH634" s="199"/>
      <c r="BI634" s="199"/>
      <c r="BJ634" s="199"/>
      <c r="BK634" s="199"/>
      <c r="BL634" s="199"/>
      <c r="BM634" s="199"/>
      <c r="BN634" s="199"/>
      <c r="BO634" s="33"/>
      <c r="BP634" s="199"/>
      <c r="BQ634" s="199"/>
      <c r="BR634" s="199"/>
      <c r="BS634" s="199"/>
      <c r="BT634" s="199"/>
      <c r="BU634" s="199"/>
      <c r="BV634" s="199"/>
      <c r="BW634" s="199"/>
      <c r="BX634" s="199"/>
      <c r="BY634" s="199"/>
      <c r="BZ634" s="199"/>
      <c r="CA634" s="199"/>
      <c r="CB634" s="199"/>
      <c r="CC634" s="199"/>
      <c r="CD634" s="199"/>
      <c r="CE634" s="199"/>
      <c r="CF634" s="199"/>
      <c r="CG634" s="199"/>
      <c r="CH634" s="199"/>
      <c r="CI634" s="199"/>
      <c r="CJ634" s="199"/>
      <c r="CK634" s="199"/>
      <c r="CL634" s="199"/>
      <c r="CM634" s="199"/>
      <c r="CN634" s="199"/>
      <c r="CO634" s="199"/>
      <c r="CP634" s="199"/>
      <c r="CQ634" s="199"/>
      <c r="CR634" s="199"/>
      <c r="CS634" s="199"/>
    </row>
    <row r="635" hidden="1" outlineLevel="1" spans="1:97">
      <c r="A635" s="538" t="s">
        <v>455</v>
      </c>
      <c r="B635" s="52" t="s">
        <v>587</v>
      </c>
      <c r="C635" s="52">
        <v>0.083</v>
      </c>
      <c r="D635" s="52">
        <v>0.086</v>
      </c>
      <c r="E635" s="52">
        <v>0.127</v>
      </c>
      <c r="F635" s="52">
        <v>0.171</v>
      </c>
      <c r="G635" s="52">
        <v>0.108</v>
      </c>
      <c r="H635" s="52">
        <v>0.161</v>
      </c>
      <c r="I635" s="52">
        <v>0.084</v>
      </c>
      <c r="J635" s="52">
        <v>0.059</v>
      </c>
      <c r="K635" s="52">
        <v>0.039</v>
      </c>
      <c r="L635" s="200"/>
      <c r="M635" s="200"/>
      <c r="N635" s="200"/>
      <c r="O635" s="200"/>
      <c r="P635" s="200"/>
      <c r="Q635" s="200"/>
      <c r="R635" s="200"/>
      <c r="S635" s="200"/>
      <c r="T635" s="200"/>
      <c r="U635" s="200"/>
      <c r="V635" s="200"/>
      <c r="W635" s="200"/>
      <c r="X635" s="200"/>
      <c r="Y635" s="200"/>
      <c r="Z635" s="200"/>
      <c r="AA635" s="200"/>
      <c r="AB635" s="200"/>
      <c r="AC635" s="200"/>
      <c r="AD635" s="200"/>
      <c r="AE635" s="200"/>
      <c r="AF635" s="200"/>
      <c r="AG635" s="200"/>
      <c r="AH635" s="200"/>
      <c r="AI635" s="200"/>
      <c r="AJ635" s="200"/>
      <c r="AK635" s="200"/>
      <c r="AL635" s="200"/>
      <c r="AM635" s="200"/>
      <c r="AN635" s="200"/>
      <c r="AO635" s="200"/>
      <c r="AP635" s="200"/>
      <c r="AQ635" s="200"/>
      <c r="AR635" s="200"/>
      <c r="AS635" s="200"/>
      <c r="AT635" s="200"/>
      <c r="AU635" s="200"/>
      <c r="AV635" s="200"/>
      <c r="AW635" s="200"/>
      <c r="AX635" s="200"/>
      <c r="AY635" s="200"/>
      <c r="AZ635" s="200"/>
      <c r="BA635" s="200"/>
      <c r="BB635" s="200"/>
      <c r="BC635" s="200"/>
      <c r="BD635" s="200"/>
      <c r="BE635" s="200"/>
      <c r="BF635" s="200"/>
      <c r="BG635" s="200"/>
      <c r="BH635" s="200"/>
      <c r="BI635" s="200"/>
      <c r="BJ635" s="200"/>
      <c r="BK635" s="200"/>
      <c r="BL635" s="200"/>
      <c r="BM635" s="200"/>
      <c r="BN635" s="200"/>
      <c r="BO635" s="52"/>
      <c r="BP635" s="200"/>
      <c r="BQ635" s="200"/>
      <c r="BR635" s="200"/>
      <c r="BS635" s="200"/>
      <c r="BT635" s="200"/>
      <c r="BU635" s="200"/>
      <c r="BV635" s="200"/>
      <c r="BW635" s="200"/>
      <c r="BX635" s="200"/>
      <c r="BY635" s="200"/>
      <c r="BZ635" s="200"/>
      <c r="CA635" s="200"/>
      <c r="CB635" s="200"/>
      <c r="CC635" s="200"/>
      <c r="CD635" s="200"/>
      <c r="CE635" s="200"/>
      <c r="CF635" s="200"/>
      <c r="CG635" s="200"/>
      <c r="CH635" s="200"/>
      <c r="CI635" s="200"/>
      <c r="CJ635" s="200"/>
      <c r="CK635" s="200"/>
      <c r="CL635" s="200"/>
      <c r="CM635" s="200"/>
      <c r="CN635" s="200"/>
      <c r="CO635" s="200"/>
      <c r="CP635" s="200"/>
      <c r="CQ635" s="200"/>
      <c r="CR635" s="200"/>
      <c r="CS635" s="200"/>
    </row>
    <row r="636" hidden="1" outlineLevel="1" spans="1:97">
      <c r="A636" s="529" t="s">
        <v>598</v>
      </c>
      <c r="B636" s="33" t="s">
        <v>587</v>
      </c>
      <c r="C636" s="33">
        <f t="shared" ref="C636:K636" si="769">+C634-C635-C637</f>
        <v>0.000162917518745823</v>
      </c>
      <c r="D636" s="33">
        <f t="shared" si="769"/>
        <v>-0.00450220264317194</v>
      </c>
      <c r="E636" s="33">
        <f t="shared" si="769"/>
        <v>-0.0577535641547862</v>
      </c>
      <c r="F636" s="33">
        <f t="shared" si="769"/>
        <v>-0.00909523809523802</v>
      </c>
      <c r="G636" s="33">
        <f t="shared" si="769"/>
        <v>0.038829929442623</v>
      </c>
      <c r="H636" s="33">
        <f t="shared" si="769"/>
        <v>0.0692187691678594</v>
      </c>
      <c r="I636" s="33">
        <f t="shared" si="769"/>
        <v>-0.0128183480139604</v>
      </c>
      <c r="J636" s="33">
        <f t="shared" si="769"/>
        <v>-0.017150844330921</v>
      </c>
      <c r="K636" s="33">
        <f t="shared" si="769"/>
        <v>-0.000282212445003115</v>
      </c>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99"/>
      <c r="BB636" s="199"/>
      <c r="BC636" s="199"/>
      <c r="BD636" s="199"/>
      <c r="BE636" s="199"/>
      <c r="BF636" s="199"/>
      <c r="BG636" s="199"/>
      <c r="BH636" s="199"/>
      <c r="BI636" s="199"/>
      <c r="BJ636" s="199"/>
      <c r="BK636" s="199"/>
      <c r="BL636" s="199"/>
      <c r="BM636" s="199"/>
      <c r="BN636" s="199"/>
      <c r="BO636" s="33"/>
      <c r="BP636" s="199"/>
      <c r="BQ636" s="199"/>
      <c r="BR636" s="199"/>
      <c r="BS636" s="199"/>
      <c r="BT636" s="199"/>
      <c r="BU636" s="199"/>
      <c r="BV636" s="199"/>
      <c r="BW636" s="199"/>
      <c r="BX636" s="199"/>
      <c r="BY636" s="199"/>
      <c r="BZ636" s="199"/>
      <c r="CA636" s="199"/>
      <c r="CB636" s="199"/>
      <c r="CC636" s="199"/>
      <c r="CD636" s="199"/>
      <c r="CE636" s="199"/>
      <c r="CF636" s="199"/>
      <c r="CG636" s="199"/>
      <c r="CH636" s="199"/>
      <c r="CI636" s="199"/>
      <c r="CJ636" s="199"/>
      <c r="CK636" s="199"/>
      <c r="CL636" s="199"/>
      <c r="CM636" s="199"/>
      <c r="CN636" s="199"/>
      <c r="CO636" s="199"/>
      <c r="CP636" s="199"/>
      <c r="CQ636" s="199"/>
      <c r="CR636" s="199"/>
      <c r="CS636" s="199"/>
    </row>
    <row r="637" hidden="1" outlineLevel="1" spans="1:97">
      <c r="A637" s="529" t="s">
        <v>599</v>
      </c>
      <c r="B637" s="33" t="s">
        <v>587</v>
      </c>
      <c r="C637" s="87">
        <v>0</v>
      </c>
      <c r="D637" s="87">
        <v>0</v>
      </c>
      <c r="E637" s="87">
        <v>0</v>
      </c>
      <c r="F637" s="87">
        <v>0</v>
      </c>
      <c r="G637" s="87">
        <v>0</v>
      </c>
      <c r="H637" s="87">
        <v>0</v>
      </c>
      <c r="I637" s="87">
        <v>0.1</v>
      </c>
      <c r="J637" s="87">
        <v>0.087</v>
      </c>
      <c r="K637" s="87">
        <v>0</v>
      </c>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99"/>
      <c r="BB637" s="199"/>
      <c r="BC637" s="199"/>
      <c r="BD637" s="199"/>
      <c r="BE637" s="199"/>
      <c r="BF637" s="199"/>
      <c r="BG637" s="199"/>
      <c r="BH637" s="199"/>
      <c r="BI637" s="199"/>
      <c r="BJ637" s="199"/>
      <c r="BK637" s="199"/>
      <c r="BL637" s="199"/>
      <c r="BM637" s="199"/>
      <c r="BN637" s="199"/>
      <c r="BO637" s="33"/>
      <c r="BP637" s="199"/>
      <c r="BQ637" s="199"/>
      <c r="BR637" s="199"/>
      <c r="BS637" s="199"/>
      <c r="BT637" s="199"/>
      <c r="BU637" s="199"/>
      <c r="BV637" s="199"/>
      <c r="BW637" s="199"/>
      <c r="BX637" s="199"/>
      <c r="BY637" s="199"/>
      <c r="BZ637" s="199"/>
      <c r="CA637" s="199"/>
      <c r="CB637" s="199"/>
      <c r="CC637" s="199"/>
      <c r="CD637" s="199"/>
      <c r="CE637" s="199"/>
      <c r="CF637" s="199"/>
      <c r="CG637" s="199"/>
      <c r="CH637" s="199"/>
      <c r="CI637" s="199"/>
      <c r="CJ637" s="199"/>
      <c r="CK637" s="199"/>
      <c r="CL637" s="199"/>
      <c r="CM637" s="199"/>
      <c r="CN637" s="199"/>
      <c r="CO637" s="199"/>
      <c r="CP637" s="199"/>
      <c r="CQ637" s="199"/>
      <c r="CR637" s="199"/>
      <c r="CS637" s="199"/>
    </row>
    <row r="638" hidden="1" outlineLevel="1" spans="1:97">
      <c r="A638" s="57" t="s">
        <v>456</v>
      </c>
      <c r="B638" s="39" t="s">
        <v>594</v>
      </c>
      <c r="C638" s="39">
        <v>293.4</v>
      </c>
      <c r="D638" s="39">
        <v>317.8</v>
      </c>
      <c r="E638" s="39">
        <v>343.7</v>
      </c>
      <c r="F638" s="39">
        <v>367.5</v>
      </c>
      <c r="G638" s="39">
        <v>427</v>
      </c>
      <c r="H638" s="39">
        <v>489.1</v>
      </c>
      <c r="I638" s="39">
        <v>601.7</v>
      </c>
      <c r="J638" s="39">
        <v>704.7</v>
      </c>
      <c r="K638" s="39">
        <v>795.5</v>
      </c>
      <c r="L638" s="201"/>
      <c r="M638" s="201"/>
      <c r="N638" s="201"/>
      <c r="O638" s="201"/>
      <c r="P638" s="201"/>
      <c r="Q638" s="201"/>
      <c r="R638" s="201"/>
      <c r="S638" s="201"/>
      <c r="T638" s="201"/>
      <c r="U638" s="201"/>
      <c r="V638" s="201"/>
      <c r="W638" s="201"/>
      <c r="X638" s="201"/>
      <c r="Y638" s="201"/>
      <c r="Z638" s="201"/>
      <c r="AA638" s="201"/>
      <c r="AB638" s="201"/>
      <c r="AC638" s="201"/>
      <c r="AD638" s="201"/>
      <c r="AE638" s="201"/>
      <c r="AF638" s="201"/>
      <c r="AG638" s="201"/>
      <c r="AH638" s="201"/>
      <c r="AI638" s="201"/>
      <c r="AJ638" s="201"/>
      <c r="AK638" s="201"/>
      <c r="AL638" s="201"/>
      <c r="AM638" s="201"/>
      <c r="AN638" s="201"/>
      <c r="AO638" s="201"/>
      <c r="AP638" s="201"/>
      <c r="AQ638" s="201"/>
      <c r="AR638" s="201"/>
      <c r="AS638" s="201"/>
      <c r="AT638" s="201"/>
      <c r="AU638" s="201"/>
      <c r="AV638" s="201"/>
      <c r="AW638" s="201"/>
      <c r="AX638" s="201"/>
      <c r="AY638" s="201"/>
      <c r="AZ638" s="201"/>
      <c r="BA638" s="201"/>
      <c r="BB638" s="201"/>
      <c r="BC638" s="201"/>
      <c r="BD638" s="201"/>
      <c r="BE638" s="201"/>
      <c r="BF638" s="201"/>
      <c r="BG638" s="201"/>
      <c r="BH638" s="201"/>
      <c r="BI638" s="201"/>
      <c r="BJ638" s="201"/>
      <c r="BK638" s="201"/>
      <c r="BL638" s="201"/>
      <c r="BM638" s="201"/>
      <c r="BN638" s="201"/>
      <c r="BO638" s="39"/>
      <c r="BP638" s="201"/>
      <c r="BQ638" s="201"/>
      <c r="BR638" s="201"/>
      <c r="BS638" s="201"/>
      <c r="BT638" s="201"/>
      <c r="BU638" s="201"/>
      <c r="BV638" s="201"/>
      <c r="BW638" s="201"/>
      <c r="BX638" s="201"/>
      <c r="BY638" s="201"/>
      <c r="BZ638" s="201"/>
      <c r="CA638" s="201"/>
      <c r="CB638" s="201"/>
      <c r="CC638" s="201"/>
      <c r="CD638" s="201"/>
      <c r="CE638" s="201"/>
      <c r="CF638" s="201"/>
      <c r="CG638" s="201"/>
      <c r="CH638" s="201"/>
      <c r="CI638" s="201"/>
      <c r="CJ638" s="201"/>
      <c r="CK638" s="201"/>
      <c r="CL638" s="201"/>
      <c r="CM638" s="201"/>
      <c r="CN638" s="201"/>
      <c r="CO638" s="201"/>
      <c r="CP638" s="201"/>
      <c r="CQ638" s="201"/>
      <c r="CR638" s="201"/>
      <c r="CS638" s="201"/>
    </row>
    <row r="639" hidden="1" outlineLevel="1" spans="1:97">
      <c r="A639" s="57" t="s">
        <v>457</v>
      </c>
      <c r="B639" s="39" t="s">
        <v>594</v>
      </c>
      <c r="C639" s="39">
        <f t="shared" ref="C639:K639" si="770">+C635*C638</f>
        <v>24.3522</v>
      </c>
      <c r="D639" s="39">
        <f t="shared" si="770"/>
        <v>27.3308</v>
      </c>
      <c r="E639" s="39">
        <f t="shared" si="770"/>
        <v>43.6499</v>
      </c>
      <c r="F639" s="39">
        <f t="shared" si="770"/>
        <v>62.8425</v>
      </c>
      <c r="G639" s="39">
        <f t="shared" si="770"/>
        <v>46.116</v>
      </c>
      <c r="H639" s="39">
        <f t="shared" si="770"/>
        <v>78.7451</v>
      </c>
      <c r="I639" s="39">
        <f t="shared" si="770"/>
        <v>50.5428</v>
      </c>
      <c r="J639" s="39">
        <f t="shared" si="770"/>
        <v>41.5773</v>
      </c>
      <c r="K639" s="39">
        <f t="shared" si="770"/>
        <v>31.0245</v>
      </c>
      <c r="L639" s="201"/>
      <c r="M639" s="201"/>
      <c r="N639" s="201"/>
      <c r="O639" s="201"/>
      <c r="P639" s="201"/>
      <c r="Q639" s="201"/>
      <c r="R639" s="201"/>
      <c r="S639" s="201"/>
      <c r="T639" s="201"/>
      <c r="U639" s="201"/>
      <c r="V639" s="201"/>
      <c r="W639" s="201"/>
      <c r="X639" s="201"/>
      <c r="Y639" s="201"/>
      <c r="Z639" s="201"/>
      <c r="AA639" s="201"/>
      <c r="AB639" s="201"/>
      <c r="AC639" s="201"/>
      <c r="AD639" s="201"/>
      <c r="AE639" s="201"/>
      <c r="AF639" s="201"/>
      <c r="AG639" s="201"/>
      <c r="AH639" s="201"/>
      <c r="AI639" s="201"/>
      <c r="AJ639" s="201"/>
      <c r="AK639" s="201"/>
      <c r="AL639" s="201"/>
      <c r="AM639" s="201"/>
      <c r="AN639" s="201"/>
      <c r="AO639" s="201"/>
      <c r="AP639" s="201"/>
      <c r="AQ639" s="201"/>
      <c r="AR639" s="201"/>
      <c r="AS639" s="201"/>
      <c r="AT639" s="201"/>
      <c r="AU639" s="201"/>
      <c r="AV639" s="201"/>
      <c r="AW639" s="201"/>
      <c r="AX639" s="201"/>
      <c r="AY639" s="201"/>
      <c r="AZ639" s="201"/>
      <c r="BA639" s="201"/>
      <c r="BB639" s="201"/>
      <c r="BC639" s="201"/>
      <c r="BD639" s="201"/>
      <c r="BE639" s="201"/>
      <c r="BF639" s="201"/>
      <c r="BG639" s="201"/>
      <c r="BH639" s="201"/>
      <c r="BI639" s="201"/>
      <c r="BJ639" s="201"/>
      <c r="BK639" s="201"/>
      <c r="BL639" s="201"/>
      <c r="BM639" s="201"/>
      <c r="BN639" s="201"/>
      <c r="BO639" s="39"/>
      <c r="BP639" s="201"/>
      <c r="BQ639" s="201"/>
      <c r="BR639" s="201"/>
      <c r="BS639" s="201"/>
      <c r="BT639" s="201"/>
      <c r="BU639" s="201"/>
      <c r="BV639" s="201"/>
      <c r="BW639" s="201"/>
      <c r="BX639" s="201"/>
      <c r="BY639" s="201"/>
      <c r="BZ639" s="201"/>
      <c r="CA639" s="201"/>
      <c r="CB639" s="201"/>
      <c r="CC639" s="201"/>
      <c r="CD639" s="201"/>
      <c r="CE639" s="201"/>
      <c r="CF639" s="201"/>
      <c r="CG639" s="201"/>
      <c r="CH639" s="201"/>
      <c r="CI639" s="201"/>
      <c r="CJ639" s="201"/>
      <c r="CK639" s="201"/>
      <c r="CL639" s="201"/>
      <c r="CM639" s="201"/>
      <c r="CN639" s="201"/>
      <c r="CO639" s="201"/>
      <c r="CP639" s="201"/>
      <c r="CQ639" s="201"/>
      <c r="CR639" s="201"/>
      <c r="CS639" s="201"/>
    </row>
    <row r="640" hidden="1" outlineLevel="1" spans="1:97">
      <c r="A640" s="57" t="s">
        <v>600</v>
      </c>
      <c r="B640" s="39" t="s">
        <v>594</v>
      </c>
      <c r="C640" s="39">
        <f t="shared" ref="C640:K640" si="771">+C636*C638</f>
        <v>0.0478000000000244</v>
      </c>
      <c r="D640" s="39">
        <f t="shared" si="771"/>
        <v>-1.43080000000004</v>
      </c>
      <c r="E640" s="39">
        <f t="shared" si="771"/>
        <v>-19.8499</v>
      </c>
      <c r="F640" s="39">
        <f t="shared" si="771"/>
        <v>-3.34249999999997</v>
      </c>
      <c r="G640" s="39">
        <f t="shared" si="771"/>
        <v>16.580379872</v>
      </c>
      <c r="H640" s="39">
        <f t="shared" si="771"/>
        <v>33.8549000000001</v>
      </c>
      <c r="I640" s="39">
        <f t="shared" si="771"/>
        <v>-7.71279999999996</v>
      </c>
      <c r="J640" s="39">
        <f t="shared" si="771"/>
        <v>-12.0862000000001</v>
      </c>
      <c r="K640" s="39">
        <f t="shared" si="771"/>
        <v>-0.224499999999978</v>
      </c>
      <c r="L640" s="201"/>
      <c r="M640" s="201"/>
      <c r="N640" s="201"/>
      <c r="O640" s="201"/>
      <c r="P640" s="201"/>
      <c r="Q640" s="201"/>
      <c r="R640" s="201"/>
      <c r="S640" s="201"/>
      <c r="T640" s="201"/>
      <c r="U640" s="201"/>
      <c r="V640" s="201"/>
      <c r="W640" s="201"/>
      <c r="X640" s="201"/>
      <c r="Y640" s="201"/>
      <c r="Z640" s="201"/>
      <c r="AA640" s="201"/>
      <c r="AB640" s="201"/>
      <c r="AC640" s="201"/>
      <c r="AD640" s="201"/>
      <c r="AE640" s="201"/>
      <c r="AF640" s="201"/>
      <c r="AG640" s="201"/>
      <c r="AH640" s="201"/>
      <c r="AI640" s="201"/>
      <c r="AJ640" s="201"/>
      <c r="AK640" s="201"/>
      <c r="AL640" s="201"/>
      <c r="AM640" s="201"/>
      <c r="AN640" s="201"/>
      <c r="AO640" s="201"/>
      <c r="AP640" s="201"/>
      <c r="AQ640" s="201"/>
      <c r="AR640" s="201"/>
      <c r="AS640" s="201"/>
      <c r="AT640" s="201"/>
      <c r="AU640" s="201"/>
      <c r="AV640" s="201"/>
      <c r="AW640" s="201"/>
      <c r="AX640" s="201"/>
      <c r="AY640" s="201"/>
      <c r="AZ640" s="201"/>
      <c r="BA640" s="201"/>
      <c r="BB640" s="201"/>
      <c r="BC640" s="201"/>
      <c r="BD640" s="201"/>
      <c r="BE640" s="201"/>
      <c r="BF640" s="201"/>
      <c r="BG640" s="201"/>
      <c r="BH640" s="201"/>
      <c r="BI640" s="201"/>
      <c r="BJ640" s="201"/>
      <c r="BK640" s="201"/>
      <c r="BL640" s="201"/>
      <c r="BM640" s="201"/>
      <c r="BN640" s="201"/>
      <c r="BO640" s="39"/>
      <c r="BP640" s="201"/>
      <c r="BQ640" s="201"/>
      <c r="BR640" s="201"/>
      <c r="BS640" s="201"/>
      <c r="BT640" s="201"/>
      <c r="BU640" s="201"/>
      <c r="BV640" s="201"/>
      <c r="BW640" s="201"/>
      <c r="BX640" s="201"/>
      <c r="BY640" s="201"/>
      <c r="BZ640" s="201"/>
      <c r="CA640" s="201"/>
      <c r="CB640" s="201"/>
      <c r="CC640" s="201"/>
      <c r="CD640" s="201"/>
      <c r="CE640" s="201"/>
      <c r="CF640" s="201"/>
      <c r="CG640" s="201"/>
      <c r="CH640" s="201"/>
      <c r="CI640" s="201"/>
      <c r="CJ640" s="201"/>
      <c r="CK640" s="201"/>
      <c r="CL640" s="201"/>
      <c r="CM640" s="201"/>
      <c r="CN640" s="201"/>
      <c r="CO640" s="201"/>
      <c r="CP640" s="201"/>
      <c r="CQ640" s="201"/>
      <c r="CR640" s="201"/>
      <c r="CS640" s="201"/>
    </row>
    <row r="641" hidden="1" outlineLevel="1" spans="1:97">
      <c r="A641" s="57" t="s">
        <v>601</v>
      </c>
      <c r="B641" s="39" t="s">
        <v>594</v>
      </c>
      <c r="C641" s="39">
        <f t="shared" ref="C641:K641" si="772">+C637*C638</f>
        <v>0</v>
      </c>
      <c r="D641" s="39">
        <f t="shared" si="772"/>
        <v>0</v>
      </c>
      <c r="E641" s="39">
        <f t="shared" si="772"/>
        <v>0</v>
      </c>
      <c r="F641" s="39">
        <f t="shared" si="772"/>
        <v>0</v>
      </c>
      <c r="G641" s="39">
        <f t="shared" si="772"/>
        <v>0</v>
      </c>
      <c r="H641" s="39">
        <f t="shared" si="772"/>
        <v>0</v>
      </c>
      <c r="I641" s="39">
        <f t="shared" si="772"/>
        <v>60.17</v>
      </c>
      <c r="J641" s="39">
        <f t="shared" si="772"/>
        <v>61.3089</v>
      </c>
      <c r="K641" s="39">
        <f t="shared" si="772"/>
        <v>0</v>
      </c>
      <c r="L641" s="201"/>
      <c r="M641" s="201"/>
      <c r="N641" s="201"/>
      <c r="O641" s="201"/>
      <c r="P641" s="201"/>
      <c r="Q641" s="201"/>
      <c r="R641" s="201"/>
      <c r="S641" s="201"/>
      <c r="T641" s="201"/>
      <c r="U641" s="201"/>
      <c r="V641" s="201"/>
      <c r="W641" s="201"/>
      <c r="X641" s="201"/>
      <c r="Y641" s="201"/>
      <c r="Z641" s="201"/>
      <c r="AA641" s="201"/>
      <c r="AB641" s="201"/>
      <c r="AC641" s="201"/>
      <c r="AD641" s="201"/>
      <c r="AE641" s="201"/>
      <c r="AF641" s="201"/>
      <c r="AG641" s="201"/>
      <c r="AH641" s="201"/>
      <c r="AI641" s="201"/>
      <c r="AJ641" s="201"/>
      <c r="AK641" s="201"/>
      <c r="AL641" s="201"/>
      <c r="AM641" s="201"/>
      <c r="AN641" s="201"/>
      <c r="AO641" s="201"/>
      <c r="AP641" s="201"/>
      <c r="AQ641" s="201"/>
      <c r="AR641" s="201"/>
      <c r="AS641" s="201"/>
      <c r="AT641" s="201"/>
      <c r="AU641" s="201"/>
      <c r="AV641" s="201"/>
      <c r="AW641" s="201"/>
      <c r="AX641" s="201"/>
      <c r="AY641" s="201"/>
      <c r="AZ641" s="201"/>
      <c r="BA641" s="201"/>
      <c r="BB641" s="201"/>
      <c r="BC641" s="201"/>
      <c r="BD641" s="201"/>
      <c r="BE641" s="201"/>
      <c r="BF641" s="201"/>
      <c r="BG641" s="201"/>
      <c r="BH641" s="201"/>
      <c r="BI641" s="201"/>
      <c r="BJ641" s="201"/>
      <c r="BK641" s="201"/>
      <c r="BL641" s="201"/>
      <c r="BM641" s="201"/>
      <c r="BN641" s="201"/>
      <c r="BO641" s="39"/>
      <c r="BP641" s="201"/>
      <c r="BQ641" s="201"/>
      <c r="BR641" s="201"/>
      <c r="BS641" s="201"/>
      <c r="BT641" s="201"/>
      <c r="BU641" s="201"/>
      <c r="BV641" s="201"/>
      <c r="BW641" s="201"/>
      <c r="BX641" s="201"/>
      <c r="BY641" s="201"/>
      <c r="BZ641" s="201"/>
      <c r="CA641" s="201"/>
      <c r="CB641" s="201"/>
      <c r="CC641" s="201"/>
      <c r="CD641" s="201"/>
      <c r="CE641" s="201"/>
      <c r="CF641" s="201"/>
      <c r="CG641" s="201"/>
      <c r="CH641" s="201"/>
      <c r="CI641" s="201"/>
      <c r="CJ641" s="201"/>
      <c r="CK641" s="201"/>
      <c r="CL641" s="201"/>
      <c r="CM641" s="201"/>
      <c r="CN641" s="201"/>
      <c r="CO641" s="201"/>
      <c r="CP641" s="201"/>
      <c r="CQ641" s="201"/>
      <c r="CR641" s="201"/>
      <c r="CS641" s="201"/>
    </row>
    <row r="642" hidden="1" outlineLevel="1" spans="1:97">
      <c r="A642" s="32"/>
      <c r="B642" s="143"/>
      <c r="C642" s="143"/>
      <c r="D642" s="143"/>
      <c r="E642" s="143"/>
      <c r="F642" s="143"/>
      <c r="G642" s="143"/>
      <c r="H642" s="143"/>
      <c r="I642" s="143"/>
      <c r="J642" s="143"/>
      <c r="K642" s="143"/>
      <c r="L642" s="202"/>
      <c r="M642" s="202"/>
      <c r="N642" s="202"/>
      <c r="O642" s="202"/>
      <c r="P642" s="202"/>
      <c r="Q642" s="202"/>
      <c r="R642" s="202"/>
      <c r="S642" s="202"/>
      <c r="T642" s="202"/>
      <c r="U642" s="202"/>
      <c r="V642" s="202"/>
      <c r="W642" s="202"/>
      <c r="X642" s="202"/>
      <c r="Y642" s="202"/>
      <c r="Z642" s="202"/>
      <c r="AA642" s="202"/>
      <c r="AB642" s="202"/>
      <c r="AC642" s="202"/>
      <c r="AD642" s="202"/>
      <c r="AE642" s="202"/>
      <c r="AF642" s="202"/>
      <c r="AG642" s="202"/>
      <c r="AH642" s="202"/>
      <c r="AI642" s="202"/>
      <c r="AJ642" s="202"/>
      <c r="AK642" s="202"/>
      <c r="AL642" s="202"/>
      <c r="AM642" s="202"/>
      <c r="AN642" s="202"/>
      <c r="AO642" s="202"/>
      <c r="AP642" s="202"/>
      <c r="AQ642" s="202"/>
      <c r="AR642" s="202"/>
      <c r="AS642" s="202"/>
      <c r="AT642" s="202"/>
      <c r="AU642" s="202"/>
      <c r="AV642" s="202"/>
      <c r="AW642" s="202"/>
      <c r="AX642" s="202"/>
      <c r="AY642" s="202"/>
      <c r="AZ642" s="202"/>
      <c r="BA642" s="202"/>
      <c r="BB642" s="202"/>
      <c r="BC642" s="202"/>
      <c r="BD642" s="202"/>
      <c r="BE642" s="202"/>
      <c r="BF642" s="202"/>
      <c r="BG642" s="202"/>
      <c r="BH642" s="202"/>
      <c r="BI642" s="202"/>
      <c r="BJ642" s="202"/>
      <c r="BK642" s="202"/>
      <c r="BL642" s="202"/>
      <c r="BM642" s="202"/>
      <c r="BN642" s="202"/>
      <c r="BO642" s="143"/>
      <c r="BP642" s="202"/>
      <c r="BQ642" s="202"/>
      <c r="BR642" s="202"/>
      <c r="BS642" s="202"/>
      <c r="BT642" s="202"/>
      <c r="BU642" s="202"/>
      <c r="BV642" s="202"/>
      <c r="BW642" s="202"/>
      <c r="BX642" s="202"/>
      <c r="BY642" s="202"/>
      <c r="BZ642" s="202"/>
      <c r="CA642" s="202"/>
      <c r="CB642" s="202"/>
      <c r="CC642" s="202"/>
      <c r="CD642" s="202"/>
      <c r="CE642" s="202"/>
      <c r="CF642" s="202"/>
      <c r="CG642" s="202"/>
      <c r="CH642" s="202"/>
      <c r="CI642" s="202"/>
      <c r="CJ642" s="202"/>
      <c r="CK642" s="202"/>
      <c r="CL642" s="202"/>
      <c r="CM642" s="202"/>
      <c r="CN642" s="202"/>
      <c r="CO642" s="202"/>
      <c r="CP642" s="202"/>
      <c r="CQ642" s="202"/>
      <c r="CR642" s="202"/>
      <c r="CS642" s="202"/>
    </row>
    <row r="643" hidden="1" outlineLevel="1" spans="1:97">
      <c r="A643" s="18" t="s">
        <v>666</v>
      </c>
      <c r="B643" s="73" t="s">
        <v>594</v>
      </c>
      <c r="C643" s="73">
        <v>53.8</v>
      </c>
      <c r="D643" s="73">
        <v>59.4</v>
      </c>
      <c r="E643" s="73">
        <v>62</v>
      </c>
      <c r="F643" s="73">
        <v>80</v>
      </c>
      <c r="G643" s="73">
        <v>85</v>
      </c>
      <c r="H643" s="73">
        <v>119</v>
      </c>
      <c r="I643" s="73">
        <v>120.1</v>
      </c>
      <c r="J643" s="73">
        <v>142.6</v>
      </c>
      <c r="K643" s="73">
        <v>116.8</v>
      </c>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c r="AM643" s="203"/>
      <c r="AN643" s="203"/>
      <c r="AO643" s="203"/>
      <c r="AP643" s="203"/>
      <c r="AQ643" s="203"/>
      <c r="AR643" s="203"/>
      <c r="AS643" s="203"/>
      <c r="AT643" s="203"/>
      <c r="AU643" s="203"/>
      <c r="AV643" s="203"/>
      <c r="AW643" s="203"/>
      <c r="AX643" s="203"/>
      <c r="AY643" s="203"/>
      <c r="AZ643" s="203"/>
      <c r="BA643" s="203"/>
      <c r="BB643" s="203"/>
      <c r="BC643" s="203"/>
      <c r="BD643" s="203"/>
      <c r="BE643" s="203"/>
      <c r="BF643" s="203"/>
      <c r="BG643" s="203"/>
      <c r="BH643" s="203"/>
      <c r="BI643" s="203"/>
      <c r="BJ643" s="203"/>
      <c r="BK643" s="203"/>
      <c r="BL643" s="203"/>
      <c r="BM643" s="203"/>
      <c r="BN643" s="203"/>
      <c r="BO643" s="73"/>
      <c r="BP643" s="203"/>
      <c r="BQ643" s="203"/>
      <c r="BR643" s="203"/>
      <c r="BS643" s="203"/>
      <c r="BT643" s="203"/>
      <c r="BU643" s="203"/>
      <c r="BV643" s="203"/>
      <c r="BW643" s="203"/>
      <c r="BX643" s="203"/>
      <c r="BY643" s="203"/>
      <c r="BZ643" s="203"/>
      <c r="CA643" s="203"/>
      <c r="CB643" s="203"/>
      <c r="CC643" s="203"/>
      <c r="CD643" s="203"/>
      <c r="CE643" s="203"/>
      <c r="CF643" s="203"/>
      <c r="CG643" s="203"/>
      <c r="CH643" s="203"/>
      <c r="CI643" s="203"/>
      <c r="CJ643" s="203"/>
      <c r="CK643" s="203"/>
      <c r="CL643" s="203"/>
      <c r="CM643" s="203"/>
      <c r="CN643" s="203"/>
      <c r="CO643" s="203"/>
      <c r="CP643" s="203"/>
      <c r="CQ643" s="203"/>
      <c r="CR643" s="203"/>
      <c r="CS643" s="203"/>
    </row>
    <row r="644" s="17" customFormat="1" ht="10.2" hidden="1" outlineLevel="1" spans="1:97">
      <c r="A644" s="540" t="s">
        <v>595</v>
      </c>
      <c r="B644" s="139" t="s">
        <v>594</v>
      </c>
      <c r="C644" s="139">
        <f t="shared" ref="C644:K644" si="773">+C651+C652+C653+C654</f>
        <v>53.8</v>
      </c>
      <c r="D644" s="139">
        <f t="shared" si="773"/>
        <v>59.4</v>
      </c>
      <c r="E644" s="139">
        <f t="shared" si="773"/>
        <v>62</v>
      </c>
      <c r="F644" s="139">
        <f t="shared" si="773"/>
        <v>80</v>
      </c>
      <c r="G644" s="139">
        <f t="shared" si="773"/>
        <v>85</v>
      </c>
      <c r="H644" s="139">
        <f t="shared" si="773"/>
        <v>119</v>
      </c>
      <c r="I644" s="139">
        <f t="shared" si="773"/>
        <v>120.1</v>
      </c>
      <c r="J644" s="139">
        <f t="shared" si="773"/>
        <v>142.6</v>
      </c>
      <c r="K644" s="139">
        <f t="shared" si="773"/>
        <v>116.8</v>
      </c>
      <c r="L644" s="198"/>
      <c r="M644" s="198"/>
      <c r="N644" s="198"/>
      <c r="O644" s="198"/>
      <c r="P644" s="198"/>
      <c r="Q644" s="198"/>
      <c r="R644" s="198"/>
      <c r="S644" s="198"/>
      <c r="T644" s="198"/>
      <c r="U644" s="198"/>
      <c r="V644" s="198"/>
      <c r="W644" s="198"/>
      <c r="X644" s="198"/>
      <c r="Y644" s="198"/>
      <c r="Z644" s="198"/>
      <c r="AA644" s="198"/>
      <c r="AB644" s="198"/>
      <c r="AC644" s="198"/>
      <c r="AD644" s="198"/>
      <c r="AE644" s="198"/>
      <c r="AF644" s="198"/>
      <c r="AG644" s="198"/>
      <c r="AH644" s="198"/>
      <c r="AI644" s="198"/>
      <c r="AJ644" s="198"/>
      <c r="AK644" s="198"/>
      <c r="AL644" s="198"/>
      <c r="AM644" s="198"/>
      <c r="AN644" s="198"/>
      <c r="AO644" s="198"/>
      <c r="AP644" s="198"/>
      <c r="AQ644" s="198"/>
      <c r="AR644" s="198"/>
      <c r="AS644" s="198"/>
      <c r="AT644" s="198"/>
      <c r="AU644" s="198"/>
      <c r="AV644" s="198"/>
      <c r="AW644" s="198"/>
      <c r="AX644" s="198"/>
      <c r="AY644" s="198"/>
      <c r="AZ644" s="198"/>
      <c r="BA644" s="198"/>
      <c r="BB644" s="198"/>
      <c r="BC644" s="198"/>
      <c r="BD644" s="198"/>
      <c r="BE644" s="198"/>
      <c r="BF644" s="198"/>
      <c r="BG644" s="198"/>
      <c r="BH644" s="198"/>
      <c r="BI644" s="198"/>
      <c r="BJ644" s="198"/>
      <c r="BK644" s="198"/>
      <c r="BL644" s="198"/>
      <c r="BM644" s="198"/>
      <c r="BN644" s="198"/>
      <c r="BO644" s="139"/>
      <c r="BP644" s="198"/>
      <c r="BQ644" s="198"/>
      <c r="BR644" s="198"/>
      <c r="BS644" s="198"/>
      <c r="BT644" s="198"/>
      <c r="BU644" s="198"/>
      <c r="BV644" s="198"/>
      <c r="BW644" s="198"/>
      <c r="BX644" s="198"/>
      <c r="BY644" s="198"/>
      <c r="BZ644" s="198"/>
      <c r="CA644" s="198"/>
      <c r="CB644" s="198"/>
      <c r="CC644" s="198"/>
      <c r="CD644" s="198"/>
      <c r="CE644" s="198"/>
      <c r="CF644" s="198"/>
      <c r="CG644" s="198"/>
      <c r="CH644" s="198"/>
      <c r="CI644" s="198"/>
      <c r="CJ644" s="198"/>
      <c r="CK644" s="198"/>
      <c r="CL644" s="198"/>
      <c r="CM644" s="198"/>
      <c r="CN644" s="198"/>
      <c r="CO644" s="198"/>
      <c r="CP644" s="198"/>
      <c r="CQ644" s="198"/>
      <c r="CR644" s="198"/>
      <c r="CS644" s="198"/>
    </row>
    <row r="645" hidden="1" outlineLevel="1" spans="1:97">
      <c r="A645" s="529" t="s">
        <v>667</v>
      </c>
      <c r="B645" s="33" t="s">
        <v>587</v>
      </c>
      <c r="C645" s="33">
        <f t="shared" ref="C645:K645" si="774">+C643/C631</f>
        <v>0.169288860918817</v>
      </c>
      <c r="D645" s="33">
        <f t="shared" si="774"/>
        <v>0.17282513820192</v>
      </c>
      <c r="E645" s="33">
        <f t="shared" si="774"/>
        <v>0.168707482993197</v>
      </c>
      <c r="F645" s="33">
        <f t="shared" si="774"/>
        <v>0.187353629976581</v>
      </c>
      <c r="G645" s="33">
        <f t="shared" si="774"/>
        <v>0.173576941741366</v>
      </c>
      <c r="H645" s="33">
        <f t="shared" si="774"/>
        <v>0.197772976566395</v>
      </c>
      <c r="I645" s="33">
        <f t="shared" si="774"/>
        <v>0.170427132112956</v>
      </c>
      <c r="J645" s="33">
        <f t="shared" si="774"/>
        <v>0.179258328095537</v>
      </c>
      <c r="K645" s="33">
        <f t="shared" si="774"/>
        <v>0.141353019484449</v>
      </c>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99"/>
      <c r="BB645" s="199"/>
      <c r="BC645" s="199"/>
      <c r="BD645" s="199"/>
      <c r="BE645" s="199"/>
      <c r="BF645" s="199"/>
      <c r="BG645" s="199"/>
      <c r="BH645" s="199"/>
      <c r="BI645" s="199"/>
      <c r="BJ645" s="199"/>
      <c r="BK645" s="199"/>
      <c r="BL645" s="199"/>
      <c r="BM645" s="199"/>
      <c r="BN645" s="199"/>
      <c r="BO645" s="33"/>
      <c r="BP645" s="199"/>
      <c r="BQ645" s="199"/>
      <c r="BR645" s="199"/>
      <c r="BS645" s="199"/>
      <c r="BT645" s="199"/>
      <c r="BU645" s="199"/>
      <c r="BV645" s="199"/>
      <c r="BW645" s="199"/>
      <c r="BX645" s="199"/>
      <c r="BY645" s="199"/>
      <c r="BZ645" s="199"/>
      <c r="CA645" s="199"/>
      <c r="CB645" s="199"/>
      <c r="CC645" s="199"/>
      <c r="CD645" s="199"/>
      <c r="CE645" s="199"/>
      <c r="CF645" s="199"/>
      <c r="CG645" s="199"/>
      <c r="CH645" s="199"/>
      <c r="CI645" s="199"/>
      <c r="CJ645" s="199"/>
      <c r="CK645" s="199"/>
      <c r="CL645" s="199"/>
      <c r="CM645" s="199"/>
      <c r="CN645" s="199"/>
      <c r="CO645" s="199"/>
      <c r="CP645" s="199"/>
      <c r="CQ645" s="199"/>
      <c r="CR645" s="199"/>
      <c r="CS645" s="199"/>
    </row>
    <row r="646" hidden="1" outlineLevel="1" spans="1:97">
      <c r="A646" s="529" t="s">
        <v>668</v>
      </c>
      <c r="B646" s="35" t="s">
        <v>590</v>
      </c>
      <c r="C646" s="35">
        <f t="shared" ref="C646:K646" si="775">((C643/C631)-(C651/C638))*10000</f>
        <v>-31.7194344382804</v>
      </c>
      <c r="D646" s="35">
        <f t="shared" si="775"/>
        <v>35.3627728310343</v>
      </c>
      <c r="E646" s="35">
        <f t="shared" si="775"/>
        <v>-41.1765520872301</v>
      </c>
      <c r="F646" s="35">
        <f t="shared" si="775"/>
        <v>186.461469833835</v>
      </c>
      <c r="G646" s="35">
        <f t="shared" si="775"/>
        <v>-137.766882352148</v>
      </c>
      <c r="H646" s="35">
        <f t="shared" si="775"/>
        <v>239.843852762705</v>
      </c>
      <c r="I646" s="35">
        <f t="shared" si="775"/>
        <v>-273.458444534393</v>
      </c>
      <c r="J646" s="35">
        <f t="shared" si="775"/>
        <v>88.3119598258153</v>
      </c>
      <c r="K646" s="35">
        <f t="shared" si="775"/>
        <v>-379.053086110886</v>
      </c>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c r="BF646" s="204"/>
      <c r="BG646" s="204"/>
      <c r="BH646" s="204"/>
      <c r="BI646" s="204"/>
      <c r="BJ646" s="204"/>
      <c r="BK646" s="204"/>
      <c r="BL646" s="204"/>
      <c r="BM646" s="204"/>
      <c r="BN646" s="204"/>
      <c r="BO646" s="35"/>
      <c r="BP646" s="204"/>
      <c r="BQ646" s="204"/>
      <c r="BR646" s="204"/>
      <c r="BS646" s="204"/>
      <c r="BT646" s="204"/>
      <c r="BU646" s="204"/>
      <c r="BV646" s="204"/>
      <c r="BW646" s="204"/>
      <c r="BX646" s="204"/>
      <c r="BY646" s="204"/>
      <c r="BZ646" s="204"/>
      <c r="CA646" s="204"/>
      <c r="CB646" s="204"/>
      <c r="CC646" s="204"/>
      <c r="CD646" s="204"/>
      <c r="CE646" s="204"/>
      <c r="CF646" s="204"/>
      <c r="CG646" s="204"/>
      <c r="CH646" s="204"/>
      <c r="CI646" s="204"/>
      <c r="CJ646" s="204"/>
      <c r="CK646" s="204"/>
      <c r="CL646" s="204"/>
      <c r="CM646" s="204"/>
      <c r="CN646" s="204"/>
      <c r="CO646" s="204"/>
      <c r="CP646" s="204"/>
      <c r="CQ646" s="204"/>
      <c r="CR646" s="204"/>
      <c r="CS646" s="204"/>
    </row>
    <row r="647" hidden="1" outlineLevel="1" spans="1:97">
      <c r="A647" s="529" t="s">
        <v>412</v>
      </c>
      <c r="B647" s="33" t="s">
        <v>587</v>
      </c>
      <c r="C647" s="33">
        <f t="shared" ref="C647:K647" si="776">+C643/C651-1</f>
        <v>0.0632411067193674</v>
      </c>
      <c r="D647" s="33">
        <f t="shared" si="776"/>
        <v>0.104089219330855</v>
      </c>
      <c r="E647" s="33">
        <f t="shared" si="776"/>
        <v>0.0437710437710439</v>
      </c>
      <c r="F647" s="33">
        <f t="shared" si="776"/>
        <v>0.290322580645161</v>
      </c>
      <c r="G647" s="33">
        <f t="shared" si="776"/>
        <v>0.0625</v>
      </c>
      <c r="H647" s="33">
        <f t="shared" si="776"/>
        <v>0.4</v>
      </c>
      <c r="I647" s="33">
        <f t="shared" si="776"/>
        <v>0.00924369747899156</v>
      </c>
      <c r="J647" s="33">
        <f t="shared" si="776"/>
        <v>0.187343880099917</v>
      </c>
      <c r="K647" s="33">
        <f t="shared" si="776"/>
        <v>-0.180925666199159</v>
      </c>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99"/>
      <c r="BB647" s="199"/>
      <c r="BC647" s="199"/>
      <c r="BD647" s="199"/>
      <c r="BE647" s="199"/>
      <c r="BF647" s="199"/>
      <c r="BG647" s="199"/>
      <c r="BH647" s="199"/>
      <c r="BI647" s="199"/>
      <c r="BJ647" s="199"/>
      <c r="BK647" s="199"/>
      <c r="BL647" s="199"/>
      <c r="BM647" s="199"/>
      <c r="BN647" s="199"/>
      <c r="BO647" s="33"/>
      <c r="BP647" s="199"/>
      <c r="BQ647" s="199"/>
      <c r="BR647" s="199"/>
      <c r="BS647" s="199"/>
      <c r="BT647" s="199"/>
      <c r="BU647" s="199"/>
      <c r="BV647" s="199"/>
      <c r="BW647" s="199"/>
      <c r="BX647" s="199"/>
      <c r="BY647" s="199"/>
      <c r="BZ647" s="199"/>
      <c r="CA647" s="199"/>
      <c r="CB647" s="199"/>
      <c r="CC647" s="199"/>
      <c r="CD647" s="199"/>
      <c r="CE647" s="199"/>
      <c r="CF647" s="199"/>
      <c r="CG647" s="199"/>
      <c r="CH647" s="199"/>
      <c r="CI647" s="199"/>
      <c r="CJ647" s="199"/>
      <c r="CK647" s="199"/>
      <c r="CL647" s="199"/>
      <c r="CM647" s="199"/>
      <c r="CN647" s="199"/>
      <c r="CO647" s="199"/>
      <c r="CP647" s="199"/>
      <c r="CQ647" s="199"/>
      <c r="CR647" s="199"/>
      <c r="CS647" s="199"/>
    </row>
    <row r="648" hidden="1" outlineLevel="1" spans="1:97">
      <c r="A648" s="538" t="s">
        <v>608</v>
      </c>
      <c r="B648" s="52" t="s">
        <v>587</v>
      </c>
      <c r="C648" s="52">
        <f t="shared" ref="C648:K648" si="777">+C647-C649-C650</f>
        <v>0.0630781892006216</v>
      </c>
      <c r="D648" s="52">
        <f t="shared" si="777"/>
        <v>0.108591421974027</v>
      </c>
      <c r="E648" s="52">
        <f t="shared" si="777"/>
        <v>0.10152460792583</v>
      </c>
      <c r="F648" s="52">
        <f t="shared" si="777"/>
        <v>0.299417818740399</v>
      </c>
      <c r="G648" s="52">
        <f t="shared" si="777"/>
        <v>0.023670070557377</v>
      </c>
      <c r="H648" s="52">
        <f t="shared" si="777"/>
        <v>0.330781230832141</v>
      </c>
      <c r="I648" s="52">
        <f t="shared" si="777"/>
        <v>-0.0779379545070481</v>
      </c>
      <c r="J648" s="52">
        <f t="shared" si="777"/>
        <v>0.117494724430838</v>
      </c>
      <c r="K648" s="52">
        <f t="shared" si="777"/>
        <v>-0.180643453754155</v>
      </c>
      <c r="L648" s="200"/>
      <c r="M648" s="200"/>
      <c r="N648" s="200"/>
      <c r="O648" s="200"/>
      <c r="P648" s="200"/>
      <c r="Q648" s="200"/>
      <c r="R648" s="200"/>
      <c r="S648" s="200"/>
      <c r="T648" s="200"/>
      <c r="U648" s="200"/>
      <c r="V648" s="200"/>
      <c r="W648" s="200"/>
      <c r="X648" s="200"/>
      <c r="Y648" s="200"/>
      <c r="Z648" s="200"/>
      <c r="AA648" s="200"/>
      <c r="AB648" s="200"/>
      <c r="AC648" s="200"/>
      <c r="AD648" s="200"/>
      <c r="AE648" s="200"/>
      <c r="AF648" s="200"/>
      <c r="AG648" s="200"/>
      <c r="AH648" s="200"/>
      <c r="AI648" s="200"/>
      <c r="AJ648" s="200"/>
      <c r="AK648" s="200"/>
      <c r="AL648" s="200"/>
      <c r="AM648" s="200"/>
      <c r="AN648" s="200"/>
      <c r="AO648" s="200"/>
      <c r="AP648" s="200"/>
      <c r="AQ648" s="200"/>
      <c r="AR648" s="200"/>
      <c r="AS648" s="200"/>
      <c r="AT648" s="200"/>
      <c r="AU648" s="200"/>
      <c r="AV648" s="200"/>
      <c r="AW648" s="200"/>
      <c r="AX648" s="200"/>
      <c r="AY648" s="200"/>
      <c r="AZ648" s="200"/>
      <c r="BA648" s="200"/>
      <c r="BB648" s="200"/>
      <c r="BC648" s="200"/>
      <c r="BD648" s="200"/>
      <c r="BE648" s="200"/>
      <c r="BF648" s="200"/>
      <c r="BG648" s="200"/>
      <c r="BH648" s="200"/>
      <c r="BI648" s="200"/>
      <c r="BJ648" s="200"/>
      <c r="BK648" s="200"/>
      <c r="BL648" s="200"/>
      <c r="BM648" s="200"/>
      <c r="BN648" s="200"/>
      <c r="BO648" s="52"/>
      <c r="BP648" s="200"/>
      <c r="BQ648" s="200"/>
      <c r="BR648" s="200"/>
      <c r="BS648" s="200"/>
      <c r="BT648" s="200"/>
      <c r="BU648" s="200"/>
      <c r="BV648" s="200"/>
      <c r="BW648" s="200"/>
      <c r="BX648" s="200"/>
      <c r="BY648" s="200"/>
      <c r="BZ648" s="200"/>
      <c r="CA648" s="200"/>
      <c r="CB648" s="200"/>
      <c r="CC648" s="200"/>
      <c r="CD648" s="200"/>
      <c r="CE648" s="200"/>
      <c r="CF648" s="200"/>
      <c r="CG648" s="200"/>
      <c r="CH648" s="200"/>
      <c r="CI648" s="200"/>
      <c r="CJ648" s="200"/>
      <c r="CK648" s="200"/>
      <c r="CL648" s="200"/>
      <c r="CM648" s="200"/>
      <c r="CN648" s="200"/>
      <c r="CO648" s="200"/>
      <c r="CP648" s="200"/>
      <c r="CQ648" s="200"/>
      <c r="CR648" s="200"/>
      <c r="CS648" s="200"/>
    </row>
    <row r="649" hidden="1" outlineLevel="1" spans="1:97">
      <c r="A649" s="529" t="s">
        <v>598</v>
      </c>
      <c r="B649" s="33" t="s">
        <v>587</v>
      </c>
      <c r="C649" s="33">
        <f t="shared" ref="C649:K650" si="778">+C636</f>
        <v>0.000162917518745823</v>
      </c>
      <c r="D649" s="33">
        <f t="shared" si="778"/>
        <v>-0.00450220264317194</v>
      </c>
      <c r="E649" s="33">
        <f t="shared" si="778"/>
        <v>-0.0577535641547862</v>
      </c>
      <c r="F649" s="33">
        <f t="shared" si="778"/>
        <v>-0.00909523809523802</v>
      </c>
      <c r="G649" s="33">
        <f t="shared" si="778"/>
        <v>0.038829929442623</v>
      </c>
      <c r="H649" s="33">
        <f t="shared" si="778"/>
        <v>0.0692187691678594</v>
      </c>
      <c r="I649" s="33">
        <f t="shared" si="778"/>
        <v>-0.0128183480139604</v>
      </c>
      <c r="J649" s="33">
        <f t="shared" si="778"/>
        <v>-0.017150844330921</v>
      </c>
      <c r="K649" s="33">
        <f t="shared" si="778"/>
        <v>-0.000282212445003115</v>
      </c>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99"/>
      <c r="BB649" s="199"/>
      <c r="BC649" s="199"/>
      <c r="BD649" s="199"/>
      <c r="BE649" s="199"/>
      <c r="BF649" s="199"/>
      <c r="BG649" s="199"/>
      <c r="BH649" s="199"/>
      <c r="BI649" s="199"/>
      <c r="BJ649" s="199"/>
      <c r="BK649" s="199"/>
      <c r="BL649" s="199"/>
      <c r="BM649" s="199"/>
      <c r="BN649" s="199"/>
      <c r="BO649" s="33"/>
      <c r="BP649" s="199"/>
      <c r="BQ649" s="199"/>
      <c r="BR649" s="199"/>
      <c r="BS649" s="199"/>
      <c r="BT649" s="199"/>
      <c r="BU649" s="199"/>
      <c r="BV649" s="199"/>
      <c r="BW649" s="199"/>
      <c r="BX649" s="199"/>
      <c r="BY649" s="199"/>
      <c r="BZ649" s="199"/>
      <c r="CA649" s="199"/>
      <c r="CB649" s="199"/>
      <c r="CC649" s="199"/>
      <c r="CD649" s="199"/>
      <c r="CE649" s="199"/>
      <c r="CF649" s="199"/>
      <c r="CG649" s="199"/>
      <c r="CH649" s="199"/>
      <c r="CI649" s="199"/>
      <c r="CJ649" s="199"/>
      <c r="CK649" s="199"/>
      <c r="CL649" s="199"/>
      <c r="CM649" s="199"/>
      <c r="CN649" s="199"/>
      <c r="CO649" s="199"/>
      <c r="CP649" s="199"/>
      <c r="CQ649" s="199"/>
      <c r="CR649" s="199"/>
      <c r="CS649" s="199"/>
    </row>
    <row r="650" hidden="1" outlineLevel="1" spans="1:97">
      <c r="A650" s="529" t="s">
        <v>599</v>
      </c>
      <c r="B650" s="33" t="s">
        <v>587</v>
      </c>
      <c r="C650" s="87">
        <f t="shared" si="778"/>
        <v>0</v>
      </c>
      <c r="D650" s="87">
        <f t="shared" si="778"/>
        <v>0</v>
      </c>
      <c r="E650" s="87">
        <f t="shared" si="778"/>
        <v>0</v>
      </c>
      <c r="F650" s="87">
        <f t="shared" si="778"/>
        <v>0</v>
      </c>
      <c r="G650" s="87">
        <f t="shared" si="778"/>
        <v>0</v>
      </c>
      <c r="H650" s="87">
        <f t="shared" si="778"/>
        <v>0</v>
      </c>
      <c r="I650" s="87">
        <f t="shared" si="778"/>
        <v>0.1</v>
      </c>
      <c r="J650" s="87">
        <f t="shared" si="778"/>
        <v>0.087</v>
      </c>
      <c r="K650" s="87">
        <f t="shared" si="778"/>
        <v>0</v>
      </c>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99"/>
      <c r="BB650" s="199"/>
      <c r="BC650" s="199"/>
      <c r="BD650" s="199"/>
      <c r="BE650" s="199"/>
      <c r="BF650" s="199"/>
      <c r="BG650" s="199"/>
      <c r="BH650" s="199"/>
      <c r="BI650" s="199"/>
      <c r="BJ650" s="199"/>
      <c r="BK650" s="199"/>
      <c r="BL650" s="199"/>
      <c r="BM650" s="199"/>
      <c r="BN650" s="199"/>
      <c r="BO650" s="33"/>
      <c r="BP650" s="199"/>
      <c r="BQ650" s="199"/>
      <c r="BR650" s="199"/>
      <c r="BS650" s="199"/>
      <c r="BT650" s="199"/>
      <c r="BU650" s="199"/>
      <c r="BV650" s="199"/>
      <c r="BW650" s="199"/>
      <c r="BX650" s="199"/>
      <c r="BY650" s="199"/>
      <c r="BZ650" s="199"/>
      <c r="CA650" s="199"/>
      <c r="CB650" s="199"/>
      <c r="CC650" s="199"/>
      <c r="CD650" s="199"/>
      <c r="CE650" s="199"/>
      <c r="CF650" s="199"/>
      <c r="CG650" s="199"/>
      <c r="CH650" s="199"/>
      <c r="CI650" s="199"/>
      <c r="CJ650" s="199"/>
      <c r="CK650" s="199"/>
      <c r="CL650" s="199"/>
      <c r="CM650" s="199"/>
      <c r="CN650" s="199"/>
      <c r="CO650" s="199"/>
      <c r="CP650" s="199"/>
      <c r="CQ650" s="199"/>
      <c r="CR650" s="199"/>
      <c r="CS650" s="199"/>
    </row>
    <row r="651" hidden="1" outlineLevel="1" spans="1:97">
      <c r="A651" s="57" t="s">
        <v>456</v>
      </c>
      <c r="B651" s="39" t="s">
        <v>594</v>
      </c>
      <c r="C651" s="39">
        <v>50.6</v>
      </c>
      <c r="D651" s="39">
        <v>53.8</v>
      </c>
      <c r="E651" s="39">
        <v>59.4</v>
      </c>
      <c r="F651" s="39">
        <v>62</v>
      </c>
      <c r="G651" s="39">
        <v>80</v>
      </c>
      <c r="H651" s="39">
        <v>85</v>
      </c>
      <c r="I651" s="39">
        <v>119</v>
      </c>
      <c r="J651" s="39">
        <v>120.1</v>
      </c>
      <c r="K651" s="39">
        <v>142.6</v>
      </c>
      <c r="L651" s="201"/>
      <c r="M651" s="201"/>
      <c r="N651" s="201"/>
      <c r="O651" s="201"/>
      <c r="P651" s="201"/>
      <c r="Q651" s="201"/>
      <c r="R651" s="201"/>
      <c r="S651" s="201"/>
      <c r="T651" s="201"/>
      <c r="U651" s="201"/>
      <c r="V651" s="201"/>
      <c r="W651" s="201"/>
      <c r="X651" s="201"/>
      <c r="Y651" s="201"/>
      <c r="Z651" s="201"/>
      <c r="AA651" s="201"/>
      <c r="AB651" s="201"/>
      <c r="AC651" s="201"/>
      <c r="AD651" s="201"/>
      <c r="AE651" s="201"/>
      <c r="AF651" s="201"/>
      <c r="AG651" s="201"/>
      <c r="AH651" s="201"/>
      <c r="AI651" s="201"/>
      <c r="AJ651" s="201"/>
      <c r="AK651" s="201"/>
      <c r="AL651" s="201"/>
      <c r="AM651" s="201"/>
      <c r="AN651" s="201"/>
      <c r="AO651" s="201"/>
      <c r="AP651" s="201"/>
      <c r="AQ651" s="201"/>
      <c r="AR651" s="201"/>
      <c r="AS651" s="201"/>
      <c r="AT651" s="201"/>
      <c r="AU651" s="201"/>
      <c r="AV651" s="201"/>
      <c r="AW651" s="201"/>
      <c r="AX651" s="201"/>
      <c r="AY651" s="201"/>
      <c r="AZ651" s="201"/>
      <c r="BA651" s="201"/>
      <c r="BB651" s="201"/>
      <c r="BC651" s="201"/>
      <c r="BD651" s="201"/>
      <c r="BE651" s="201"/>
      <c r="BF651" s="201"/>
      <c r="BG651" s="201"/>
      <c r="BH651" s="201"/>
      <c r="BI651" s="201"/>
      <c r="BJ651" s="201"/>
      <c r="BK651" s="201"/>
      <c r="BL651" s="201"/>
      <c r="BM651" s="201"/>
      <c r="BN651" s="201"/>
      <c r="BO651" s="39"/>
      <c r="BP651" s="201"/>
      <c r="BQ651" s="201"/>
      <c r="BR651" s="201"/>
      <c r="BS651" s="201"/>
      <c r="BT651" s="201"/>
      <c r="BU651" s="201"/>
      <c r="BV651" s="201"/>
      <c r="BW651" s="201"/>
      <c r="BX651" s="201"/>
      <c r="BY651" s="201"/>
      <c r="BZ651" s="201"/>
      <c r="CA651" s="201"/>
      <c r="CB651" s="201"/>
      <c r="CC651" s="201"/>
      <c r="CD651" s="201"/>
      <c r="CE651" s="201"/>
      <c r="CF651" s="201"/>
      <c r="CG651" s="201"/>
      <c r="CH651" s="201"/>
      <c r="CI651" s="201"/>
      <c r="CJ651" s="201"/>
      <c r="CK651" s="201"/>
      <c r="CL651" s="201"/>
      <c r="CM651" s="201"/>
      <c r="CN651" s="201"/>
      <c r="CO651" s="201"/>
      <c r="CP651" s="201"/>
      <c r="CQ651" s="201"/>
      <c r="CR651" s="201"/>
      <c r="CS651" s="201"/>
    </row>
    <row r="652" hidden="1" outlineLevel="1" spans="1:97">
      <c r="A652" s="57" t="s">
        <v>457</v>
      </c>
      <c r="B652" s="39" t="s">
        <v>594</v>
      </c>
      <c r="C652" s="67">
        <f t="shared" ref="C652:K652" si="779">+C651*C648</f>
        <v>3.19175637355145</v>
      </c>
      <c r="D652" s="67">
        <f t="shared" si="779"/>
        <v>5.84221850220266</v>
      </c>
      <c r="E652" s="67">
        <f t="shared" si="779"/>
        <v>6.03056171079431</v>
      </c>
      <c r="F652" s="67">
        <f t="shared" si="779"/>
        <v>18.5639047619048</v>
      </c>
      <c r="G652" s="67">
        <f t="shared" si="779"/>
        <v>1.89360564459016</v>
      </c>
      <c r="H652" s="67">
        <f t="shared" si="779"/>
        <v>28.1164046207319</v>
      </c>
      <c r="I652" s="67">
        <f t="shared" si="779"/>
        <v>-9.27461658633872</v>
      </c>
      <c r="J652" s="67">
        <f t="shared" si="779"/>
        <v>14.1111164041436</v>
      </c>
      <c r="K652" s="67">
        <f t="shared" si="779"/>
        <v>-25.7597565053426</v>
      </c>
      <c r="L652" s="205"/>
      <c r="M652" s="205"/>
      <c r="N652" s="205"/>
      <c r="O652" s="205"/>
      <c r="P652" s="205"/>
      <c r="Q652" s="205"/>
      <c r="R652" s="205"/>
      <c r="S652" s="205"/>
      <c r="T652" s="205"/>
      <c r="U652" s="205"/>
      <c r="V652" s="205"/>
      <c r="W652" s="205"/>
      <c r="X652" s="205"/>
      <c r="Y652" s="205"/>
      <c r="Z652" s="205"/>
      <c r="AA652" s="205"/>
      <c r="AB652" s="205"/>
      <c r="AC652" s="205"/>
      <c r="AD652" s="205"/>
      <c r="AE652" s="205"/>
      <c r="AF652" s="205"/>
      <c r="AG652" s="205"/>
      <c r="AH652" s="205"/>
      <c r="AI652" s="205"/>
      <c r="AJ652" s="205"/>
      <c r="AK652" s="205"/>
      <c r="AL652" s="205"/>
      <c r="AM652" s="205"/>
      <c r="AN652" s="205"/>
      <c r="AO652" s="205"/>
      <c r="AP652" s="205"/>
      <c r="AQ652" s="205"/>
      <c r="AR652" s="201"/>
      <c r="AS652" s="201"/>
      <c r="AT652" s="201"/>
      <c r="AU652" s="205"/>
      <c r="AV652" s="205"/>
      <c r="AW652" s="201"/>
      <c r="AX652" s="205"/>
      <c r="AY652" s="201"/>
      <c r="AZ652" s="205"/>
      <c r="BA652" s="201"/>
      <c r="BB652" s="201"/>
      <c r="BC652" s="201"/>
      <c r="BD652" s="201"/>
      <c r="BE652" s="201"/>
      <c r="BF652" s="201"/>
      <c r="BG652" s="201"/>
      <c r="BH652" s="201"/>
      <c r="BI652" s="201"/>
      <c r="BJ652" s="201"/>
      <c r="BK652" s="201"/>
      <c r="BL652" s="201"/>
      <c r="BM652" s="201"/>
      <c r="BN652" s="201"/>
      <c r="BO652" s="39"/>
      <c r="BP652" s="201"/>
      <c r="BQ652" s="201"/>
      <c r="BR652" s="201"/>
      <c r="BS652" s="201"/>
      <c r="BT652" s="201"/>
      <c r="BU652" s="201"/>
      <c r="BV652" s="201"/>
      <c r="BW652" s="201"/>
      <c r="BX652" s="201"/>
      <c r="BY652" s="201"/>
      <c r="BZ652" s="201"/>
      <c r="CA652" s="201"/>
      <c r="CB652" s="201"/>
      <c r="CC652" s="201"/>
      <c r="CD652" s="201"/>
      <c r="CE652" s="201"/>
      <c r="CF652" s="201"/>
      <c r="CG652" s="201"/>
      <c r="CH652" s="201"/>
      <c r="CI652" s="201"/>
      <c r="CJ652" s="201"/>
      <c r="CK652" s="201"/>
      <c r="CL652" s="201"/>
      <c r="CM652" s="201"/>
      <c r="CN652" s="201"/>
      <c r="CO652" s="201"/>
      <c r="CP652" s="201"/>
      <c r="CQ652" s="201"/>
      <c r="CR652" s="201"/>
      <c r="CS652" s="201"/>
    </row>
    <row r="653" hidden="1" outlineLevel="1" spans="1:97">
      <c r="A653" s="57" t="s">
        <v>600</v>
      </c>
      <c r="B653" s="39" t="s">
        <v>594</v>
      </c>
      <c r="C653" s="67">
        <f t="shared" ref="C653:K653" si="780">+C651*C649</f>
        <v>0.00824362644853863</v>
      </c>
      <c r="D653" s="67">
        <f t="shared" si="780"/>
        <v>-0.242218502202651</v>
      </c>
      <c r="E653" s="67">
        <f t="shared" si="780"/>
        <v>-3.4305617107943</v>
      </c>
      <c r="F653" s="67">
        <f t="shared" si="780"/>
        <v>-0.563904761904757</v>
      </c>
      <c r="G653" s="67">
        <f t="shared" si="780"/>
        <v>3.10639435540984</v>
      </c>
      <c r="H653" s="67">
        <f t="shared" si="780"/>
        <v>5.88359537926805</v>
      </c>
      <c r="I653" s="67">
        <f t="shared" si="780"/>
        <v>-1.52538341366129</v>
      </c>
      <c r="J653" s="67">
        <f t="shared" si="780"/>
        <v>-2.05981640414362</v>
      </c>
      <c r="K653" s="67">
        <f t="shared" si="780"/>
        <v>-0.0402434946574441</v>
      </c>
      <c r="L653" s="205"/>
      <c r="M653" s="205"/>
      <c r="N653" s="205"/>
      <c r="O653" s="205"/>
      <c r="P653" s="205"/>
      <c r="Q653" s="205"/>
      <c r="R653" s="205"/>
      <c r="S653" s="205"/>
      <c r="T653" s="205"/>
      <c r="U653" s="205"/>
      <c r="V653" s="205"/>
      <c r="W653" s="205"/>
      <c r="X653" s="205"/>
      <c r="Y653" s="205"/>
      <c r="Z653" s="205"/>
      <c r="AA653" s="205"/>
      <c r="AB653" s="205"/>
      <c r="AC653" s="205"/>
      <c r="AD653" s="205"/>
      <c r="AE653" s="205"/>
      <c r="AF653" s="205"/>
      <c r="AG653" s="205"/>
      <c r="AH653" s="205"/>
      <c r="AI653" s="205"/>
      <c r="AJ653" s="205"/>
      <c r="AK653" s="205"/>
      <c r="AL653" s="205"/>
      <c r="AM653" s="205"/>
      <c r="AN653" s="205"/>
      <c r="AO653" s="205"/>
      <c r="AP653" s="205"/>
      <c r="AQ653" s="205"/>
      <c r="AR653" s="201"/>
      <c r="AS653" s="201"/>
      <c r="AT653" s="201"/>
      <c r="AU653" s="205"/>
      <c r="AV653" s="205"/>
      <c r="AW653" s="201"/>
      <c r="AX653" s="205"/>
      <c r="AY653" s="201"/>
      <c r="AZ653" s="205"/>
      <c r="BA653" s="201"/>
      <c r="BB653" s="201"/>
      <c r="BC653" s="201"/>
      <c r="BD653" s="201"/>
      <c r="BE653" s="201"/>
      <c r="BF653" s="201"/>
      <c r="BG653" s="201"/>
      <c r="BH653" s="201"/>
      <c r="BI653" s="201"/>
      <c r="BJ653" s="201"/>
      <c r="BK653" s="201"/>
      <c r="BL653" s="201"/>
      <c r="BM653" s="201"/>
      <c r="BN653" s="201"/>
      <c r="BO653" s="39"/>
      <c r="BP653" s="201"/>
      <c r="BQ653" s="201"/>
      <c r="BR653" s="201"/>
      <c r="BS653" s="201"/>
      <c r="BT653" s="201"/>
      <c r="BU653" s="201"/>
      <c r="BV653" s="201"/>
      <c r="BW653" s="201"/>
      <c r="BX653" s="201"/>
      <c r="BY653" s="201"/>
      <c r="BZ653" s="201"/>
      <c r="CA653" s="201"/>
      <c r="CB653" s="201"/>
      <c r="CC653" s="201"/>
      <c r="CD653" s="201"/>
      <c r="CE653" s="201"/>
      <c r="CF653" s="201"/>
      <c r="CG653" s="201"/>
      <c r="CH653" s="201"/>
      <c r="CI653" s="201"/>
      <c r="CJ653" s="201"/>
      <c r="CK653" s="201"/>
      <c r="CL653" s="201"/>
      <c r="CM653" s="201"/>
      <c r="CN653" s="201"/>
      <c r="CO653" s="201"/>
      <c r="CP653" s="201"/>
      <c r="CQ653" s="201"/>
      <c r="CR653" s="201"/>
      <c r="CS653" s="201"/>
    </row>
    <row r="654" hidden="1" outlineLevel="1" spans="1:97">
      <c r="A654" s="57" t="s">
        <v>601</v>
      </c>
      <c r="B654" s="39" t="s">
        <v>594</v>
      </c>
      <c r="C654" s="67">
        <f t="shared" ref="C654:K654" si="781">+C651*C650</f>
        <v>0</v>
      </c>
      <c r="D654" s="67">
        <f t="shared" si="781"/>
        <v>0</v>
      </c>
      <c r="E654" s="67">
        <f t="shared" si="781"/>
        <v>0</v>
      </c>
      <c r="F654" s="67">
        <f t="shared" si="781"/>
        <v>0</v>
      </c>
      <c r="G654" s="67">
        <f t="shared" si="781"/>
        <v>0</v>
      </c>
      <c r="H654" s="67">
        <f t="shared" si="781"/>
        <v>0</v>
      </c>
      <c r="I654" s="67">
        <f t="shared" si="781"/>
        <v>11.9</v>
      </c>
      <c r="J654" s="67">
        <f t="shared" si="781"/>
        <v>10.4487</v>
      </c>
      <c r="K654" s="67">
        <f t="shared" si="781"/>
        <v>0</v>
      </c>
      <c r="L654" s="205"/>
      <c r="M654" s="205"/>
      <c r="N654" s="205"/>
      <c r="O654" s="205"/>
      <c r="P654" s="205"/>
      <c r="Q654" s="205"/>
      <c r="R654" s="205"/>
      <c r="S654" s="205"/>
      <c r="T654" s="205"/>
      <c r="U654" s="205"/>
      <c r="V654" s="205"/>
      <c r="W654" s="205"/>
      <c r="X654" s="205"/>
      <c r="Y654" s="205"/>
      <c r="Z654" s="205"/>
      <c r="AA654" s="205"/>
      <c r="AB654" s="205"/>
      <c r="AC654" s="205"/>
      <c r="AD654" s="205"/>
      <c r="AE654" s="205"/>
      <c r="AF654" s="205"/>
      <c r="AG654" s="205"/>
      <c r="AH654" s="205"/>
      <c r="AI654" s="205"/>
      <c r="AJ654" s="205"/>
      <c r="AK654" s="205"/>
      <c r="AL654" s="205"/>
      <c r="AM654" s="205"/>
      <c r="AN654" s="205"/>
      <c r="AO654" s="205"/>
      <c r="AP654" s="205"/>
      <c r="AQ654" s="205"/>
      <c r="AR654" s="201"/>
      <c r="AS654" s="201"/>
      <c r="AT654" s="201"/>
      <c r="AU654" s="205"/>
      <c r="AV654" s="205"/>
      <c r="AW654" s="201"/>
      <c r="AX654" s="205"/>
      <c r="AY654" s="201"/>
      <c r="AZ654" s="205"/>
      <c r="BA654" s="201"/>
      <c r="BB654" s="201"/>
      <c r="BC654" s="201"/>
      <c r="BD654" s="201"/>
      <c r="BE654" s="201"/>
      <c r="BF654" s="201"/>
      <c r="BG654" s="201"/>
      <c r="BH654" s="201"/>
      <c r="BI654" s="201"/>
      <c r="BJ654" s="201"/>
      <c r="BK654" s="201"/>
      <c r="BL654" s="201"/>
      <c r="BM654" s="201"/>
      <c r="BN654" s="201"/>
      <c r="BO654" s="39"/>
      <c r="BP654" s="201"/>
      <c r="BQ654" s="201"/>
      <c r="BR654" s="201"/>
      <c r="BS654" s="201"/>
      <c r="BT654" s="201"/>
      <c r="BU654" s="201"/>
      <c r="BV654" s="201"/>
      <c r="BW654" s="201"/>
      <c r="BX654" s="201"/>
      <c r="BY654" s="201"/>
      <c r="BZ654" s="201"/>
      <c r="CA654" s="201"/>
      <c r="CB654" s="201"/>
      <c r="CC654" s="201"/>
      <c r="CD654" s="201"/>
      <c r="CE654" s="201"/>
      <c r="CF654" s="201"/>
      <c r="CG654" s="201"/>
      <c r="CH654" s="201"/>
      <c r="CI654" s="201"/>
      <c r="CJ654" s="201"/>
      <c r="CK654" s="201"/>
      <c r="CL654" s="201"/>
      <c r="CM654" s="201"/>
      <c r="CN654" s="201"/>
      <c r="CO654" s="201"/>
      <c r="CP654" s="201"/>
      <c r="CQ654" s="201"/>
      <c r="CR654" s="201"/>
      <c r="CS654" s="201"/>
    </row>
    <row r="655" collapsed="1"/>
    <row r="656" spans="1:97">
      <c r="A656" s="28" t="s">
        <v>680</v>
      </c>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c r="BR656" s="29"/>
      <c r="BS656" s="29"/>
      <c r="BT656" s="29"/>
      <c r="BU656" s="29"/>
      <c r="BV656" s="29"/>
      <c r="BW656" s="29"/>
      <c r="BX656" s="29"/>
      <c r="BY656" s="29"/>
      <c r="BZ656" s="29"/>
      <c r="CA656" s="29"/>
      <c r="CB656" s="29"/>
      <c r="CC656" s="29"/>
      <c r="CD656" s="29"/>
      <c r="CE656" s="29"/>
      <c r="CF656" s="29"/>
      <c r="CG656" s="29"/>
      <c r="CH656" s="29"/>
      <c r="CI656" s="29"/>
      <c r="CJ656" s="29"/>
      <c r="CK656" s="29"/>
      <c r="CL656" s="29"/>
      <c r="CM656" s="29"/>
      <c r="CN656" s="29"/>
      <c r="CO656" s="29"/>
      <c r="CP656" s="29"/>
      <c r="CQ656" s="29"/>
      <c r="CR656" s="29"/>
      <c r="CS656" s="29"/>
    </row>
    <row r="657" ht="6.75" customHeight="1"/>
    <row r="658" spans="1:97">
      <c r="A658" s="18" t="s">
        <v>666</v>
      </c>
      <c r="B658" s="58" t="s">
        <v>594</v>
      </c>
      <c r="C658" s="58">
        <v>-396.4</v>
      </c>
      <c r="D658" s="58">
        <v>-437</v>
      </c>
      <c r="E658" s="58">
        <v>-479</v>
      </c>
      <c r="F658" s="58">
        <v>-501.9</v>
      </c>
      <c r="G658" s="58">
        <v>-482</v>
      </c>
      <c r="H658" s="58">
        <v>-513</v>
      </c>
      <c r="I658" s="58">
        <v>-546.2</v>
      </c>
      <c r="J658" s="58">
        <v>-577.2</v>
      </c>
      <c r="K658" s="58">
        <v>-604.5</v>
      </c>
      <c r="L658" s="58">
        <v>-615.2</v>
      </c>
      <c r="M658" s="58">
        <v>-311</v>
      </c>
      <c r="N658" s="58">
        <f>+O658-M658</f>
        <v>-332.6</v>
      </c>
      <c r="O658" s="58">
        <v>-643.6</v>
      </c>
      <c r="P658" s="58">
        <v>-309.8</v>
      </c>
      <c r="Q658" s="58">
        <f>+R658-P658</f>
        <v>-344.1</v>
      </c>
      <c r="R658" s="58">
        <v>-653.9</v>
      </c>
      <c r="S658" s="58"/>
      <c r="T658" s="58"/>
      <c r="U658" s="58"/>
      <c r="V658" s="58"/>
      <c r="W658" s="58">
        <v>-330.7</v>
      </c>
      <c r="X658" s="58">
        <f>+Y658-W658</f>
        <v>-408.4</v>
      </c>
      <c r="Y658" s="58">
        <v>-739.1</v>
      </c>
      <c r="Z658" s="58"/>
      <c r="AA658" s="58"/>
      <c r="AB658" s="58"/>
      <c r="AC658" s="58"/>
      <c r="AD658" s="58">
        <v>-365.7</v>
      </c>
      <c r="AE658" s="58">
        <f>+AF658-AD658</f>
        <v>-387.4</v>
      </c>
      <c r="AF658" s="58">
        <v>-753.1</v>
      </c>
      <c r="AG658" s="58"/>
      <c r="AH658" s="58"/>
      <c r="AI658" s="58"/>
      <c r="AJ658" s="58"/>
      <c r="AK658" s="58">
        <v>-393.7</v>
      </c>
      <c r="AL658" s="58">
        <f>+AM658-AK658</f>
        <v>-439.5</v>
      </c>
      <c r="AM658" s="58">
        <v>-833.2</v>
      </c>
      <c r="AN658" s="58"/>
      <c r="AO658" s="58"/>
      <c r="AP658" s="58"/>
      <c r="AQ658" s="58"/>
      <c r="AR658" s="58">
        <v>-352.3</v>
      </c>
      <c r="AS658" s="58">
        <f>+AT658-AR658</f>
        <v>-450.3</v>
      </c>
      <c r="AT658" s="58">
        <v>-802.6</v>
      </c>
      <c r="AU658" s="58"/>
      <c r="AV658" s="58"/>
      <c r="AW658" s="58"/>
      <c r="AX658" s="58"/>
      <c r="AY658" s="58">
        <v>-441</v>
      </c>
      <c r="AZ658" s="58">
        <f>+BA658-AY658</f>
        <v>-478.4</v>
      </c>
      <c r="BA658" s="58">
        <v>-919.4</v>
      </c>
      <c r="BB658" s="58"/>
      <c r="BC658" s="58"/>
      <c r="BD658" s="58"/>
      <c r="BE658" s="58"/>
      <c r="BF658" s="58">
        <v>-424.4</v>
      </c>
      <c r="BG658" s="58">
        <f>+BH658-BF658</f>
        <v>-500.7</v>
      </c>
      <c r="BH658" s="58">
        <v>-925.1</v>
      </c>
      <c r="BI658" s="58"/>
      <c r="BJ658" s="58"/>
      <c r="BK658" s="58"/>
      <c r="BL658" s="58"/>
      <c r="BM658" s="58">
        <v>-470.5</v>
      </c>
      <c r="BN658" s="58">
        <f>+BO658-BM658</f>
        <v>-508.9</v>
      </c>
      <c r="BO658" s="58">
        <v>-979.4</v>
      </c>
      <c r="BP658" s="58"/>
      <c r="BQ658" s="58"/>
      <c r="BR658" s="58"/>
      <c r="BS658" s="58"/>
      <c r="BT658" s="58">
        <v>-529.4</v>
      </c>
      <c r="BU658" s="58">
        <f>+BV658-BT658</f>
        <v>-548.1</v>
      </c>
      <c r="BV658" s="58">
        <v>-1077.5</v>
      </c>
      <c r="BW658" s="58"/>
      <c r="BX658" s="58"/>
      <c r="BY658" s="58"/>
      <c r="BZ658" s="58"/>
      <c r="CA658" s="58">
        <v>-520.9</v>
      </c>
      <c r="CB658" s="58"/>
      <c r="CC658" s="58">
        <f t="shared" ref="CC658:CS658" si="782">-CC659*CC10</f>
        <v>-1056.7583681458</v>
      </c>
      <c r="CD658" s="58"/>
      <c r="CE658" s="58"/>
      <c r="CF658" s="58"/>
      <c r="CG658" s="58"/>
      <c r="CH658" s="58">
        <f>-CH659*CH10</f>
        <v>-556.260014786076</v>
      </c>
      <c r="CI658" s="58"/>
      <c r="CJ658" s="58">
        <f t="shared" si="782"/>
        <v>-1104.86917728272</v>
      </c>
      <c r="CK658" s="58">
        <f t="shared" si="782"/>
        <v>-1161.12474305759</v>
      </c>
      <c r="CL658" s="58">
        <f t="shared" si="782"/>
        <v>-1222.46334504799</v>
      </c>
      <c r="CM658" s="58">
        <f t="shared" si="782"/>
        <v>-1287.53235800958</v>
      </c>
      <c r="CN658" s="58">
        <f t="shared" si="782"/>
        <v>-1356.27217669565</v>
      </c>
      <c r="CO658" s="58">
        <f t="shared" si="782"/>
        <v>-1428.89925431999</v>
      </c>
      <c r="CP658" s="58">
        <f t="shared" si="782"/>
        <v>-1505.64321683423</v>
      </c>
      <c r="CQ658" s="58">
        <f t="shared" si="782"/>
        <v>-1586.74768225987</v>
      </c>
      <c r="CR658" s="58">
        <f t="shared" si="782"/>
        <v>-1672.47113175305</v>
      </c>
      <c r="CS658" s="58">
        <f t="shared" si="782"/>
        <v>-1763.08783570291</v>
      </c>
    </row>
    <row r="659" spans="1:97">
      <c r="A659" s="529" t="s">
        <v>681</v>
      </c>
      <c r="B659" s="33" t="s">
        <v>587</v>
      </c>
      <c r="C659" s="62">
        <f t="shared" ref="C659:R659" si="783">-C658/C10</f>
        <v>0.0272762303203787</v>
      </c>
      <c r="D659" s="62">
        <f t="shared" si="783"/>
        <v>0.0276751999271959</v>
      </c>
      <c r="E659" s="62">
        <f t="shared" si="783"/>
        <v>0.0280722199867331</v>
      </c>
      <c r="F659" s="62">
        <f t="shared" si="783"/>
        <v>0.0286126376758717</v>
      </c>
      <c r="G659" s="62">
        <f t="shared" si="783"/>
        <v>0.0275837322827352</v>
      </c>
      <c r="H659" s="62">
        <f t="shared" si="783"/>
        <v>0.0263133598005724</v>
      </c>
      <c r="I659" s="62">
        <f t="shared" si="783"/>
        <v>0.0268493985675733</v>
      </c>
      <c r="J659" s="62">
        <f t="shared" si="783"/>
        <v>0.0256959314775161</v>
      </c>
      <c r="K659" s="62">
        <f t="shared" si="783"/>
        <v>0.0263093756256365</v>
      </c>
      <c r="L659" s="62">
        <f t="shared" si="783"/>
        <v>0.0273033907331795</v>
      </c>
      <c r="M659" s="62">
        <f t="shared" si="783"/>
        <v>0.0242610520403467</v>
      </c>
      <c r="N659" s="62">
        <f t="shared" si="783"/>
        <v>0.026739558628452</v>
      </c>
      <c r="O659" s="62">
        <f t="shared" si="783"/>
        <v>0.0254816410240167</v>
      </c>
      <c r="P659" s="62">
        <f t="shared" si="783"/>
        <v>0.0240256728817003</v>
      </c>
      <c r="Q659" s="62">
        <f t="shared" si="783"/>
        <v>0.0265867030942874</v>
      </c>
      <c r="R659" s="62">
        <f t="shared" si="783"/>
        <v>0.0253085679120335</v>
      </c>
      <c r="S659" s="39"/>
      <c r="T659" s="39"/>
      <c r="U659" s="39"/>
      <c r="V659" s="39"/>
      <c r="W659" s="62">
        <f>-W658/W10</f>
        <v>0.0246572074053639</v>
      </c>
      <c r="X659" s="62">
        <f>-X658/X10</f>
        <v>0.0323823720642573</v>
      </c>
      <c r="Y659" s="62">
        <f>-Y658/Y10</f>
        <v>0.028401034441682</v>
      </c>
      <c r="Z659" s="39"/>
      <c r="AA659" s="39"/>
      <c r="AB659" s="39"/>
      <c r="AC659" s="39"/>
      <c r="AD659" s="62">
        <f>-AD658/AD10</f>
        <v>0.0273099987304622</v>
      </c>
      <c r="AE659" s="62">
        <f>-AE658/AE10</f>
        <v>0.0285973705773362</v>
      </c>
      <c r="AF659" s="62">
        <f>-AF658/AF10</f>
        <v>0.0279574123709044</v>
      </c>
      <c r="AG659" s="62"/>
      <c r="AH659" s="62"/>
      <c r="AI659" s="62"/>
      <c r="AJ659" s="62"/>
      <c r="AK659" s="62">
        <f>-AK658/AK10</f>
        <v>0.0265806974310502</v>
      </c>
      <c r="AL659" s="62">
        <f>-AL658/AL10</f>
        <v>0.0291791981197841</v>
      </c>
      <c r="AM659" s="62">
        <f>-AM658/AM10</f>
        <v>0.0278908467677146</v>
      </c>
      <c r="AN659" s="62"/>
      <c r="AO659" s="62"/>
      <c r="AP659" s="62"/>
      <c r="AQ659" s="62"/>
      <c r="AR659" s="62">
        <f>-AR658/AR10</f>
        <v>0.0269414598707605</v>
      </c>
      <c r="AS659" s="62">
        <f>-AS658/AS10</f>
        <v>0.0301906779661017</v>
      </c>
      <c r="AT659" s="62">
        <f>-AT658/AT10</f>
        <v>0.0286723754202078</v>
      </c>
      <c r="AU659" s="39"/>
      <c r="AV659" s="39"/>
      <c r="AW659" s="206"/>
      <c r="AX659" s="39"/>
      <c r="AY659" s="62">
        <f>-AY658/AY10</f>
        <v>0.0290194581718399</v>
      </c>
      <c r="AZ659" s="62">
        <f>-AZ658/AZ10</f>
        <v>0.0279921902819708</v>
      </c>
      <c r="BA659" s="206">
        <v>0.028</v>
      </c>
      <c r="BB659" s="206"/>
      <c r="BC659" s="206"/>
      <c r="BD659" s="206"/>
      <c r="BE659" s="206"/>
      <c r="BF659" s="62">
        <f>-BF658/BF10</f>
        <v>0.0231075393519653</v>
      </c>
      <c r="BG659" s="206">
        <f>-BG658/BG11</f>
        <v>0.0251678864404053</v>
      </c>
      <c r="BH659" s="206">
        <v>0.024</v>
      </c>
      <c r="BI659" s="206"/>
      <c r="BJ659" s="206"/>
      <c r="BK659" s="206"/>
      <c r="BL659" s="206"/>
      <c r="BM659" s="206">
        <f>-BM658/BM11</f>
        <v>0.022868558041421</v>
      </c>
      <c r="BN659" s="206">
        <f>-BN658/BN11</f>
        <v>0.0246936943494189</v>
      </c>
      <c r="BO659" s="206">
        <v>0.024</v>
      </c>
      <c r="BP659" s="206"/>
      <c r="BQ659" s="206"/>
      <c r="BR659" s="206"/>
      <c r="BS659" s="206"/>
      <c r="BT659" s="206">
        <f>-BT658/BT11</f>
        <v>0.0239323348718621</v>
      </c>
      <c r="BU659" s="206">
        <f>-BU658/BU11</f>
        <v>0.0256527864233529</v>
      </c>
      <c r="BV659" s="206">
        <v>0.025</v>
      </c>
      <c r="BW659" s="206"/>
      <c r="BX659" s="206"/>
      <c r="BY659" s="206"/>
      <c r="BZ659" s="206"/>
      <c r="CA659" s="206">
        <f>-CA658/CA11</f>
        <v>0.0231785132645706</v>
      </c>
      <c r="CB659" s="206"/>
      <c r="CC659" s="207">
        <v>0.024</v>
      </c>
      <c r="CD659" s="206"/>
      <c r="CE659" s="206"/>
      <c r="CF659" s="206"/>
      <c r="CG659" s="206"/>
      <c r="CH659" s="207">
        <v>0.024</v>
      </c>
      <c r="CI659" s="206"/>
      <c r="CJ659" s="207">
        <v>0.024</v>
      </c>
      <c r="CK659" s="207">
        <f>CJ659</f>
        <v>0.024</v>
      </c>
      <c r="CL659" s="207">
        <f>CK659</f>
        <v>0.024</v>
      </c>
      <c r="CM659" s="62">
        <f>CL659</f>
        <v>0.024</v>
      </c>
      <c r="CN659" s="62">
        <f>CM659</f>
        <v>0.024</v>
      </c>
      <c r="CO659" s="62">
        <f t="shared" ref="CO659:CS659" si="784">CN659</f>
        <v>0.024</v>
      </c>
      <c r="CP659" s="62">
        <f t="shared" si="784"/>
        <v>0.024</v>
      </c>
      <c r="CQ659" s="62">
        <f t="shared" si="784"/>
        <v>0.024</v>
      </c>
      <c r="CR659" s="62">
        <f t="shared" si="784"/>
        <v>0.024</v>
      </c>
      <c r="CS659" s="62">
        <f t="shared" si="784"/>
        <v>0.024</v>
      </c>
    </row>
    <row r="660" spans="1:97">
      <c r="A660" s="529" t="s">
        <v>412</v>
      </c>
      <c r="B660" s="33" t="s">
        <v>587</v>
      </c>
      <c r="C660" s="33">
        <f>+C658/C661-1</f>
        <v>0.0771739130434781</v>
      </c>
      <c r="D660" s="33">
        <f>+D658/D661-1</f>
        <v>0.102421796165489</v>
      </c>
      <c r="E660" s="33">
        <f>+E658/E661-1</f>
        <v>0.0961098398169336</v>
      </c>
      <c r="F660" s="33">
        <f>+F658/F661-1</f>
        <v>0.0478079331941546</v>
      </c>
      <c r="G660" s="33">
        <f>+G658/G661-1</f>
        <v>-0.0396493325363618</v>
      </c>
      <c r="H660" s="33">
        <f t="shared" ref="H660:R660" si="785">+H658/H661-1</f>
        <v>0.0643153526970954</v>
      </c>
      <c r="I660" s="33">
        <f t="shared" si="785"/>
        <v>0.0647173489278754</v>
      </c>
      <c r="J660" s="33">
        <f t="shared" si="785"/>
        <v>0.0567557671182717</v>
      </c>
      <c r="K660" s="33">
        <f t="shared" si="785"/>
        <v>0.0472972972972971</v>
      </c>
      <c r="L660" s="33">
        <f t="shared" si="785"/>
        <v>0.0177005789909017</v>
      </c>
      <c r="M660" s="33">
        <f t="shared" si="785"/>
        <v>0.126811594202898</v>
      </c>
      <c r="N660" s="33">
        <f t="shared" si="785"/>
        <v>-0.0194575471698114</v>
      </c>
      <c r="O660" s="33">
        <f t="shared" si="785"/>
        <v>0.0461638491547465</v>
      </c>
      <c r="P660" s="33">
        <f t="shared" si="785"/>
        <v>-0.00417872066859537</v>
      </c>
      <c r="Q660" s="33">
        <f t="shared" si="785"/>
        <v>0.0348872180451127</v>
      </c>
      <c r="R660" s="33">
        <f t="shared" si="785"/>
        <v>0.0160037290242385</v>
      </c>
      <c r="S660" s="33"/>
      <c r="T660" s="33"/>
      <c r="U660" s="33"/>
      <c r="V660" s="33"/>
      <c r="W660" s="33">
        <f>+W658/W661-1</f>
        <v>0.0674628792769527</v>
      </c>
      <c r="X660" s="33">
        <f>+X658/X661-1</f>
        <v>0.186864283638478</v>
      </c>
      <c r="Y660" s="33">
        <f>+Y658/Y661-1</f>
        <v>0.130295152163939</v>
      </c>
      <c r="Z660" s="33"/>
      <c r="AA660" s="33"/>
      <c r="AB660" s="33"/>
      <c r="AC660" s="33"/>
      <c r="AD660" s="33">
        <f>+AD658/AD661-1</f>
        <v>0.105836105231327</v>
      </c>
      <c r="AE660" s="33">
        <f>+AE658/AE661-1</f>
        <v>-0.0514201762977473</v>
      </c>
      <c r="AF660" s="33">
        <f>+AF658/AF661-1</f>
        <v>0.0189419564335003</v>
      </c>
      <c r="AG660" s="33"/>
      <c r="AH660" s="33"/>
      <c r="AI660" s="33"/>
      <c r="AJ660" s="33"/>
      <c r="AK660" s="33">
        <f>+AK658/AK661-1</f>
        <v>0.0765654908394859</v>
      </c>
      <c r="AL660" s="33">
        <f>+AL658/AL661-1</f>
        <v>0.134486319050078</v>
      </c>
      <c r="AM660" s="33">
        <f>+AM658/AM661-1</f>
        <v>0.106360377107954</v>
      </c>
      <c r="AN660" s="33"/>
      <c r="AO660" s="33"/>
      <c r="AP660" s="33"/>
      <c r="AQ660" s="33"/>
      <c r="AR660" s="33">
        <f>+AR658/AR661-1</f>
        <v>-0.105156210312421</v>
      </c>
      <c r="AS660" s="33">
        <f>+AS658/AS661-1</f>
        <v>0.0245733788395903</v>
      </c>
      <c r="AT660" s="33">
        <f>+AT658/AT661-1</f>
        <v>-0.0367258761401824</v>
      </c>
      <c r="AU660" s="33"/>
      <c r="AV660" s="33"/>
      <c r="AW660" s="33"/>
      <c r="AX660" s="33"/>
      <c r="AY660" s="33">
        <f>+AY658/AY661-1</f>
        <v>0.2517740562021</v>
      </c>
      <c r="AZ660" s="33">
        <f>+AZ658/AZ661-1</f>
        <v>0.0624028425494114</v>
      </c>
      <c r="BA660" s="33">
        <f>BA658/AT658-1</f>
        <v>0.14552703712933</v>
      </c>
      <c r="BB660" s="33"/>
      <c r="BC660" s="33"/>
      <c r="BD660" s="33"/>
      <c r="BE660" s="33"/>
      <c r="BF660" s="33">
        <f>+BF658/BF661-1</f>
        <v>-0.0376417233560091</v>
      </c>
      <c r="BG660" s="33">
        <f>+BG658/BG661-1</f>
        <v>0.046613712374582</v>
      </c>
      <c r="BH660" s="33">
        <f>BH658/BA658-1</f>
        <v>0.00619969545355681</v>
      </c>
      <c r="BI660" s="33"/>
      <c r="BJ660" s="33"/>
      <c r="BK660" s="33"/>
      <c r="BL660" s="33"/>
      <c r="BM660" s="33">
        <f>+BM658/BM661-1</f>
        <v>0.108623939679548</v>
      </c>
      <c r="BN660" s="33">
        <f>+BN658/BN661-1</f>
        <v>0.0163770720990613</v>
      </c>
      <c r="BO660" s="33">
        <f>+BO658/BO661-1</f>
        <v>0.0586963571505783</v>
      </c>
      <c r="BP660" s="33"/>
      <c r="BQ660" s="33"/>
      <c r="BR660" s="33"/>
      <c r="BS660" s="33"/>
      <c r="BT660" s="33">
        <f>+BT658/BT661-1</f>
        <v>0.125185972369819</v>
      </c>
      <c r="BU660" s="33">
        <f>+BU658/BU661-1</f>
        <v>0.0770288858321873</v>
      </c>
      <c r="BV660" s="33">
        <f>+BV658/BV661-1</f>
        <v>0.10016336532571</v>
      </c>
      <c r="BW660" s="33"/>
      <c r="BX660" s="33"/>
      <c r="BY660" s="33"/>
      <c r="BZ660" s="33"/>
      <c r="CA660" s="33">
        <f>+CA658/CA661-1</f>
        <v>-0.0160559123536078</v>
      </c>
      <c r="CB660" s="33"/>
      <c r="CC660" s="33">
        <f>CC658/BV658-1</f>
        <v>-0.0192497743426482</v>
      </c>
      <c r="CD660" s="33"/>
      <c r="CE660" s="33"/>
      <c r="CF660" s="33"/>
      <c r="CG660" s="33"/>
      <c r="CH660" s="33">
        <f>+CH658/CH661-1</f>
        <v>0.0678825394242193</v>
      </c>
      <c r="CI660" s="33"/>
      <c r="CJ660" s="33">
        <f>CJ658/CC658-1</f>
        <v>0.0455267832147317</v>
      </c>
      <c r="CK660" s="33">
        <f t="shared" ref="CK660:CS660" si="786">CK658/CJ658-1</f>
        <v>0.0509160423075747</v>
      </c>
      <c r="CL660" s="33">
        <f t="shared" si="786"/>
        <v>0.0528268838961106</v>
      </c>
      <c r="CM660" s="33">
        <f t="shared" si="786"/>
        <v>0.0532277824322296</v>
      </c>
      <c r="CN660" s="33">
        <f t="shared" si="786"/>
        <v>0.0533888086450383</v>
      </c>
      <c r="CO660" s="33">
        <f t="shared" si="786"/>
        <v>0.0535490433795416</v>
      </c>
      <c r="CP660" s="33">
        <f t="shared" si="786"/>
        <v>0.0537084488512529</v>
      </c>
      <c r="CQ660" s="33">
        <f t="shared" si="786"/>
        <v>0.0538669882206055</v>
      </c>
      <c r="CR660" s="33">
        <f t="shared" si="786"/>
        <v>0.0540246256235808</v>
      </c>
      <c r="CS660" s="33">
        <f t="shared" si="786"/>
        <v>0.0541813262001618</v>
      </c>
    </row>
    <row r="661" spans="1:97">
      <c r="A661" s="57" t="s">
        <v>456</v>
      </c>
      <c r="B661" s="39" t="s">
        <v>594</v>
      </c>
      <c r="C661" s="39">
        <v>-368</v>
      </c>
      <c r="D661" s="39">
        <v>-396.4</v>
      </c>
      <c r="E661" s="39">
        <v>-437</v>
      </c>
      <c r="F661" s="39">
        <v>-479</v>
      </c>
      <c r="G661" s="39">
        <v>-501.9</v>
      </c>
      <c r="H661" s="39">
        <v>-482</v>
      </c>
      <c r="I661" s="39">
        <v>-513</v>
      </c>
      <c r="J661" s="39">
        <v>-546.2</v>
      </c>
      <c r="K661" s="39">
        <v>-577.2</v>
      </c>
      <c r="L661" s="39">
        <v>-604.5</v>
      </c>
      <c r="M661" s="39">
        <v>-276</v>
      </c>
      <c r="N661" s="39">
        <f>+O661-M661</f>
        <v>-339.2</v>
      </c>
      <c r="O661" s="39">
        <v>-615.2</v>
      </c>
      <c r="P661" s="39">
        <v>-311.1</v>
      </c>
      <c r="Q661" s="39">
        <f>+R661-P661</f>
        <v>-332.5</v>
      </c>
      <c r="R661" s="39">
        <v>-643.6</v>
      </c>
      <c r="S661" s="39"/>
      <c r="T661" s="39"/>
      <c r="U661" s="39"/>
      <c r="V661" s="39"/>
      <c r="W661" s="39">
        <v>-309.8</v>
      </c>
      <c r="X661" s="39">
        <f>+Y661-W661</f>
        <v>-344.1</v>
      </c>
      <c r="Y661" s="39">
        <v>-653.9</v>
      </c>
      <c r="Z661" s="39"/>
      <c r="AA661" s="39"/>
      <c r="AB661" s="39"/>
      <c r="AC661" s="39"/>
      <c r="AD661" s="39">
        <f>+W658</f>
        <v>-330.7</v>
      </c>
      <c r="AE661" s="39">
        <f>+X658</f>
        <v>-408.4</v>
      </c>
      <c r="AF661" s="39">
        <f>+Y658</f>
        <v>-739.1</v>
      </c>
      <c r="AG661" s="39"/>
      <c r="AH661" s="39"/>
      <c r="AI661" s="39"/>
      <c r="AJ661" s="39"/>
      <c r="AK661" s="39">
        <f>+AD658</f>
        <v>-365.7</v>
      </c>
      <c r="AL661" s="39">
        <f>+AE658</f>
        <v>-387.4</v>
      </c>
      <c r="AM661" s="39">
        <v>-753.1</v>
      </c>
      <c r="AN661" s="39"/>
      <c r="AO661" s="39"/>
      <c r="AP661" s="39"/>
      <c r="AQ661" s="39"/>
      <c r="AR661" s="39">
        <f>+AK658</f>
        <v>-393.7</v>
      </c>
      <c r="AS661" s="39">
        <f>+AL658</f>
        <v>-439.5</v>
      </c>
      <c r="AT661" s="39">
        <v>-833.2</v>
      </c>
      <c r="AU661" s="39"/>
      <c r="AV661" s="39"/>
      <c r="AW661" s="39"/>
      <c r="AX661" s="39"/>
      <c r="AY661" s="39">
        <f>+AR658</f>
        <v>-352.3</v>
      </c>
      <c r="AZ661" s="39">
        <f>+AS658</f>
        <v>-450.3</v>
      </c>
      <c r="BA661" s="39">
        <f>+AT658</f>
        <v>-802.6</v>
      </c>
      <c r="BB661" s="39"/>
      <c r="BC661" s="39"/>
      <c r="BD661" s="39"/>
      <c r="BE661" s="39"/>
      <c r="BF661" s="39">
        <f>+AY658</f>
        <v>-441</v>
      </c>
      <c r="BG661" s="39">
        <f>+AZ658</f>
        <v>-478.4</v>
      </c>
      <c r="BH661" s="39">
        <f>+BA658</f>
        <v>-919.4</v>
      </c>
      <c r="BI661" s="39"/>
      <c r="BJ661" s="39"/>
      <c r="BK661" s="39"/>
      <c r="BL661" s="39"/>
      <c r="BM661" s="39">
        <f>+BF658</f>
        <v>-424.4</v>
      </c>
      <c r="BN661" s="39">
        <f>+BG658</f>
        <v>-500.7</v>
      </c>
      <c r="BO661" s="39">
        <f>+BH658</f>
        <v>-925.1</v>
      </c>
      <c r="BP661" s="39"/>
      <c r="BQ661" s="39"/>
      <c r="BR661" s="39"/>
      <c r="BS661" s="39"/>
      <c r="BT661" s="39">
        <f>+BM658</f>
        <v>-470.5</v>
      </c>
      <c r="BU661" s="39">
        <f>+BN658</f>
        <v>-508.9</v>
      </c>
      <c r="BV661" s="39">
        <f>+BO658</f>
        <v>-979.4</v>
      </c>
      <c r="BW661" s="39"/>
      <c r="BX661" s="39"/>
      <c r="BY661" s="39"/>
      <c r="BZ661" s="39"/>
      <c r="CA661" s="39">
        <f>+BT658</f>
        <v>-529.4</v>
      </c>
      <c r="CB661" s="39"/>
      <c r="CC661" s="39">
        <f>+BV658</f>
        <v>-1077.5</v>
      </c>
      <c r="CD661" s="39"/>
      <c r="CE661" s="39"/>
      <c r="CF661" s="39"/>
      <c r="CG661" s="39"/>
      <c r="CH661" s="39">
        <f>+CA658</f>
        <v>-520.9</v>
      </c>
      <c r="CI661" s="39"/>
      <c r="CJ661" s="39">
        <f>+CC658</f>
        <v>-1056.7583681458</v>
      </c>
      <c r="CK661" s="39">
        <f t="shared" ref="CK661:CS661" si="787">+CJ658</f>
        <v>-1104.86917728272</v>
      </c>
      <c r="CL661" s="39">
        <f t="shared" si="787"/>
        <v>-1161.12474305759</v>
      </c>
      <c r="CM661" s="39">
        <f t="shared" si="787"/>
        <v>-1222.46334504799</v>
      </c>
      <c r="CN661" s="39">
        <f t="shared" si="787"/>
        <v>-1287.53235800958</v>
      </c>
      <c r="CO661" s="39">
        <f t="shared" si="787"/>
        <v>-1356.27217669565</v>
      </c>
      <c r="CP661" s="39">
        <f t="shared" si="787"/>
        <v>-1428.89925431999</v>
      </c>
      <c r="CQ661" s="39">
        <f t="shared" si="787"/>
        <v>-1505.64321683423</v>
      </c>
      <c r="CR661" s="39">
        <f t="shared" si="787"/>
        <v>-1586.74768225987</v>
      </c>
      <c r="CS661" s="39">
        <f t="shared" si="787"/>
        <v>-1672.47113175305</v>
      </c>
    </row>
    <row r="664" spans="1:97">
      <c r="A664" s="28" t="s">
        <v>448</v>
      </c>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c r="BR664" s="29"/>
      <c r="BS664" s="29"/>
      <c r="BT664" s="29"/>
      <c r="BU664" s="29"/>
      <c r="BV664" s="29"/>
      <c r="BW664" s="29"/>
      <c r="BX664" s="29"/>
      <c r="BY664" s="29"/>
      <c r="BZ664" s="29"/>
      <c r="CA664" s="29"/>
      <c r="CB664" s="29"/>
      <c r="CC664" s="29"/>
      <c r="CD664" s="29"/>
      <c r="CE664" s="29"/>
      <c r="CF664" s="29"/>
      <c r="CG664" s="29"/>
      <c r="CH664" s="29"/>
      <c r="CI664" s="29"/>
      <c r="CJ664" s="29"/>
      <c r="CK664" s="29"/>
      <c r="CL664" s="29"/>
      <c r="CM664" s="29"/>
      <c r="CN664" s="29"/>
      <c r="CO664" s="29"/>
      <c r="CP664" s="29"/>
      <c r="CQ664" s="29"/>
      <c r="CR664" s="29"/>
      <c r="CS664" s="29"/>
    </row>
    <row r="665" ht="6.75" customHeight="1"/>
    <row r="666" spans="1:97">
      <c r="A666" s="537" t="s">
        <v>449</v>
      </c>
    </row>
    <row r="667" spans="1:97">
      <c r="A667" t="s">
        <v>450</v>
      </c>
      <c r="B667" s="27" t="s">
        <v>587</v>
      </c>
      <c r="AY667" s="42">
        <f>AY674/AY$10</f>
        <v>0.319615442826403</v>
      </c>
      <c r="BB667" s="42">
        <f>BB674/BB$10</f>
        <v>0.315045361234355</v>
      </c>
      <c r="BC667" s="42">
        <f>BC674/BC$10</f>
        <v>0.291509504927088</v>
      </c>
      <c r="BD667" s="42">
        <f>BD674/BD$10</f>
        <v>0.300644379693162</v>
      </c>
      <c r="BF667" s="42">
        <f>BF674/BF$10</f>
        <v>0.303120388973283</v>
      </c>
      <c r="BH667" s="42">
        <f>BH674/BH$10</f>
        <v>0.298915074737263</v>
      </c>
      <c r="BI667" s="42">
        <f>BI674/BI$10</f>
        <v>0.320565681476629</v>
      </c>
      <c r="BJ667" s="42">
        <f t="shared" ref="BJ667:BQ667" si="788">BJ674/BJ$10</f>
        <v>0.310319118671336</v>
      </c>
      <c r="BK667" s="42">
        <f t="shared" si="788"/>
        <v>0.324849296718017</v>
      </c>
      <c r="BL667" s="42">
        <f t="shared" si="788"/>
        <v>0.308078903200256</v>
      </c>
      <c r="BM667" s="42">
        <f t="shared" si="788"/>
        <v>0.315493751853058</v>
      </c>
      <c r="BN667" s="42">
        <f t="shared" si="788"/>
        <v>0.316219035834728</v>
      </c>
      <c r="BO667" s="42">
        <f t="shared" si="788"/>
        <v>0.315856696760282</v>
      </c>
      <c r="BP667" s="42">
        <f t="shared" si="788"/>
        <v>0.331987550022232</v>
      </c>
      <c r="BQ667" s="42">
        <f t="shared" si="788"/>
        <v>0.326445977011494</v>
      </c>
      <c r="BR667" s="42">
        <f t="shared" ref="BR667:BU667" si="789">BR674/BR$10</f>
        <v>0.332250850753525</v>
      </c>
      <c r="BS667" s="42">
        <f t="shared" si="789"/>
        <v>0.316845354126056</v>
      </c>
      <c r="BT667" s="42">
        <f t="shared" si="789"/>
        <v>0.329251202488156</v>
      </c>
      <c r="BU667" s="42">
        <f t="shared" si="789"/>
        <v>0.324256649552328</v>
      </c>
      <c r="BV667" s="42">
        <f>BV674/SUM(BV$674,BV$680,BV$686,BV$692,BV$698)</f>
        <v>0.326797265383368</v>
      </c>
      <c r="BW667" s="42">
        <f t="shared" ref="BW667:CS667" si="790">BW674/SUM(BW$674,BW$680,BW$686,BW$692,BW$698)</f>
        <v>0.333608869421459</v>
      </c>
      <c r="BX667" s="42">
        <f t="shared" si="790"/>
        <v>0.337064421805449</v>
      </c>
      <c r="BY667" s="42">
        <f t="shared" si="790"/>
        <v>0.345752247500895</v>
      </c>
      <c r="BZ667" s="42">
        <f t="shared" si="790"/>
        <v>0.289729522238778</v>
      </c>
      <c r="CA667" s="42">
        <f t="shared" si="790"/>
        <v>0.335260064165031</v>
      </c>
      <c r="CB667" s="42">
        <f t="shared" si="790"/>
        <v>0.315106029523191</v>
      </c>
      <c r="CC667" s="42">
        <f t="shared" si="790"/>
        <v>0.325107389808745</v>
      </c>
      <c r="CD667" s="42">
        <f t="shared" si="790"/>
        <v>0.327180269150441</v>
      </c>
      <c r="CE667" s="42">
        <f t="shared" si="790"/>
        <v>0.328565432042451</v>
      </c>
      <c r="CF667" s="42">
        <f t="shared" si="790"/>
        <v>0.334519211669645</v>
      </c>
      <c r="CG667" s="42">
        <f t="shared" si="790"/>
        <v>0.289805075777595</v>
      </c>
      <c r="CH667" s="42">
        <f t="shared" si="790"/>
        <v>0.327850875547881</v>
      </c>
      <c r="CI667" s="42">
        <f t="shared" si="790"/>
        <v>0.310269924816654</v>
      </c>
      <c r="CJ667" s="42">
        <f t="shared" si="790"/>
        <v>0.319046495970568</v>
      </c>
      <c r="CK667" s="42">
        <f t="shared" si="790"/>
        <v>0.312135426379808</v>
      </c>
      <c r="CL667" s="42">
        <f t="shared" si="790"/>
        <v>0.306377614417936</v>
      </c>
      <c r="CM667" s="42">
        <f t="shared" si="790"/>
        <v>0.300788129466764</v>
      </c>
      <c r="CN667" s="42">
        <f t="shared" si="790"/>
        <v>0.295162985231778</v>
      </c>
      <c r="CO667" s="42">
        <f t="shared" si="790"/>
        <v>0.289504333115147</v>
      </c>
      <c r="CP667" s="42">
        <f t="shared" si="790"/>
        <v>0.283814523598672</v>
      </c>
      <c r="CQ667" s="42">
        <f t="shared" si="790"/>
        <v>0.278096110108668</v>
      </c>
      <c r="CR667" s="42">
        <f t="shared" si="790"/>
        <v>0.272351851793784</v>
      </c>
      <c r="CS667" s="42">
        <f t="shared" si="790"/>
        <v>0.266584715089618</v>
      </c>
    </row>
    <row r="668" spans="1:97">
      <c r="A668" t="s">
        <v>451</v>
      </c>
      <c r="B668" s="27" t="s">
        <v>587</v>
      </c>
      <c r="AY668" s="42">
        <f>AY680/AY$10</f>
        <v>0.247797219133101</v>
      </c>
      <c r="BB668" s="42">
        <f>BB680/BB$10</f>
        <v>0.243239962033419</v>
      </c>
      <c r="BC668" s="42">
        <f>BC680/BC$10</f>
        <v>0.262903381798253</v>
      </c>
      <c r="BD668" s="42">
        <f>BD680/BD$10</f>
        <v>0.294795876805464</v>
      </c>
      <c r="BF668" s="42">
        <f>BF680/BF$10</f>
        <v>0.253202877008434</v>
      </c>
      <c r="BH668" s="42">
        <f t="shared" ref="BH668:BU668" si="791">BH680/BH$10</f>
        <v>0.265651177317718</v>
      </c>
      <c r="BI668" s="42">
        <f t="shared" si="791"/>
        <v>0.259508304111595</v>
      </c>
      <c r="BJ668" s="42">
        <f t="shared" si="791"/>
        <v>0.258846150073084</v>
      </c>
      <c r="BK668" s="42">
        <f t="shared" si="791"/>
        <v>0.297767692015475</v>
      </c>
      <c r="BL668" s="42">
        <f t="shared" si="791"/>
        <v>0.267429799913252</v>
      </c>
      <c r="BM668" s="42">
        <f t="shared" si="791"/>
        <v>0.259180231456054</v>
      </c>
      <c r="BN668" s="42">
        <f t="shared" si="791"/>
        <v>0.282155421306742</v>
      </c>
      <c r="BO668" s="42">
        <f t="shared" si="791"/>
        <v>0.270677422018037</v>
      </c>
      <c r="BP668" s="42">
        <f t="shared" si="791"/>
        <v>0.268119164072921</v>
      </c>
      <c r="BQ668" s="42">
        <f t="shared" si="791"/>
        <v>0.255972413793103</v>
      </c>
      <c r="BR668" s="42">
        <f t="shared" si="791"/>
        <v>0.302041808458921</v>
      </c>
      <c r="BS668" s="42">
        <f t="shared" si="791"/>
        <v>0.261713955671071</v>
      </c>
      <c r="BT668" s="42">
        <f t="shared" si="791"/>
        <v>0.262137897363567</v>
      </c>
      <c r="BU668" s="42">
        <f t="shared" si="791"/>
        <v>0.281122900295328</v>
      </c>
      <c r="BV668" s="42">
        <f>BV680/SUM(BV$674,BV$680,BV$686,BV$692,BV$698)</f>
        <v>0.271465659773403</v>
      </c>
      <c r="BW668" s="42">
        <f t="shared" ref="BW668:CS668" si="792">BW680/SUM(BW$674,BW$680,BW$686,BW$692,BW$698)</f>
        <v>0.253317085225869</v>
      </c>
      <c r="BX668" s="42">
        <f t="shared" si="792"/>
        <v>0.265546719311642</v>
      </c>
      <c r="BY668" s="42">
        <f t="shared" si="792"/>
        <v>0.287641406272681</v>
      </c>
      <c r="BZ668" s="42">
        <f t="shared" si="792"/>
        <v>0.269460100921132</v>
      </c>
      <c r="CA668" s="42">
        <f t="shared" si="792"/>
        <v>0.259160870900135</v>
      </c>
      <c r="CB668" s="42">
        <f t="shared" si="792"/>
        <v>0.277695652218128</v>
      </c>
      <c r="CC668" s="42">
        <f t="shared" si="792"/>
        <v>0.268497840014791</v>
      </c>
      <c r="CD668" s="42">
        <f t="shared" si="792"/>
        <v>0.270777910626703</v>
      </c>
      <c r="CE668" s="42">
        <f t="shared" si="792"/>
        <v>0.253964753989476</v>
      </c>
      <c r="CF668" s="42">
        <f t="shared" si="792"/>
        <v>0.289209896243142</v>
      </c>
      <c r="CG668" s="42">
        <f t="shared" si="792"/>
        <v>0.262197149286002</v>
      </c>
      <c r="CH668" s="42">
        <f t="shared" si="792"/>
        <v>0.262638066232142</v>
      </c>
      <c r="CI668" s="42">
        <f t="shared" si="792"/>
        <v>0.274560393651113</v>
      </c>
      <c r="CJ668" s="42">
        <f t="shared" si="792"/>
        <v>0.26860865892911</v>
      </c>
      <c r="CK668" s="42">
        <f t="shared" si="792"/>
        <v>0.266100496594394</v>
      </c>
      <c r="CL668" s="42">
        <f t="shared" si="792"/>
        <v>0.263206849488986</v>
      </c>
      <c r="CM668" s="42">
        <f t="shared" si="792"/>
        <v>0.260398443262153</v>
      </c>
      <c r="CN668" s="42">
        <f t="shared" si="792"/>
        <v>0.257499932051256</v>
      </c>
      <c r="CO668" s="42">
        <f t="shared" si="792"/>
        <v>0.254511744123653</v>
      </c>
      <c r="CP668" s="42">
        <f t="shared" si="792"/>
        <v>0.251434523414549</v>
      </c>
      <c r="CQ668" s="42">
        <f t="shared" si="792"/>
        <v>0.24826914068462</v>
      </c>
      <c r="CR668" s="42">
        <f t="shared" si="792"/>
        <v>0.245016704031807</v>
      </c>
      <c r="CS668" s="42">
        <f t="shared" si="792"/>
        <v>0.241678568597475</v>
      </c>
    </row>
    <row r="669" spans="1:97">
      <c r="A669" t="s">
        <v>452</v>
      </c>
      <c r="B669" s="27" t="s">
        <v>587</v>
      </c>
      <c r="AY669" s="42">
        <f>AY686/AY$10</f>
        <v>0.307362782709404</v>
      </c>
      <c r="BB669" s="42">
        <f>BB686/BB$10</f>
        <v>0.309228969383926</v>
      </c>
      <c r="BC669" s="42">
        <f>BC686/BC$10</f>
        <v>0.302857388482328</v>
      </c>
      <c r="BD669" s="42">
        <f>BD686/BD$10</f>
        <v>0.251736274294785</v>
      </c>
      <c r="BF669" s="42">
        <f>BF686/BF$10</f>
        <v>0.306000664260085</v>
      </c>
      <c r="BH669" s="42">
        <f t="shared" ref="BH669:BU669" si="793">BH686/BH$10</f>
        <v>0.295901538654546</v>
      </c>
      <c r="BI669" s="42">
        <f t="shared" si="793"/>
        <v>0.272995260298254</v>
      </c>
      <c r="BJ669" s="42">
        <f t="shared" si="793"/>
        <v>0.276513925267567</v>
      </c>
      <c r="BK669" s="42">
        <f t="shared" si="793"/>
        <v>0.204476612250202</v>
      </c>
      <c r="BL669" s="42">
        <f t="shared" si="793"/>
        <v>0.279574556358082</v>
      </c>
      <c r="BM669" s="42">
        <f t="shared" si="793"/>
        <v>0.274738627692098</v>
      </c>
      <c r="BN669" s="42">
        <f t="shared" si="793"/>
        <v>0.243122983235073</v>
      </c>
      <c r="BO669" s="42">
        <f t="shared" si="793"/>
        <v>0.258917601122804</v>
      </c>
      <c r="BP669" s="42">
        <f t="shared" si="793"/>
        <v>0.242125389061805</v>
      </c>
      <c r="BQ669" s="42">
        <f t="shared" si="793"/>
        <v>0.253057471264368</v>
      </c>
      <c r="BR669" s="42">
        <f t="shared" si="793"/>
        <v>0.190131259115216</v>
      </c>
      <c r="BS669" s="42">
        <f t="shared" si="793"/>
        <v>0.259295357735904</v>
      </c>
      <c r="BT669" s="42">
        <f t="shared" si="793"/>
        <v>0.247491049148313</v>
      </c>
      <c r="BU669" s="42">
        <f t="shared" si="793"/>
        <v>0.225998193399825</v>
      </c>
      <c r="BV669" s="42">
        <f>BV686/SUM(BV$674,BV$680,BV$686,BV$692,BV$698)</f>
        <v>0.236931121786101</v>
      </c>
      <c r="BW669" s="42">
        <f t="shared" ref="BW669:CS669" si="794">BW686/SUM(BW$674,BW$680,BW$686,BW$692,BW$698)</f>
        <v>0.251604216554322</v>
      </c>
      <c r="BX669" s="42">
        <f t="shared" si="794"/>
        <v>0.227236325033058</v>
      </c>
      <c r="BY669" s="42">
        <f t="shared" si="794"/>
        <v>0.189012647938299</v>
      </c>
      <c r="BZ669" s="42">
        <f t="shared" si="794"/>
        <v>0.253499020610137</v>
      </c>
      <c r="CA669" s="42">
        <f t="shared" si="794"/>
        <v>0.239960308454922</v>
      </c>
      <c r="CB669" s="42">
        <f t="shared" si="794"/>
        <v>0.224288751059776</v>
      </c>
      <c r="CC669" s="42">
        <f t="shared" si="794"/>
        <v>0.232065699672299</v>
      </c>
      <c r="CD669" s="42">
        <f t="shared" si="794"/>
        <v>0.231559728292795</v>
      </c>
      <c r="CE669" s="42">
        <f t="shared" si="794"/>
        <v>0.242417379159682</v>
      </c>
      <c r="CF669" s="42">
        <f t="shared" si="794"/>
        <v>0.19004332167343</v>
      </c>
      <c r="CG669" s="42">
        <f t="shared" si="794"/>
        <v>0.255079819756463</v>
      </c>
      <c r="CH669" s="42">
        <f t="shared" si="794"/>
        <v>0.236816301490432</v>
      </c>
      <c r="CI669" s="42">
        <f t="shared" si="794"/>
        <v>0.225313794119479</v>
      </c>
      <c r="CJ669" s="42">
        <f t="shared" si="794"/>
        <v>0.231055950839723</v>
      </c>
      <c r="CK669" s="42">
        <f t="shared" si="794"/>
        <v>0.2332792723747</v>
      </c>
      <c r="CL669" s="42">
        <f t="shared" si="794"/>
        <v>0.234717044444797</v>
      </c>
      <c r="CM669" s="42">
        <f t="shared" si="794"/>
        <v>0.235545818811812</v>
      </c>
      <c r="CN669" s="42">
        <f t="shared" si="794"/>
        <v>0.236267349594474</v>
      </c>
      <c r="CO669" s="42">
        <f t="shared" si="794"/>
        <v>0.236877599138133</v>
      </c>
      <c r="CP669" s="42">
        <f t="shared" si="794"/>
        <v>0.237372633985828</v>
      </c>
      <c r="CQ669" s="42">
        <f t="shared" si="794"/>
        <v>0.237748648155929</v>
      </c>
      <c r="CR669" s="42">
        <f t="shared" si="794"/>
        <v>0.238001987305638</v>
      </c>
      <c r="CS669" s="42">
        <f t="shared" si="794"/>
        <v>0.238129173626542</v>
      </c>
    </row>
    <row r="670" spans="1:97">
      <c r="A670" t="s">
        <v>453</v>
      </c>
      <c r="B670" s="27" t="s">
        <v>587</v>
      </c>
      <c r="AY670" s="42">
        <f>AY692/AY$10</f>
        <v>0.05323524186172</v>
      </c>
      <c r="BB670" s="42">
        <f>BB692/BB$10</f>
        <v>0</v>
      </c>
      <c r="BC670" s="42">
        <f>BC692/BC$10</f>
        <v>0.0651213772204133</v>
      </c>
      <c r="BD670" s="42">
        <f>BD692/BD$10</f>
        <v>0.0705580098380173</v>
      </c>
      <c r="BF670" s="42">
        <f>BF692/BF$10</f>
        <v>0.061269825713399</v>
      </c>
      <c r="BH670" s="42">
        <f t="shared" ref="BH670:BU670" si="795">BH692/BH$10</f>
        <v>0.0621055025130225</v>
      </c>
      <c r="BI670" s="42">
        <f t="shared" si="795"/>
        <v>0.0659319486724982</v>
      </c>
      <c r="BJ670" s="42">
        <f t="shared" si="795"/>
        <v>0.0751444519654296</v>
      </c>
      <c r="BK670" s="42">
        <f t="shared" si="795"/>
        <v>0.0843838410092871</v>
      </c>
      <c r="BL670" s="42">
        <f t="shared" si="795"/>
        <v>0.058687083938371</v>
      </c>
      <c r="BM670" s="42">
        <f t="shared" si="795"/>
        <v>0.0704964008146164</v>
      </c>
      <c r="BN670" s="42">
        <f t="shared" si="795"/>
        <v>0.071159958269646</v>
      </c>
      <c r="BO670" s="42">
        <f t="shared" si="795"/>
        <v>0.0708284566783059</v>
      </c>
      <c r="BP670" s="42">
        <f t="shared" si="795"/>
        <v>0.0722632281013784</v>
      </c>
      <c r="BQ670" s="42">
        <f t="shared" si="795"/>
        <v>0.0797793103448276</v>
      </c>
      <c r="BR670" s="42">
        <f t="shared" si="795"/>
        <v>0.0826737967914438</v>
      </c>
      <c r="BS670" s="42">
        <f t="shared" si="795"/>
        <v>0.0697964045917262</v>
      </c>
      <c r="BT670" s="42">
        <f t="shared" si="795"/>
        <v>0.0759556616397237</v>
      </c>
      <c r="BU670" s="42">
        <f t="shared" si="795"/>
        <v>0.0759942151351908</v>
      </c>
      <c r="BV670" s="42">
        <f>BV692/SUM(BV$674,BV$680,BV$686,BV$692,BV$698)</f>
        <v>0.0759746038462158</v>
      </c>
      <c r="BW670" s="42">
        <f t="shared" ref="BW670:CS670" si="796">BW692/SUM(BW$674,BW$680,BW$686,BW$692,BW$698)</f>
        <v>0.0695203115546201</v>
      </c>
      <c r="BX670" s="42">
        <f t="shared" si="796"/>
        <v>0.0789674631702457</v>
      </c>
      <c r="BY670" s="42">
        <f t="shared" si="796"/>
        <v>0.0798358767914687</v>
      </c>
      <c r="BZ670" s="42">
        <f t="shared" si="796"/>
        <v>0.0864940740438737</v>
      </c>
      <c r="CA670" s="42">
        <f t="shared" si="796"/>
        <v>0.0740345209648783</v>
      </c>
      <c r="CB670" s="42">
        <f t="shared" si="796"/>
        <v>0.0834781231009986</v>
      </c>
      <c r="CC670" s="42">
        <f t="shared" si="796"/>
        <v>0.078791772748068</v>
      </c>
      <c r="CD670" s="42">
        <f t="shared" si="796"/>
        <v>0.0713131090125425</v>
      </c>
      <c r="CE670" s="42">
        <f t="shared" si="796"/>
        <v>0.0782618785928964</v>
      </c>
      <c r="CF670" s="42">
        <f t="shared" si="796"/>
        <v>0.0833003191756141</v>
      </c>
      <c r="CG670" s="42">
        <f t="shared" si="796"/>
        <v>0.0879214033344224</v>
      </c>
      <c r="CH670" s="42">
        <f t="shared" si="796"/>
        <v>0.0746772543862019</v>
      </c>
      <c r="CI670" s="42">
        <f t="shared" si="796"/>
        <v>0.085806416925312</v>
      </c>
      <c r="CJ670" s="42">
        <f t="shared" si="796"/>
        <v>0.0802506373545015</v>
      </c>
      <c r="CK670" s="42">
        <f t="shared" si="796"/>
        <v>0.0821640109463983</v>
      </c>
      <c r="CL670" s="42">
        <f t="shared" si="796"/>
        <v>0.0839925175174762</v>
      </c>
      <c r="CM670" s="42">
        <f t="shared" si="796"/>
        <v>0.0858794511826346</v>
      </c>
      <c r="CN670" s="42">
        <f t="shared" si="796"/>
        <v>0.0877678501665123</v>
      </c>
      <c r="CO670" s="42">
        <f t="shared" si="796"/>
        <v>0.0896548181533542</v>
      </c>
      <c r="CP670" s="42">
        <f t="shared" si="796"/>
        <v>0.0915373173420765</v>
      </c>
      <c r="CQ670" s="42">
        <f t="shared" si="796"/>
        <v>0.0934121736588642</v>
      </c>
      <c r="CR670" s="42">
        <f t="shared" si="796"/>
        <v>0.0952760833014296</v>
      </c>
      <c r="CS670" s="42">
        <f t="shared" si="796"/>
        <v>0.0971256206682545</v>
      </c>
    </row>
    <row r="671" spans="1:97">
      <c r="A671" t="s">
        <v>454</v>
      </c>
      <c r="B671" s="27" t="s">
        <v>587</v>
      </c>
      <c r="AY671" s="42">
        <f>AY698/AY$10</f>
        <v>0.071982733093369</v>
      </c>
      <c r="BB671" s="42">
        <f>BB698/BB$10</f>
        <v>0</v>
      </c>
      <c r="BC671" s="42">
        <f>BC698/BC$10</f>
        <v>0.0776190936737698</v>
      </c>
      <c r="BD671" s="42">
        <f>BD698/BD$10</f>
        <v>0.0822654593685705</v>
      </c>
      <c r="BF671" s="42">
        <f>BF698/BF$10</f>
        <v>0.0764116887995949</v>
      </c>
      <c r="BH671" s="42">
        <f t="shared" ref="BH671:BU671" si="797">BH698/BH$10</f>
        <v>0.0774267067774505</v>
      </c>
      <c r="BI671" s="42">
        <f t="shared" si="797"/>
        <v>0.0809988054410235</v>
      </c>
      <c r="BJ671" s="42">
        <f t="shared" si="797"/>
        <v>0.0791763540225826</v>
      </c>
      <c r="BK671" s="42">
        <f t="shared" si="797"/>
        <v>0.0885125611060571</v>
      </c>
      <c r="BL671" s="42">
        <f t="shared" si="797"/>
        <v>0.0862202274313086</v>
      </c>
      <c r="BM671" s="42">
        <f t="shared" si="797"/>
        <v>0.0800958486640971</v>
      </c>
      <c r="BN671" s="42">
        <f t="shared" si="797"/>
        <v>0.0873328966203265</v>
      </c>
      <c r="BO671" s="42">
        <f t="shared" si="797"/>
        <v>0.0837173952105986</v>
      </c>
      <c r="BP671" s="42">
        <f t="shared" si="797"/>
        <v>0.085504668741663</v>
      </c>
      <c r="BQ671" s="42">
        <f t="shared" si="797"/>
        <v>0.0848275862068965</v>
      </c>
      <c r="BR671" s="42">
        <f t="shared" si="797"/>
        <v>0.0928925619834711</v>
      </c>
      <c r="BS671" s="42">
        <f t="shared" si="797"/>
        <v>0.0923760017327269</v>
      </c>
      <c r="BT671" s="42">
        <f t="shared" si="797"/>
        <v>0.0851687099924053</v>
      </c>
      <c r="BU671" s="42">
        <f t="shared" si="797"/>
        <v>0.0926233613059941</v>
      </c>
      <c r="BV671" s="42">
        <f>BV698/SUM(BV$674,BV$680,BV$686,BV$692,BV$698)</f>
        <v>0.0888313492109118</v>
      </c>
      <c r="BW671" s="42">
        <f t="shared" ref="BW671:CS671" si="798">BW698/SUM(BW$674,BW$680,BW$686,BW$692,BW$698)</f>
        <v>0.0919495172437301</v>
      </c>
      <c r="BX671" s="42">
        <f t="shared" si="798"/>
        <v>0.0911850706796044</v>
      </c>
      <c r="BY671" s="42">
        <f t="shared" si="798"/>
        <v>0.0977578214966566</v>
      </c>
      <c r="BZ671" s="42">
        <f t="shared" si="798"/>
        <v>0.100817282186079</v>
      </c>
      <c r="CA671" s="42">
        <f t="shared" si="798"/>
        <v>0.0915842355150334</v>
      </c>
      <c r="CB671" s="42">
        <f t="shared" si="798"/>
        <v>0.099431444097906</v>
      </c>
      <c r="CC671" s="42">
        <f t="shared" si="798"/>
        <v>0.0955372977560977</v>
      </c>
      <c r="CD671" s="42">
        <f t="shared" si="798"/>
        <v>0.0991689829175193</v>
      </c>
      <c r="CE671" s="42">
        <f t="shared" si="798"/>
        <v>0.0967905562154943</v>
      </c>
      <c r="CF671" s="42">
        <f t="shared" si="798"/>
        <v>0.102927251238169</v>
      </c>
      <c r="CG671" s="42">
        <f t="shared" si="798"/>
        <v>0.104996551845519</v>
      </c>
      <c r="CH671" s="42">
        <f t="shared" si="798"/>
        <v>0.0980175023433429</v>
      </c>
      <c r="CI671" s="42">
        <f t="shared" si="798"/>
        <v>0.104049470487442</v>
      </c>
      <c r="CJ671" s="42">
        <f t="shared" si="798"/>
        <v>0.101038256906097</v>
      </c>
      <c r="CK671" s="42">
        <f t="shared" si="798"/>
        <v>0.1063207937047</v>
      </c>
      <c r="CL671" s="42">
        <f t="shared" si="798"/>
        <v>0.111705974130805</v>
      </c>
      <c r="CM671" s="42">
        <f t="shared" si="798"/>
        <v>0.117388157276637</v>
      </c>
      <c r="CN671" s="42">
        <f t="shared" si="798"/>
        <v>0.123301882955979</v>
      </c>
      <c r="CO671" s="42">
        <f t="shared" si="798"/>
        <v>0.129451505469712</v>
      </c>
      <c r="CP671" s="42">
        <f t="shared" si="798"/>
        <v>0.135841001658875</v>
      </c>
      <c r="CQ671" s="42">
        <f t="shared" si="798"/>
        <v>0.142473927391919</v>
      </c>
      <c r="CR671" s="42">
        <f t="shared" si="798"/>
        <v>0.149353373567341</v>
      </c>
      <c r="CS671" s="42">
        <f t="shared" si="798"/>
        <v>0.15648192201811</v>
      </c>
    </row>
    <row r="673" spans="1:97">
      <c r="BW673" s="76"/>
      <c r="BX673" s="76"/>
      <c r="BY673" s="76"/>
      <c r="BZ673" s="76"/>
      <c r="CA673" s="76"/>
      <c r="CB673" s="76"/>
      <c r="CC673" s="76"/>
      <c r="CD673" s="76"/>
      <c r="CE673" s="76"/>
      <c r="CF673" s="76"/>
      <c r="CG673" s="76"/>
      <c r="CH673" s="76"/>
      <c r="CI673" s="76"/>
      <c r="CJ673" s="76"/>
    </row>
    <row r="674" s="18" customFormat="1" spans="1:97">
      <c r="A674" s="18" t="s">
        <v>450</v>
      </c>
      <c r="B674" s="58" t="s">
        <v>594</v>
      </c>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74">
        <v>10168.8</v>
      </c>
      <c r="AN674" s="74"/>
      <c r="AO674" s="74"/>
      <c r="AP674" s="74"/>
      <c r="AQ674" s="74"/>
      <c r="AR674" s="74"/>
      <c r="AS674" s="74"/>
      <c r="AT674" s="74">
        <v>9199.3</v>
      </c>
      <c r="AU674" s="74"/>
      <c r="AV674" s="74"/>
      <c r="AW674" s="74"/>
      <c r="AX674" s="74"/>
      <c r="AY674" s="74">
        <v>4857.1</v>
      </c>
      <c r="AZ674" s="74"/>
      <c r="BA674" s="74">
        <v>10184.8</v>
      </c>
      <c r="BB674" s="58">
        <v>2854.5</v>
      </c>
      <c r="BC674" s="58">
        <v>2712.7</v>
      </c>
      <c r="BD674" s="58">
        <v>2878.7</v>
      </c>
      <c r="BE674" s="58"/>
      <c r="BF674" s="58">
        <v>5567.2</v>
      </c>
      <c r="BG674" s="58">
        <f>BH674-BF674</f>
        <v>5869.5</v>
      </c>
      <c r="BH674" s="58">
        <v>11436.7</v>
      </c>
      <c r="BI674" s="58">
        <v>3327.6</v>
      </c>
      <c r="BJ674" s="58">
        <v>3163.3</v>
      </c>
      <c r="BK674" s="58">
        <v>3249.5</v>
      </c>
      <c r="BL674" s="58">
        <v>3267.3</v>
      </c>
      <c r="BM674" s="58">
        <v>6491</v>
      </c>
      <c r="BN674" s="58">
        <f>BO674-BM674</f>
        <v>6516.8</v>
      </c>
      <c r="BO674" s="58">
        <v>13007.8</v>
      </c>
      <c r="BP674" s="58">
        <v>3733.2</v>
      </c>
      <c r="BQ674" s="58">
        <f>BT674-BP674</f>
        <v>3550.1</v>
      </c>
      <c r="BR674" s="58">
        <v>3417.2</v>
      </c>
      <c r="BS674" s="58">
        <f>BU674-BR674</f>
        <v>3510.9</v>
      </c>
      <c r="BT674" s="58">
        <v>7283.3</v>
      </c>
      <c r="BU674" s="58">
        <f>BV674-BT674</f>
        <v>6928.1</v>
      </c>
      <c r="BV674" s="58">
        <v>14211.4</v>
      </c>
      <c r="BW674" s="58">
        <v>3914.8</v>
      </c>
      <c r="BX674" s="58">
        <f>CA674-BW674</f>
        <v>3619.6</v>
      </c>
      <c r="BY674" s="58">
        <v>3572.9</v>
      </c>
      <c r="BZ674" s="58">
        <f>CB674-BY674</f>
        <v>3615.7104</v>
      </c>
      <c r="CA674" s="58">
        <v>7534.4</v>
      </c>
      <c r="CB674" s="58">
        <f>CC674-CA674</f>
        <v>7188.6104</v>
      </c>
      <c r="CC674" s="58">
        <f t="shared" ref="CC674:CN674" si="799">SUM(CC677:CC678)</f>
        <v>14723.0104</v>
      </c>
      <c r="CD674" s="58">
        <f t="shared" si="799"/>
        <v>4004.8404</v>
      </c>
      <c r="CE674" s="58">
        <f>CH674-CD674</f>
        <v>3774.4276</v>
      </c>
      <c r="CF674" s="58">
        <f t="shared" si="799"/>
        <v>3644.358</v>
      </c>
      <c r="CG674" s="58">
        <f>CI674-CF674</f>
        <v>3741.074712</v>
      </c>
      <c r="CH674" s="58">
        <f t="shared" si="799"/>
        <v>7779.268</v>
      </c>
      <c r="CI674" s="58">
        <f>CJ674-CH674</f>
        <v>7385.432712</v>
      </c>
      <c r="CJ674" s="58">
        <f t="shared" si="799"/>
        <v>15164.700712</v>
      </c>
      <c r="CK674" s="58">
        <f t="shared" si="799"/>
        <v>15649.971134784</v>
      </c>
      <c r="CL674" s="58">
        <f t="shared" si="799"/>
        <v>16229.020066771</v>
      </c>
      <c r="CM674" s="58">
        <f t="shared" si="799"/>
        <v>16829.4938092415</v>
      </c>
      <c r="CN674" s="58">
        <f t="shared" si="799"/>
        <v>17452.1850801835</v>
      </c>
      <c r="CO674" s="58">
        <f t="shared" ref="CO674:CS674" si="800">SUM(CO677:CO678)</f>
        <v>18097.9159281503</v>
      </c>
      <c r="CP674" s="58">
        <f t="shared" si="800"/>
        <v>18767.5388174918</v>
      </c>
      <c r="CQ674" s="58">
        <f t="shared" si="800"/>
        <v>19461.937753739</v>
      </c>
      <c r="CR674" s="58">
        <f t="shared" si="800"/>
        <v>20182.0294506274</v>
      </c>
      <c r="CS674" s="58">
        <f t="shared" si="800"/>
        <v>20928.7645403006</v>
      </c>
    </row>
    <row r="675" spans="1:97">
      <c r="A675" s="529" t="s">
        <v>412</v>
      </c>
      <c r="B675" s="33" t="s">
        <v>587</v>
      </c>
      <c r="AY675" s="33">
        <v>0.116</v>
      </c>
      <c r="BA675" s="33">
        <v>0.101</v>
      </c>
      <c r="BC675" s="33">
        <v>0.134</v>
      </c>
      <c r="BD675" s="36">
        <v>0.121</v>
      </c>
      <c r="BF675" s="33">
        <v>0.146</v>
      </c>
      <c r="BH675" s="33">
        <v>0.123</v>
      </c>
      <c r="BI675" s="33">
        <v>0.166</v>
      </c>
      <c r="BJ675" s="33">
        <v>0.166</v>
      </c>
      <c r="BK675" s="33">
        <f>BK674/BD674-1</f>
        <v>0.128808142564352</v>
      </c>
      <c r="BL675" s="33">
        <v>0.092</v>
      </c>
      <c r="BM675" s="33">
        <v>0.166</v>
      </c>
      <c r="BN675" s="33">
        <f>BN674/BG674-1</f>
        <v>0.110281966095919</v>
      </c>
      <c r="BO675" s="33">
        <v>0.137</v>
      </c>
      <c r="BP675" s="33">
        <v>0.137</v>
      </c>
      <c r="BQ675" s="33">
        <v>0.137</v>
      </c>
      <c r="BR675" s="33">
        <v>0.052</v>
      </c>
      <c r="BS675" s="33">
        <f>BS674/BL674-1</f>
        <v>0.0745569736479661</v>
      </c>
      <c r="BT675" s="33">
        <f>BT674/BM674-1</f>
        <v>0.122061315667848</v>
      </c>
      <c r="BU675" s="33">
        <f>BU674/BN674-1</f>
        <v>0.0631137981831573</v>
      </c>
      <c r="BV675" s="33">
        <f>BV674/BO674-1</f>
        <v>0.0925290979258599</v>
      </c>
      <c r="BW675" s="33">
        <f>BW674/BP674-1</f>
        <v>0.048644594449802</v>
      </c>
      <c r="BX675" s="33">
        <v>0.137</v>
      </c>
      <c r="BY675" s="33">
        <v>0.046</v>
      </c>
      <c r="BZ675" s="33"/>
      <c r="CA675" s="33">
        <f>CA674/BT674-1</f>
        <v>0.0344761303255392</v>
      </c>
      <c r="CB675" s="33"/>
      <c r="CC675" s="33">
        <f t="shared" ref="CC675:CJ675" si="801">CC674/BV674-1</f>
        <v>0.036</v>
      </c>
      <c r="CD675" s="33">
        <f t="shared" si="801"/>
        <v>0.0229999999999999</v>
      </c>
      <c r="CE675" s="33">
        <f t="shared" si="801"/>
        <v>0.0427747817438393</v>
      </c>
      <c r="CF675" s="33">
        <f t="shared" si="801"/>
        <v>0.02</v>
      </c>
      <c r="CG675" s="33">
        <f t="shared" si="801"/>
        <v>0.0346721109079975</v>
      </c>
      <c r="CH675" s="33">
        <f t="shared" si="801"/>
        <v>0.0325</v>
      </c>
      <c r="CI675" s="33">
        <f t="shared" si="801"/>
        <v>0.0273797439349335</v>
      </c>
      <c r="CJ675" s="33">
        <f t="shared" si="801"/>
        <v>0.03</v>
      </c>
      <c r="CK675" s="33">
        <f t="shared" ref="CK675:CS675" si="802">CK674/CJ674-1</f>
        <v>0.032</v>
      </c>
      <c r="CL675" s="33">
        <f t="shared" si="802"/>
        <v>0.0369999999999999</v>
      </c>
      <c r="CM675" s="33">
        <f t="shared" si="802"/>
        <v>0.0369999999999999</v>
      </c>
      <c r="CN675" s="33">
        <f t="shared" si="802"/>
        <v>0.0370000000000001</v>
      </c>
      <c r="CO675" s="33">
        <f t="shared" si="802"/>
        <v>0.0369999999999999</v>
      </c>
      <c r="CP675" s="33">
        <f t="shared" si="802"/>
        <v>0.0370000000000001</v>
      </c>
      <c r="CQ675" s="33">
        <f t="shared" si="802"/>
        <v>0.0370000000000001</v>
      </c>
      <c r="CR675" s="33">
        <f t="shared" si="802"/>
        <v>0.0369999999999999</v>
      </c>
      <c r="CS675" s="33">
        <f t="shared" si="802"/>
        <v>0.0370000000000001</v>
      </c>
    </row>
    <row r="676" spans="1:97">
      <c r="A676" s="538" t="s">
        <v>455</v>
      </c>
      <c r="B676" s="33" t="s">
        <v>587</v>
      </c>
      <c r="AY676" s="52">
        <v>0.119</v>
      </c>
      <c r="BA676" s="33">
        <v>0.107</v>
      </c>
      <c r="BB676" s="52">
        <v>0.164</v>
      </c>
      <c r="BC676" s="52">
        <v>0.12</v>
      </c>
      <c r="BD676" s="52">
        <v>0.105</v>
      </c>
      <c r="BE676" s="52"/>
      <c r="BF676" s="52">
        <v>0.143</v>
      </c>
      <c r="BG676" s="52"/>
      <c r="BH676" s="52">
        <v>0.116</v>
      </c>
      <c r="BI676" s="52">
        <v>0.16</v>
      </c>
      <c r="BJ676" s="52">
        <v>0.208</v>
      </c>
      <c r="BK676" s="52">
        <v>0.162</v>
      </c>
      <c r="BL676" s="52">
        <v>0.116</v>
      </c>
      <c r="BM676" s="52">
        <v>0.182</v>
      </c>
      <c r="BO676" s="52">
        <v>0.16</v>
      </c>
      <c r="BP676" s="52">
        <v>0.126</v>
      </c>
      <c r="BQ676" s="52">
        <v>0.097</v>
      </c>
      <c r="BR676" s="52">
        <v>0.0555</v>
      </c>
      <c r="BS676" s="52">
        <f>BS678/BS677</f>
        <v>0.052109261469715</v>
      </c>
      <c r="BT676" s="52">
        <v>0.111</v>
      </c>
      <c r="BU676" s="52">
        <f>2*BV676-BT676</f>
        <v>0.0538</v>
      </c>
      <c r="BV676" s="52">
        <v>0.0824</v>
      </c>
      <c r="BW676" s="52">
        <v>0.043</v>
      </c>
      <c r="BX676" s="52">
        <v>0.0236</v>
      </c>
      <c r="BY676" s="52">
        <v>0.041</v>
      </c>
      <c r="BZ676" s="52">
        <f>((CC676*CC677)-(CA676*CA677)-(BY676*BY677))/BZ677</f>
        <v>0.0352824062206272</v>
      </c>
      <c r="CA676" s="52">
        <v>0.034</v>
      </c>
      <c r="CB676" s="52">
        <f>(CC676*CC677-CA676*CA677)/CB677</f>
        <v>0.0381025389356389</v>
      </c>
      <c r="CC676" s="140">
        <v>0.036</v>
      </c>
      <c r="CD676" s="140">
        <v>0.023</v>
      </c>
      <c r="CE676" s="52">
        <f>((CH676*CH677)-(CD676*CD677))/CE677</f>
        <v>0.0427747817438391</v>
      </c>
      <c r="CF676" s="140">
        <v>0.02</v>
      </c>
      <c r="CG676" s="52">
        <f>((CI676*CI677)-(CF676*CF677))/CG677</f>
        <v>0.0346721109079975</v>
      </c>
      <c r="CH676" s="140">
        <v>0.0325</v>
      </c>
      <c r="CI676" s="52">
        <f>(CJ676*CJ677-CH676*CH677)/CI677</f>
        <v>0.0273797439349335</v>
      </c>
      <c r="CJ676" s="140">
        <v>0.03</v>
      </c>
      <c r="CK676" s="140">
        <v>0.032</v>
      </c>
      <c r="CL676" s="140">
        <v>0.037</v>
      </c>
      <c r="CM676" s="52">
        <f t="shared" ref="CM676:CS676" si="803">CL676</f>
        <v>0.037</v>
      </c>
      <c r="CN676" s="52">
        <f t="shared" si="803"/>
        <v>0.037</v>
      </c>
      <c r="CO676" s="52">
        <f t="shared" si="803"/>
        <v>0.037</v>
      </c>
      <c r="CP676" s="52">
        <f t="shared" si="803"/>
        <v>0.037</v>
      </c>
      <c r="CQ676" s="52">
        <f t="shared" si="803"/>
        <v>0.037</v>
      </c>
      <c r="CR676" s="52">
        <f t="shared" si="803"/>
        <v>0.037</v>
      </c>
      <c r="CS676" s="52">
        <f t="shared" si="803"/>
        <v>0.037</v>
      </c>
    </row>
    <row r="677" spans="1:97">
      <c r="A677" s="57" t="s">
        <v>456</v>
      </c>
      <c r="B677" s="39" t="s">
        <v>594</v>
      </c>
      <c r="AY677" s="27">
        <v>4352.4</v>
      </c>
      <c r="BP677" s="40">
        <f t="shared" ref="BP677:BR677" si="804">BI674</f>
        <v>3327.6</v>
      </c>
      <c r="BQ677" s="40">
        <f t="shared" si="804"/>
        <v>3163.3</v>
      </c>
      <c r="BR677" s="40">
        <f t="shared" si="804"/>
        <v>3249.5</v>
      </c>
      <c r="BS677" s="40">
        <f t="shared" ref="BS677:BV677" si="805">BL674</f>
        <v>3267.3</v>
      </c>
      <c r="BT677" s="40">
        <f t="shared" si="805"/>
        <v>6491</v>
      </c>
      <c r="BU677" s="40">
        <f t="shared" si="805"/>
        <v>6516.8</v>
      </c>
      <c r="BV677" s="39">
        <f t="shared" si="805"/>
        <v>13007.8</v>
      </c>
      <c r="BW677" s="40">
        <f t="shared" ref="BW677:BY677" si="806">BP674</f>
        <v>3733.2</v>
      </c>
      <c r="BX677" s="40">
        <f t="shared" si="806"/>
        <v>3550.1</v>
      </c>
      <c r="BY677" s="40">
        <f t="shared" si="806"/>
        <v>3417.2</v>
      </c>
      <c r="BZ677" s="40">
        <f t="shared" ref="BZ677:CC677" si="807">BS674</f>
        <v>3510.9</v>
      </c>
      <c r="CA677" s="40">
        <f t="shared" si="807"/>
        <v>7283.3</v>
      </c>
      <c r="CB677" s="40">
        <f t="shared" si="807"/>
        <v>6928.1</v>
      </c>
      <c r="CC677" s="39">
        <f t="shared" si="807"/>
        <v>14211.4</v>
      </c>
      <c r="CD677" s="40">
        <f t="shared" ref="CD677:CF677" si="808">BW674</f>
        <v>3914.8</v>
      </c>
      <c r="CE677" s="40">
        <f t="shared" si="808"/>
        <v>3619.6</v>
      </c>
      <c r="CF677" s="40">
        <f t="shared" si="808"/>
        <v>3572.9</v>
      </c>
      <c r="CG677" s="40">
        <f t="shared" ref="CG677:CJ677" si="809">BZ674</f>
        <v>3615.7104</v>
      </c>
      <c r="CH677" s="40">
        <f t="shared" si="809"/>
        <v>7534.4</v>
      </c>
      <c r="CI677" s="40">
        <f t="shared" si="809"/>
        <v>7188.6104</v>
      </c>
      <c r="CJ677" s="39">
        <f t="shared" si="809"/>
        <v>14723.0104</v>
      </c>
      <c r="CK677" s="39">
        <f t="shared" ref="CK677:CS677" si="810">CJ674</f>
        <v>15164.700712</v>
      </c>
      <c r="CL677" s="39">
        <f t="shared" si="810"/>
        <v>15649.971134784</v>
      </c>
      <c r="CM677" s="39">
        <f t="shared" si="810"/>
        <v>16229.020066771</v>
      </c>
      <c r="CN677" s="39">
        <f t="shared" si="810"/>
        <v>16829.4938092415</v>
      </c>
      <c r="CO677" s="39">
        <f t="shared" si="810"/>
        <v>17452.1850801835</v>
      </c>
      <c r="CP677" s="39">
        <f t="shared" si="810"/>
        <v>18097.9159281503</v>
      </c>
      <c r="CQ677" s="39">
        <f t="shared" si="810"/>
        <v>18767.5388174918</v>
      </c>
      <c r="CR677" s="39">
        <f t="shared" si="810"/>
        <v>19461.937753739</v>
      </c>
      <c r="CS677" s="39">
        <f t="shared" si="810"/>
        <v>20182.0294506274</v>
      </c>
    </row>
    <row r="678" spans="1:97">
      <c r="A678" s="57" t="s">
        <v>457</v>
      </c>
      <c r="B678" s="39" t="s">
        <v>594</v>
      </c>
      <c r="BP678" s="40">
        <f t="shared" ref="BP678:BR678" si="811">BP676*BP677</f>
        <v>419.2776</v>
      </c>
      <c r="BQ678" s="40">
        <f t="shared" si="811"/>
        <v>306.8401</v>
      </c>
      <c r="BR678" s="40">
        <f t="shared" si="811"/>
        <v>180.34725</v>
      </c>
      <c r="BS678" s="40">
        <f>BU678-BR678</f>
        <v>170.25659</v>
      </c>
      <c r="BT678" s="40">
        <f>BT676*BT677</f>
        <v>720.501</v>
      </c>
      <c r="BU678" s="40">
        <f>BU676*BU677</f>
        <v>350.60384</v>
      </c>
      <c r="BV678" s="40">
        <f t="shared" ref="BV678:CS678" si="812">BV676*BV677</f>
        <v>1071.84272</v>
      </c>
      <c r="BW678" s="40">
        <f t="shared" si="812"/>
        <v>160.5276</v>
      </c>
      <c r="BX678" s="40">
        <f t="shared" si="812"/>
        <v>83.78236</v>
      </c>
      <c r="BY678" s="40">
        <f t="shared" si="812"/>
        <v>140.1052</v>
      </c>
      <c r="BZ678" s="40"/>
      <c r="CA678" s="40">
        <f>CA676*CA677</f>
        <v>247.6322</v>
      </c>
      <c r="CB678" s="40"/>
      <c r="CC678" s="40">
        <f t="shared" si="812"/>
        <v>511.6104</v>
      </c>
      <c r="CD678" s="40">
        <f t="shared" si="812"/>
        <v>90.0404</v>
      </c>
      <c r="CE678" s="40">
        <f t="shared" si="812"/>
        <v>154.8276</v>
      </c>
      <c r="CF678" s="40">
        <f t="shared" si="812"/>
        <v>71.458</v>
      </c>
      <c r="CG678" s="40"/>
      <c r="CH678" s="40">
        <f>CH676*CH677</f>
        <v>244.868</v>
      </c>
      <c r="CI678" s="40"/>
      <c r="CJ678" s="40">
        <f t="shared" si="812"/>
        <v>441.690312</v>
      </c>
      <c r="CK678" s="40">
        <f t="shared" si="812"/>
        <v>485.270422784</v>
      </c>
      <c r="CL678" s="40">
        <f t="shared" si="812"/>
        <v>579.048931987008</v>
      </c>
      <c r="CM678" s="40">
        <f t="shared" si="812"/>
        <v>600.473742470527</v>
      </c>
      <c r="CN678" s="40">
        <f t="shared" si="812"/>
        <v>622.691270941937</v>
      </c>
      <c r="CO678" s="40">
        <f t="shared" si="812"/>
        <v>645.730847966788</v>
      </c>
      <c r="CP678" s="40">
        <f t="shared" si="812"/>
        <v>669.62288934156</v>
      </c>
      <c r="CQ678" s="40">
        <f t="shared" si="812"/>
        <v>694.398936247197</v>
      </c>
      <c r="CR678" s="40">
        <f t="shared" si="812"/>
        <v>720.091696888344</v>
      </c>
      <c r="CS678" s="40">
        <f t="shared" si="812"/>
        <v>746.735089673212</v>
      </c>
    </row>
    <row r="679" spans="1:97">
      <c r="BW679" s="76"/>
      <c r="BX679" s="76"/>
      <c r="BY679" s="76"/>
      <c r="BZ679" s="76"/>
      <c r="CA679" s="76"/>
      <c r="CB679" s="76"/>
      <c r="CC679" s="76"/>
      <c r="CD679" s="76"/>
      <c r="CE679" s="76"/>
      <c r="CF679" s="76"/>
      <c r="CG679" s="76"/>
      <c r="CH679" s="76"/>
      <c r="CI679" s="76"/>
      <c r="CJ679" s="76"/>
    </row>
    <row r="680" spans="1:97">
      <c r="A680" s="18" t="s">
        <v>451</v>
      </c>
      <c r="B680" s="58" t="s">
        <v>594</v>
      </c>
      <c r="AM680" s="74">
        <v>7567</v>
      </c>
      <c r="AN680" s="74"/>
      <c r="AO680" s="74"/>
      <c r="AP680" s="74"/>
      <c r="AQ680" s="74"/>
      <c r="AR680" s="74"/>
      <c r="AS680" s="74"/>
      <c r="AT680" s="74">
        <v>6903.4</v>
      </c>
      <c r="AU680" s="74"/>
      <c r="AV680" s="74"/>
      <c r="AW680" s="74"/>
      <c r="AX680" s="74"/>
      <c r="AY680" s="74">
        <v>3765.7</v>
      </c>
      <c r="AZ680" s="74"/>
      <c r="BA680" s="74">
        <v>8155.9</v>
      </c>
      <c r="BB680" s="58">
        <v>2203.9</v>
      </c>
      <c r="BC680" s="58">
        <v>2446.5</v>
      </c>
      <c r="BD680" s="58">
        <v>2822.7</v>
      </c>
      <c r="BE680" s="58"/>
      <c r="BF680" s="58">
        <v>4650.4</v>
      </c>
      <c r="BG680" s="58">
        <f>BH680-BF680</f>
        <v>5513.6</v>
      </c>
      <c r="BH680" s="58">
        <v>10164</v>
      </c>
      <c r="BI680" s="58">
        <v>2693.8</v>
      </c>
      <c r="BJ680" s="58">
        <v>2638.6</v>
      </c>
      <c r="BK680" s="58">
        <v>2978.6</v>
      </c>
      <c r="BL680" s="58">
        <v>2836.2</v>
      </c>
      <c r="BM680" s="58">
        <v>5332.4</v>
      </c>
      <c r="BN680" s="58">
        <f>BO680-BM680</f>
        <v>5814.8</v>
      </c>
      <c r="BO680" s="58">
        <v>11147.2</v>
      </c>
      <c r="BP680" s="58">
        <v>3015</v>
      </c>
      <c r="BQ680" s="58">
        <f>BT680-BP680</f>
        <v>2783.7</v>
      </c>
      <c r="BR680" s="58">
        <v>3106.5</v>
      </c>
      <c r="BS680" s="58">
        <f>BU680-BR680</f>
        <v>2900</v>
      </c>
      <c r="BT680" s="58">
        <v>5798.7</v>
      </c>
      <c r="BU680" s="58">
        <f>BV680-BT680</f>
        <v>6006.5</v>
      </c>
      <c r="BV680" s="58">
        <v>11805.2</v>
      </c>
      <c r="BW680" s="58">
        <v>2972.6</v>
      </c>
      <c r="BX680" s="58">
        <f>CA680-BW680</f>
        <v>2851.6</v>
      </c>
      <c r="BY680" s="58">
        <v>2972.4</v>
      </c>
      <c r="BZ680" s="58">
        <f>CB680-BY680</f>
        <v>3362.756</v>
      </c>
      <c r="CA680" s="58">
        <v>5824.2</v>
      </c>
      <c r="CB680" s="58">
        <f>CC680-CA680</f>
        <v>6335.156</v>
      </c>
      <c r="CC680" s="58">
        <f t="shared" ref="CC680:CN680" si="813">SUM(CC683:CC684)</f>
        <v>12159.356</v>
      </c>
      <c r="CD680" s="58">
        <f t="shared" si="813"/>
        <v>3314.449</v>
      </c>
      <c r="CE680" s="58">
        <f>CH680-CD680</f>
        <v>2917.445</v>
      </c>
      <c r="CF680" s="58">
        <f t="shared" si="813"/>
        <v>3150.744</v>
      </c>
      <c r="CG680" s="58">
        <f>CI680-CF680</f>
        <v>3384.6858</v>
      </c>
      <c r="CH680" s="58">
        <f t="shared" si="813"/>
        <v>6231.894</v>
      </c>
      <c r="CI680" s="58">
        <f>CJ680-CH680</f>
        <v>6535.4298</v>
      </c>
      <c r="CJ680" s="58">
        <f t="shared" si="813"/>
        <v>12767.3238</v>
      </c>
      <c r="CK680" s="58">
        <f t="shared" si="813"/>
        <v>13341.853371</v>
      </c>
      <c r="CL680" s="58">
        <f t="shared" si="813"/>
        <v>13942.236772695</v>
      </c>
      <c r="CM680" s="58">
        <f t="shared" si="813"/>
        <v>14569.6374274663</v>
      </c>
      <c r="CN680" s="58">
        <f t="shared" si="813"/>
        <v>15225.2711117023</v>
      </c>
      <c r="CO680" s="58">
        <f t="shared" ref="CO680:CS680" si="814">SUM(CO683:CO684)</f>
        <v>15910.4083117289</v>
      </c>
      <c r="CP680" s="58">
        <f t="shared" si="814"/>
        <v>16626.3766857567</v>
      </c>
      <c r="CQ680" s="58">
        <f t="shared" si="814"/>
        <v>17374.5636366157</v>
      </c>
      <c r="CR680" s="58">
        <f t="shared" si="814"/>
        <v>18156.4190002634</v>
      </c>
      <c r="CS680" s="58">
        <f t="shared" si="814"/>
        <v>18973.4578552753</v>
      </c>
    </row>
    <row r="681" spans="1:97">
      <c r="A681" s="529" t="s">
        <v>412</v>
      </c>
      <c r="B681" s="33" t="s">
        <v>587</v>
      </c>
      <c r="AY681" s="33">
        <v>0.138</v>
      </c>
      <c r="BA681" s="36">
        <v>0.181</v>
      </c>
      <c r="BC681" s="33">
        <v>0.253</v>
      </c>
      <c r="BD681" s="36">
        <v>0.277</v>
      </c>
      <c r="BF681" s="33">
        <v>0.235</v>
      </c>
      <c r="BH681" s="33">
        <v>0.246</v>
      </c>
      <c r="BI681" s="33">
        <v>0.166</v>
      </c>
      <c r="BJ681" s="33">
        <v>0.079</v>
      </c>
      <c r="BK681" s="33">
        <f>BK680/BD680-1</f>
        <v>0.0552308073830021</v>
      </c>
      <c r="BL681" s="33">
        <v>0.054</v>
      </c>
      <c r="BM681" s="33">
        <v>0.147</v>
      </c>
      <c r="BN681" s="33">
        <f>BN680/BG680-1</f>
        <v>0.0546285548461987</v>
      </c>
      <c r="BO681" s="33">
        <v>0.097</v>
      </c>
      <c r="BP681" s="33">
        <v>0.097</v>
      </c>
      <c r="BQ681" s="33">
        <v>0.137</v>
      </c>
      <c r="BR681" s="33">
        <v>0.043</v>
      </c>
      <c r="BS681" s="33">
        <v>0.043</v>
      </c>
      <c r="BT681" s="33">
        <f>BT680/BM680-1</f>
        <v>0.0874465531468007</v>
      </c>
      <c r="BU681" s="33">
        <f>BU680/BN680-1</f>
        <v>0.0329675999174519</v>
      </c>
      <c r="BV681" s="33">
        <f>BV680/BO680-1</f>
        <v>0.0590282761590355</v>
      </c>
      <c r="BW681" s="33">
        <f>BW680/BP680-1</f>
        <v>-0.0140630182421227</v>
      </c>
      <c r="BX681" s="33">
        <v>0.137</v>
      </c>
      <c r="BY681" s="33">
        <v>-0.043</v>
      </c>
      <c r="BZ681" s="33"/>
      <c r="CA681" s="33">
        <f>CA680/BT680-1</f>
        <v>0.00439753737906767</v>
      </c>
      <c r="CB681" s="33"/>
      <c r="CC681" s="33">
        <f t="shared" ref="CC681:CJ681" si="815">CC680/BV680-1</f>
        <v>0.03</v>
      </c>
      <c r="CD681" s="33">
        <f t="shared" si="815"/>
        <v>0.115</v>
      </c>
      <c r="CE681" s="33">
        <f t="shared" si="815"/>
        <v>0.0230905456585777</v>
      </c>
      <c r="CF681" s="33">
        <f t="shared" si="815"/>
        <v>0.0600000000000001</v>
      </c>
      <c r="CG681" s="33">
        <f t="shared" si="815"/>
        <v>0.0065213771085384</v>
      </c>
      <c r="CH681" s="33">
        <f t="shared" si="815"/>
        <v>0.0700000000000001</v>
      </c>
      <c r="CI681" s="33">
        <f t="shared" si="815"/>
        <v>0.0316130810354156</v>
      </c>
      <c r="CJ681" s="33">
        <f t="shared" si="815"/>
        <v>0.05</v>
      </c>
      <c r="CK681" s="33">
        <f t="shared" ref="CK681:CS681" si="816">CK680/CJ680-1</f>
        <v>0.0449999999999999</v>
      </c>
      <c r="CL681" s="33">
        <f t="shared" si="816"/>
        <v>0.0449999999999999</v>
      </c>
      <c r="CM681" s="33">
        <f t="shared" si="816"/>
        <v>0.0449999999999999</v>
      </c>
      <c r="CN681" s="33">
        <f t="shared" si="816"/>
        <v>0.0450000000000002</v>
      </c>
      <c r="CO681" s="33">
        <f t="shared" si="816"/>
        <v>0.0449999999999999</v>
      </c>
      <c r="CP681" s="33">
        <f t="shared" si="816"/>
        <v>0.0449999999999999</v>
      </c>
      <c r="CQ681" s="33">
        <f t="shared" si="816"/>
        <v>0.0449999999999999</v>
      </c>
      <c r="CR681" s="33">
        <f t="shared" si="816"/>
        <v>0.0450000000000002</v>
      </c>
      <c r="CS681" s="33">
        <f t="shared" si="816"/>
        <v>0.0450000000000002</v>
      </c>
    </row>
    <row r="682" ht="14.25" customHeight="1" spans="1:97">
      <c r="A682" s="538" t="s">
        <v>455</v>
      </c>
      <c r="B682" s="33" t="s">
        <v>587</v>
      </c>
      <c r="AY682" s="52">
        <v>0.232</v>
      </c>
      <c r="BA682" s="36">
        <v>0.222</v>
      </c>
      <c r="BB682" s="209">
        <v>0.126</v>
      </c>
      <c r="BC682" s="52">
        <v>0.107</v>
      </c>
      <c r="BD682" s="210">
        <v>0.093</v>
      </c>
      <c r="BE682" s="209"/>
      <c r="BF682" s="209">
        <v>0.116</v>
      </c>
      <c r="BH682" s="210">
        <v>0.104</v>
      </c>
      <c r="BI682" s="209">
        <v>0.222</v>
      </c>
      <c r="BJ682" s="209">
        <v>0.097</v>
      </c>
      <c r="BK682" s="209">
        <v>0.118</v>
      </c>
      <c r="BL682" s="209">
        <v>0.094</v>
      </c>
      <c r="BM682" s="209">
        <v>0.13</v>
      </c>
      <c r="BO682" s="209">
        <v>0.118</v>
      </c>
      <c r="BP682" s="209">
        <v>0.123</v>
      </c>
      <c r="BQ682" s="52">
        <v>0.034</v>
      </c>
      <c r="BR682" s="52">
        <v>0.0515</v>
      </c>
      <c r="BS682" s="52">
        <f>BS684/BS683</f>
        <v>0.0135301473802976</v>
      </c>
      <c r="BT682" s="52">
        <v>0.078</v>
      </c>
      <c r="BU682" s="52">
        <f>2*BV682-BT682</f>
        <v>0.03298</v>
      </c>
      <c r="BV682" s="52">
        <v>0.05549</v>
      </c>
      <c r="BW682" s="209">
        <v>-0.038</v>
      </c>
      <c r="BX682" s="52">
        <v>0.0826</v>
      </c>
      <c r="BY682" s="52">
        <v>0.014</v>
      </c>
      <c r="BZ682" s="52">
        <f>((CC682*CC683)-(CA682*CA683)-(BY682*BY683))/BZ683</f>
        <v>0.0671348275862069</v>
      </c>
      <c r="CA682" s="52">
        <v>0.02</v>
      </c>
      <c r="CB682" s="52">
        <f>(CC682*CC683-CA682*CA683)/CB683</f>
        <v>0.0396540414550903</v>
      </c>
      <c r="CC682" s="140">
        <v>0.03</v>
      </c>
      <c r="CD682" s="140">
        <v>0.115</v>
      </c>
      <c r="CE682" s="52">
        <f>((CH682*CH683)-(CD682*CD683))/CE683</f>
        <v>0.0230905456585777</v>
      </c>
      <c r="CF682" s="140">
        <v>0.06</v>
      </c>
      <c r="CG682" s="52">
        <f>((CI682*CI683)-(CF682*CF683))/CG683</f>
        <v>0.00652137710853839</v>
      </c>
      <c r="CH682" s="140">
        <v>0.07</v>
      </c>
      <c r="CI682" s="52">
        <f>(CJ682*CJ683-CH682*CH683)/CI683</f>
        <v>0.0316130810354157</v>
      </c>
      <c r="CJ682" s="140">
        <v>0.05</v>
      </c>
      <c r="CK682" s="140">
        <v>0.045</v>
      </c>
      <c r="CL682" s="140">
        <f t="shared" ref="CL682:CS682" si="817">CK682</f>
        <v>0.045</v>
      </c>
      <c r="CM682" s="52">
        <f t="shared" si="817"/>
        <v>0.045</v>
      </c>
      <c r="CN682" s="52">
        <f t="shared" si="817"/>
        <v>0.045</v>
      </c>
      <c r="CO682" s="52">
        <f t="shared" si="817"/>
        <v>0.045</v>
      </c>
      <c r="CP682" s="52">
        <f t="shared" si="817"/>
        <v>0.045</v>
      </c>
      <c r="CQ682" s="52">
        <f t="shared" si="817"/>
        <v>0.045</v>
      </c>
      <c r="CR682" s="52">
        <f t="shared" si="817"/>
        <v>0.045</v>
      </c>
      <c r="CS682" s="52">
        <f t="shared" si="817"/>
        <v>0.045</v>
      </c>
    </row>
    <row r="683" spans="1:97">
      <c r="A683" s="57" t="s">
        <v>456</v>
      </c>
      <c r="B683" s="39" t="s">
        <v>594</v>
      </c>
      <c r="AY683" s="27">
        <v>3307.7</v>
      </c>
      <c r="BP683" s="40">
        <f t="shared" ref="BP683:BR683" si="818">BI680</f>
        <v>2693.8</v>
      </c>
      <c r="BQ683" s="40">
        <f t="shared" si="818"/>
        <v>2638.6</v>
      </c>
      <c r="BR683" s="40">
        <f t="shared" si="818"/>
        <v>2978.6</v>
      </c>
      <c r="BS683" s="40">
        <f t="shared" ref="BS683:BV683" si="819">BL680</f>
        <v>2836.2</v>
      </c>
      <c r="BT683" s="40">
        <f t="shared" si="819"/>
        <v>5332.4</v>
      </c>
      <c r="BU683" s="40">
        <f t="shared" si="819"/>
        <v>5814.8</v>
      </c>
      <c r="BV683" s="40">
        <f t="shared" si="819"/>
        <v>11147.2</v>
      </c>
      <c r="BW683" s="40">
        <f t="shared" ref="BW683:BY683" si="820">BP680</f>
        <v>3015</v>
      </c>
      <c r="BX683" s="40">
        <f t="shared" si="820"/>
        <v>2783.7</v>
      </c>
      <c r="BY683" s="40">
        <f t="shared" si="820"/>
        <v>3106.5</v>
      </c>
      <c r="BZ683" s="40">
        <f t="shared" ref="BZ683:CC683" si="821">BS680</f>
        <v>2900</v>
      </c>
      <c r="CA683" s="40">
        <f t="shared" si="821"/>
        <v>5798.7</v>
      </c>
      <c r="CB683" s="40">
        <f t="shared" si="821"/>
        <v>6006.5</v>
      </c>
      <c r="CC683" s="39">
        <f t="shared" si="821"/>
        <v>11805.2</v>
      </c>
      <c r="CD683" s="40">
        <f t="shared" ref="CD683:CF683" si="822">BW680</f>
        <v>2972.6</v>
      </c>
      <c r="CE683" s="40">
        <f t="shared" si="822"/>
        <v>2851.6</v>
      </c>
      <c r="CF683" s="40">
        <f t="shared" si="822"/>
        <v>2972.4</v>
      </c>
      <c r="CG683" s="40">
        <f t="shared" ref="CG683:CJ683" si="823">BZ680</f>
        <v>3362.756</v>
      </c>
      <c r="CH683" s="40">
        <f t="shared" si="823"/>
        <v>5824.2</v>
      </c>
      <c r="CI683" s="40">
        <f t="shared" si="823"/>
        <v>6335.156</v>
      </c>
      <c r="CJ683" s="39">
        <f t="shared" si="823"/>
        <v>12159.356</v>
      </c>
      <c r="CK683" s="39">
        <f t="shared" ref="CK683:CS683" si="824">CJ680</f>
        <v>12767.3238</v>
      </c>
      <c r="CL683" s="39">
        <f t="shared" si="824"/>
        <v>13341.853371</v>
      </c>
      <c r="CM683" s="39">
        <f t="shared" si="824"/>
        <v>13942.236772695</v>
      </c>
      <c r="CN683" s="39">
        <f t="shared" si="824"/>
        <v>14569.6374274663</v>
      </c>
      <c r="CO683" s="39">
        <f t="shared" si="824"/>
        <v>15225.2711117023</v>
      </c>
      <c r="CP683" s="39">
        <f t="shared" si="824"/>
        <v>15910.4083117289</v>
      </c>
      <c r="CQ683" s="39">
        <f t="shared" si="824"/>
        <v>16626.3766857567</v>
      </c>
      <c r="CR683" s="39">
        <f t="shared" si="824"/>
        <v>17374.5636366157</v>
      </c>
      <c r="CS683" s="39">
        <f t="shared" si="824"/>
        <v>18156.4190002634</v>
      </c>
    </row>
    <row r="684" spans="1:97">
      <c r="A684" s="57" t="s">
        <v>457</v>
      </c>
      <c r="B684" s="39" t="s">
        <v>594</v>
      </c>
      <c r="BP684" s="40">
        <f t="shared" ref="BP684:BR684" si="825">BP682*BP683</f>
        <v>331.3374</v>
      </c>
      <c r="BQ684" s="40">
        <f t="shared" si="825"/>
        <v>89.7124</v>
      </c>
      <c r="BR684" s="40">
        <f t="shared" si="825"/>
        <v>153.3979</v>
      </c>
      <c r="BS684" s="40">
        <f>BU684-BR684</f>
        <v>38.374204</v>
      </c>
      <c r="BT684" s="40">
        <f>BT682*BT683</f>
        <v>415.9272</v>
      </c>
      <c r="BU684" s="40">
        <f>BU682*BU683</f>
        <v>191.772104</v>
      </c>
      <c r="BV684" s="40">
        <f t="shared" ref="BV684:CS684" si="826">BV682*BV683</f>
        <v>618.558128</v>
      </c>
      <c r="BW684" s="40">
        <f t="shared" si="826"/>
        <v>-114.57</v>
      </c>
      <c r="BX684" s="40">
        <f t="shared" si="826"/>
        <v>229.93362</v>
      </c>
      <c r="BY684" s="40">
        <f t="shared" si="826"/>
        <v>43.491</v>
      </c>
      <c r="BZ684" s="40"/>
      <c r="CA684" s="40">
        <f>CA682*CA683</f>
        <v>115.974</v>
      </c>
      <c r="CB684" s="40"/>
      <c r="CC684" s="40">
        <f t="shared" si="826"/>
        <v>354.156</v>
      </c>
      <c r="CD684" s="40">
        <f t="shared" si="826"/>
        <v>341.849</v>
      </c>
      <c r="CE684" s="40">
        <f t="shared" si="826"/>
        <v>65.845</v>
      </c>
      <c r="CF684" s="40">
        <f t="shared" si="826"/>
        <v>178.344</v>
      </c>
      <c r="CG684" s="40">
        <f t="shared" si="826"/>
        <v>21.9298000000001</v>
      </c>
      <c r="CH684" s="40">
        <f t="shared" si="826"/>
        <v>407.694</v>
      </c>
      <c r="CI684" s="40">
        <f t="shared" si="826"/>
        <v>200.2738</v>
      </c>
      <c r="CJ684" s="40">
        <f t="shared" si="826"/>
        <v>607.9678</v>
      </c>
      <c r="CK684" s="40">
        <f t="shared" si="826"/>
        <v>574.529571</v>
      </c>
      <c r="CL684" s="40">
        <f t="shared" si="826"/>
        <v>600.383401695</v>
      </c>
      <c r="CM684" s="40">
        <f t="shared" si="826"/>
        <v>627.400654771275</v>
      </c>
      <c r="CN684" s="40">
        <f t="shared" si="826"/>
        <v>655.633684235982</v>
      </c>
      <c r="CO684" s="40">
        <f t="shared" si="826"/>
        <v>685.137200026602</v>
      </c>
      <c r="CP684" s="40">
        <f t="shared" si="826"/>
        <v>715.968374027799</v>
      </c>
      <c r="CQ684" s="40">
        <f t="shared" si="826"/>
        <v>748.18695085905</v>
      </c>
      <c r="CR684" s="40">
        <f t="shared" si="826"/>
        <v>781.855363647707</v>
      </c>
      <c r="CS684" s="40">
        <f t="shared" si="826"/>
        <v>817.038855011854</v>
      </c>
    </row>
    <row r="685" spans="1:97">
      <c r="BW685" s="76"/>
      <c r="BX685" s="76"/>
      <c r="BY685" s="76"/>
      <c r="BZ685" s="76"/>
      <c r="CA685" s="76"/>
      <c r="CB685" s="76"/>
      <c r="CC685" s="76"/>
      <c r="CD685" s="76"/>
      <c r="CE685" s="76"/>
      <c r="CF685" s="76"/>
      <c r="CG685" s="76"/>
      <c r="CH685" s="76"/>
      <c r="CI685" s="76"/>
      <c r="CJ685" s="76"/>
    </row>
    <row r="686" spans="1:97">
      <c r="A686" s="18" t="s">
        <v>452</v>
      </c>
      <c r="B686" s="58" t="s">
        <v>594</v>
      </c>
      <c r="AM686" s="74">
        <v>7908.2</v>
      </c>
      <c r="AN686" s="74"/>
      <c r="AO686" s="74"/>
      <c r="AP686" s="74"/>
      <c r="AQ686" s="74"/>
      <c r="AR686" s="74"/>
      <c r="AS686" s="74"/>
      <c r="AT686" s="74">
        <v>8318.1</v>
      </c>
      <c r="AU686" s="74"/>
      <c r="AV686" s="74"/>
      <c r="AW686" s="74"/>
      <c r="AX686" s="74"/>
      <c r="AY686" s="74">
        <v>4670.9</v>
      </c>
      <c r="AZ686" s="74"/>
      <c r="BA686" s="74">
        <v>9863.3</v>
      </c>
      <c r="BB686" s="58">
        <v>2801.8</v>
      </c>
      <c r="BC686" s="58">
        <v>2818.3</v>
      </c>
      <c r="BD686" s="58">
        <v>2410.4</v>
      </c>
      <c r="BE686" s="58"/>
      <c r="BF686" s="58">
        <v>5620.1</v>
      </c>
      <c r="BG686" s="58">
        <f>BH686-BF686</f>
        <v>5701.3</v>
      </c>
      <c r="BH686" s="58">
        <v>11321.4</v>
      </c>
      <c r="BI686" s="58">
        <v>2833.8</v>
      </c>
      <c r="BJ686" s="58">
        <v>2818.7</v>
      </c>
      <c r="BK686" s="58">
        <v>2045.4</v>
      </c>
      <c r="BL686" s="58">
        <v>2965</v>
      </c>
      <c r="BM686" s="58">
        <v>5652.5</v>
      </c>
      <c r="BN686" s="58">
        <f>BO686-BM686</f>
        <v>5010.4</v>
      </c>
      <c r="BO686" s="58">
        <v>10662.9</v>
      </c>
      <c r="BP686" s="58">
        <v>2722.7</v>
      </c>
      <c r="BQ686" s="58">
        <f>BT686-BP686</f>
        <v>2752</v>
      </c>
      <c r="BR686" s="58">
        <v>1955.5</v>
      </c>
      <c r="BS686" s="58">
        <f>BU686-BR686</f>
        <v>2873.2</v>
      </c>
      <c r="BT686" s="58">
        <v>5474.7</v>
      </c>
      <c r="BU686" s="58">
        <f>BV686-BT686</f>
        <v>4828.7</v>
      </c>
      <c r="BV686" s="58">
        <v>10303.4</v>
      </c>
      <c r="BW686" s="58">
        <v>2952.5</v>
      </c>
      <c r="BX686" s="58">
        <f>CA686-BW686</f>
        <v>2440.2</v>
      </c>
      <c r="BY686" s="58">
        <v>1953.2</v>
      </c>
      <c r="BZ686" s="58">
        <f>CB686-BY686</f>
        <v>3163.568</v>
      </c>
      <c r="CA686" s="58">
        <v>5392.7</v>
      </c>
      <c r="CB686" s="58">
        <f>CC686-CA686</f>
        <v>5116.768</v>
      </c>
      <c r="CC686" s="58">
        <f t="shared" ref="CC686:CN686" si="827">SUM(CC689:CC690)</f>
        <v>10509.468</v>
      </c>
      <c r="CD686" s="58">
        <f t="shared" si="827"/>
        <v>2834.4</v>
      </c>
      <c r="CE686" s="58">
        <f>CH686-CD686</f>
        <v>2784.7934</v>
      </c>
      <c r="CF686" s="58">
        <f t="shared" si="827"/>
        <v>2070.392</v>
      </c>
      <c r="CG686" s="58">
        <f>CI686-CF686</f>
        <v>3292.80866</v>
      </c>
      <c r="CH686" s="58">
        <f t="shared" si="827"/>
        <v>5619.1934</v>
      </c>
      <c r="CI686" s="58">
        <f>CJ686-CH686</f>
        <v>5363.20066</v>
      </c>
      <c r="CJ686" s="58">
        <f t="shared" si="827"/>
        <v>10982.39406</v>
      </c>
      <c r="CK686" s="58">
        <f t="shared" si="827"/>
        <v>11696.2496739</v>
      </c>
      <c r="CL686" s="58">
        <f t="shared" si="827"/>
        <v>12433.1134033557</v>
      </c>
      <c r="CM686" s="58">
        <f t="shared" si="827"/>
        <v>13179.100207557</v>
      </c>
      <c r="CN686" s="58">
        <f t="shared" si="827"/>
        <v>13969.8462200105</v>
      </c>
      <c r="CO686" s="58">
        <f t="shared" ref="CO686:CS686" si="828">SUM(CO689:CO690)</f>
        <v>14808.0369932111</v>
      </c>
      <c r="CP686" s="58">
        <f t="shared" si="828"/>
        <v>15696.5192128038</v>
      </c>
      <c r="CQ686" s="58">
        <f t="shared" si="828"/>
        <v>16638.310365572</v>
      </c>
      <c r="CR686" s="58">
        <f t="shared" si="828"/>
        <v>17636.6089875063</v>
      </c>
      <c r="CS686" s="58">
        <f t="shared" si="828"/>
        <v>18694.8055267567</v>
      </c>
    </row>
    <row r="687" spans="1:97">
      <c r="A687" s="529" t="s">
        <v>412</v>
      </c>
      <c r="B687" s="33" t="s">
        <v>587</v>
      </c>
      <c r="AY687" s="33">
        <v>0.232</v>
      </c>
      <c r="BA687" s="36">
        <v>0.186</v>
      </c>
      <c r="BC687" s="33">
        <v>0.227</v>
      </c>
      <c r="BD687" s="36">
        <v>0.113</v>
      </c>
      <c r="BF687" s="33">
        <v>0.203</v>
      </c>
      <c r="BH687" s="33">
        <v>0.148</v>
      </c>
      <c r="BI687" s="33">
        <v>0.019</v>
      </c>
      <c r="BJ687" s="33">
        <v>0</v>
      </c>
      <c r="BK687" s="33">
        <f>BK686/BD686-1</f>
        <v>-0.151427149020909</v>
      </c>
      <c r="BL687" s="33">
        <v>-0.099</v>
      </c>
      <c r="BM687" s="33">
        <v>0.006</v>
      </c>
      <c r="BN687" s="33">
        <f>BN686/BG686-1</f>
        <v>-0.121182888113237</v>
      </c>
      <c r="BO687" s="33">
        <v>-0.058</v>
      </c>
      <c r="BP687" s="33">
        <v>-0.058</v>
      </c>
      <c r="BQ687" s="33">
        <v>0.137</v>
      </c>
      <c r="BR687" s="33">
        <v>-0.044</v>
      </c>
      <c r="BS687" s="33">
        <v>0.043</v>
      </c>
      <c r="BT687" s="33">
        <f>BT686/BM686-1</f>
        <v>-0.0314551083591331</v>
      </c>
      <c r="BU687" s="33">
        <f>BU686/BN686-1</f>
        <v>-0.0362645696950343</v>
      </c>
      <c r="BV687" s="33">
        <f>BV686/BO686-1</f>
        <v>-0.0337150306201878</v>
      </c>
      <c r="BW687" s="33">
        <f>BW686/BP686-1</f>
        <v>0.0844015132038052</v>
      </c>
      <c r="BX687" s="33">
        <v>0.137</v>
      </c>
      <c r="BY687" s="33">
        <v>-0.001</v>
      </c>
      <c r="BZ687" s="33"/>
      <c r="CA687" s="33">
        <f>CA686/BT686-1</f>
        <v>-0.014977989661534</v>
      </c>
      <c r="CB687" s="33"/>
      <c r="CC687" s="33">
        <f t="shared" ref="CC687:CJ687" si="829">CC686/BV686-1</f>
        <v>0.02</v>
      </c>
      <c r="CD687" s="33">
        <f t="shared" si="829"/>
        <v>-0.0399999999999999</v>
      </c>
      <c r="CE687" s="33">
        <f t="shared" si="829"/>
        <v>0.141215228259979</v>
      </c>
      <c r="CF687" s="33">
        <f t="shared" si="829"/>
        <v>0.0599999999999998</v>
      </c>
      <c r="CG687" s="33">
        <f t="shared" si="829"/>
        <v>0.0408528155550947</v>
      </c>
      <c r="CH687" s="33">
        <f t="shared" si="829"/>
        <v>0.042</v>
      </c>
      <c r="CI687" s="33">
        <f t="shared" si="829"/>
        <v>0.0481617810305255</v>
      </c>
      <c r="CJ687" s="33">
        <f t="shared" si="829"/>
        <v>0.0449999999999999</v>
      </c>
      <c r="CK687" s="33">
        <f t="shared" ref="CK687:CS687" si="830">CK686/CJ686-1</f>
        <v>0.0649999999999999</v>
      </c>
      <c r="CL687" s="33">
        <f t="shared" si="830"/>
        <v>0.0629999999999999</v>
      </c>
      <c r="CM687" s="33">
        <f t="shared" si="830"/>
        <v>0.0600000000000001</v>
      </c>
      <c r="CN687" s="33">
        <f t="shared" si="830"/>
        <v>0.0600000000000001</v>
      </c>
      <c r="CO687" s="33">
        <f t="shared" si="830"/>
        <v>0.0600000000000001</v>
      </c>
      <c r="CP687" s="33">
        <f t="shared" si="830"/>
        <v>0.0600000000000001</v>
      </c>
      <c r="CQ687" s="33">
        <f t="shared" si="830"/>
        <v>0.0600000000000001</v>
      </c>
      <c r="CR687" s="33">
        <f t="shared" si="830"/>
        <v>0.0600000000000001</v>
      </c>
      <c r="CS687" s="33">
        <f t="shared" si="830"/>
        <v>0.0600000000000001</v>
      </c>
    </row>
    <row r="688" spans="1:97">
      <c r="A688" s="538" t="s">
        <v>455</v>
      </c>
      <c r="B688" s="33" t="s">
        <v>587</v>
      </c>
      <c r="AY688" s="52">
        <v>0.273</v>
      </c>
      <c r="BA688" s="33">
        <v>0.176</v>
      </c>
      <c r="BB688" s="209">
        <v>0.094</v>
      </c>
      <c r="BC688" s="52">
        <v>0.117</v>
      </c>
      <c r="BD688" s="52">
        <v>0.003</v>
      </c>
      <c r="BE688" s="52"/>
      <c r="BF688" s="52">
        <v>0.105</v>
      </c>
      <c r="BG688" s="33"/>
      <c r="BH688" s="52">
        <v>0.066</v>
      </c>
      <c r="BI688" s="52">
        <v>0.011</v>
      </c>
      <c r="BJ688" s="52">
        <v>0.059</v>
      </c>
      <c r="BK688" s="52">
        <v>-0.048</v>
      </c>
      <c r="BL688" s="52">
        <v>-0.062</v>
      </c>
      <c r="BM688" s="52">
        <v>0.039</v>
      </c>
      <c r="BN688" s="33"/>
      <c r="BO688" s="52">
        <v>-0.009</v>
      </c>
      <c r="BP688" s="52">
        <v>-0.011</v>
      </c>
      <c r="BQ688" s="52">
        <v>-0.024</v>
      </c>
      <c r="BR688" s="52">
        <v>-0.065</v>
      </c>
      <c r="BS688" s="52">
        <f>BS690/BS689</f>
        <v>-0.035934610455312</v>
      </c>
      <c r="BT688" s="52">
        <v>-0.017</v>
      </c>
      <c r="BU688" s="52">
        <f>2*BV688-BT688</f>
        <v>-0.0478</v>
      </c>
      <c r="BV688" s="52">
        <v>-0.0324</v>
      </c>
      <c r="BW688" s="52">
        <v>0.069</v>
      </c>
      <c r="BX688" s="52">
        <v>-0.0884</v>
      </c>
      <c r="BY688" s="52">
        <v>0.047</v>
      </c>
      <c r="BZ688" s="52">
        <f>((CC688*CC689)-(CA688*CA689)-(BY688*BY689))/BZ689</f>
        <v>0.0606923291103996</v>
      </c>
      <c r="CA688" s="52">
        <v>-0.011</v>
      </c>
      <c r="CB688" s="52">
        <f>(CC688*CC689-CA688*CA689)/CB689</f>
        <v>0.0551472860190113</v>
      </c>
      <c r="CC688" s="140">
        <v>0.02</v>
      </c>
      <c r="CD688" s="140">
        <v>-0.04</v>
      </c>
      <c r="CE688" s="52">
        <f>((CH688*CH689)-(CD688*CD689))/CE689</f>
        <v>0.141215228259979</v>
      </c>
      <c r="CF688" s="140">
        <v>0.06</v>
      </c>
      <c r="CG688" s="52">
        <f>((CI688*CI689)-(CF688*CF689))/CG689</f>
        <v>0.0408528155550947</v>
      </c>
      <c r="CH688" s="140">
        <v>0.042</v>
      </c>
      <c r="CI688" s="52">
        <f>(CJ688*CJ689-CH688*CH689)/CI689</f>
        <v>0.0481617810305255</v>
      </c>
      <c r="CJ688" s="140">
        <v>0.045</v>
      </c>
      <c r="CK688" s="140">
        <v>0.065</v>
      </c>
      <c r="CL688" s="140">
        <v>0.063</v>
      </c>
      <c r="CM688" s="140">
        <v>0.06</v>
      </c>
      <c r="CN688" s="52">
        <f t="shared" ref="CN688:CS688" si="831">CM688</f>
        <v>0.06</v>
      </c>
      <c r="CO688" s="52">
        <f t="shared" si="831"/>
        <v>0.06</v>
      </c>
      <c r="CP688" s="52">
        <f t="shared" si="831"/>
        <v>0.06</v>
      </c>
      <c r="CQ688" s="52">
        <f t="shared" si="831"/>
        <v>0.06</v>
      </c>
      <c r="CR688" s="52">
        <f t="shared" si="831"/>
        <v>0.06</v>
      </c>
      <c r="CS688" s="52">
        <f t="shared" si="831"/>
        <v>0.06</v>
      </c>
    </row>
    <row r="689" spans="1:97">
      <c r="A689" s="57" t="s">
        <v>456</v>
      </c>
      <c r="B689" s="39" t="s">
        <v>594</v>
      </c>
      <c r="AY689" s="27">
        <v>3792.2</v>
      </c>
      <c r="BP689" s="40">
        <f t="shared" ref="BP689:BR689" si="832">BI686</f>
        <v>2833.8</v>
      </c>
      <c r="BQ689" s="40">
        <f t="shared" si="832"/>
        <v>2818.7</v>
      </c>
      <c r="BR689" s="40">
        <f t="shared" si="832"/>
        <v>2045.4</v>
      </c>
      <c r="BS689" s="40">
        <f t="shared" ref="BS689:BV689" si="833">BL686</f>
        <v>2965</v>
      </c>
      <c r="BT689" s="40">
        <f t="shared" si="833"/>
        <v>5652.5</v>
      </c>
      <c r="BU689" s="40">
        <f t="shared" si="833"/>
        <v>5010.4</v>
      </c>
      <c r="BV689" s="40">
        <f t="shared" si="833"/>
        <v>10662.9</v>
      </c>
      <c r="BW689" s="40">
        <f t="shared" ref="BW689:BY689" si="834">BP686</f>
        <v>2722.7</v>
      </c>
      <c r="BX689" s="40">
        <f t="shared" si="834"/>
        <v>2752</v>
      </c>
      <c r="BY689" s="40">
        <f t="shared" si="834"/>
        <v>1955.5</v>
      </c>
      <c r="BZ689" s="40">
        <f t="shared" ref="BZ689:CC689" si="835">BS686</f>
        <v>2873.2</v>
      </c>
      <c r="CA689" s="40">
        <f t="shared" si="835"/>
        <v>5474.7</v>
      </c>
      <c r="CB689" s="40">
        <f t="shared" si="835"/>
        <v>4828.7</v>
      </c>
      <c r="CC689" s="39">
        <f t="shared" si="835"/>
        <v>10303.4</v>
      </c>
      <c r="CD689" s="40">
        <f t="shared" ref="CD689:CF689" si="836">BW686</f>
        <v>2952.5</v>
      </c>
      <c r="CE689" s="40">
        <f t="shared" si="836"/>
        <v>2440.2</v>
      </c>
      <c r="CF689" s="40">
        <f t="shared" si="836"/>
        <v>1953.2</v>
      </c>
      <c r="CG689" s="40">
        <f t="shared" ref="CG689:CJ689" si="837">BZ686</f>
        <v>3163.568</v>
      </c>
      <c r="CH689" s="40">
        <f t="shared" si="837"/>
        <v>5392.7</v>
      </c>
      <c r="CI689" s="40">
        <f t="shared" si="837"/>
        <v>5116.768</v>
      </c>
      <c r="CJ689" s="39">
        <f t="shared" si="837"/>
        <v>10509.468</v>
      </c>
      <c r="CK689" s="39">
        <f t="shared" ref="CK689:CS689" si="838">CJ686</f>
        <v>10982.39406</v>
      </c>
      <c r="CL689" s="39">
        <f t="shared" si="838"/>
        <v>11696.2496739</v>
      </c>
      <c r="CM689" s="39">
        <f t="shared" si="838"/>
        <v>12433.1134033557</v>
      </c>
      <c r="CN689" s="39">
        <f t="shared" si="838"/>
        <v>13179.100207557</v>
      </c>
      <c r="CO689" s="39">
        <f t="shared" si="838"/>
        <v>13969.8462200105</v>
      </c>
      <c r="CP689" s="39">
        <f t="shared" si="838"/>
        <v>14808.0369932111</v>
      </c>
      <c r="CQ689" s="39">
        <f t="shared" si="838"/>
        <v>15696.5192128038</v>
      </c>
      <c r="CR689" s="39">
        <f t="shared" si="838"/>
        <v>16638.310365572</v>
      </c>
      <c r="CS689" s="39">
        <f t="shared" si="838"/>
        <v>17636.6089875063</v>
      </c>
    </row>
    <row r="690" spans="1:97">
      <c r="A690" s="57" t="s">
        <v>457</v>
      </c>
      <c r="B690" s="39" t="s">
        <v>594</v>
      </c>
      <c r="BP690" s="40">
        <f t="shared" ref="BP690:BR690" si="839">BP688*BP689</f>
        <v>-31.1718</v>
      </c>
      <c r="BQ690" s="40">
        <f t="shared" si="839"/>
        <v>-67.6488</v>
      </c>
      <c r="BR690" s="40">
        <f t="shared" si="839"/>
        <v>-132.951</v>
      </c>
      <c r="BS690" s="40">
        <f>BU690-BR690</f>
        <v>-106.54612</v>
      </c>
      <c r="BT690" s="40">
        <f>BT688*BT689</f>
        <v>-96.0925</v>
      </c>
      <c r="BU690" s="40">
        <f>BU688*BU689</f>
        <v>-239.49712</v>
      </c>
      <c r="BV690" s="40">
        <f t="shared" ref="BV690:CS690" si="840">BV688*BV689</f>
        <v>-345.47796</v>
      </c>
      <c r="BW690" s="40">
        <f t="shared" si="840"/>
        <v>187.8663</v>
      </c>
      <c r="BX690" s="40">
        <f t="shared" si="840"/>
        <v>-243.2768</v>
      </c>
      <c r="BY690" s="40">
        <f t="shared" si="840"/>
        <v>91.9085</v>
      </c>
      <c r="BZ690" s="40"/>
      <c r="CA690" s="40">
        <f>CA688*CA689</f>
        <v>-60.2217</v>
      </c>
      <c r="CB690" s="40"/>
      <c r="CC690" s="40">
        <f t="shared" si="840"/>
        <v>206.068</v>
      </c>
      <c r="CD690" s="40">
        <f t="shared" si="840"/>
        <v>-118.1</v>
      </c>
      <c r="CE690" s="40">
        <f t="shared" si="840"/>
        <v>344.5934</v>
      </c>
      <c r="CF690" s="40">
        <f t="shared" si="840"/>
        <v>117.192</v>
      </c>
      <c r="CG690" s="40">
        <f t="shared" si="840"/>
        <v>129.24066</v>
      </c>
      <c r="CH690" s="40">
        <f t="shared" si="840"/>
        <v>226.4934</v>
      </c>
      <c r="CI690" s="40">
        <f t="shared" si="840"/>
        <v>246.43266</v>
      </c>
      <c r="CJ690" s="40">
        <f t="shared" si="840"/>
        <v>472.92606</v>
      </c>
      <c r="CK690" s="40">
        <f t="shared" si="840"/>
        <v>713.8556139</v>
      </c>
      <c r="CL690" s="40">
        <f t="shared" si="840"/>
        <v>736.8637294557</v>
      </c>
      <c r="CM690" s="40">
        <f t="shared" si="840"/>
        <v>745.986804201342</v>
      </c>
      <c r="CN690" s="40">
        <f t="shared" si="840"/>
        <v>790.746012453422</v>
      </c>
      <c r="CO690" s="40">
        <f t="shared" si="840"/>
        <v>838.190773200628</v>
      </c>
      <c r="CP690" s="40">
        <f t="shared" si="840"/>
        <v>888.482219592665</v>
      </c>
      <c r="CQ690" s="40">
        <f t="shared" si="840"/>
        <v>941.791152768225</v>
      </c>
      <c r="CR690" s="40">
        <f t="shared" si="840"/>
        <v>998.298621934319</v>
      </c>
      <c r="CS690" s="40">
        <f t="shared" si="840"/>
        <v>1058.19653925038</v>
      </c>
    </row>
    <row r="691" spans="1:97">
      <c r="BS691" s="42"/>
      <c r="BW691" s="76"/>
      <c r="BX691" s="76"/>
      <c r="BY691" s="76"/>
      <c r="BZ691" s="76"/>
      <c r="CA691" s="76"/>
      <c r="CB691" s="76"/>
      <c r="CC691" s="76"/>
      <c r="CD691" s="76"/>
      <c r="CE691" s="76"/>
      <c r="CF691" s="76"/>
      <c r="CG691" s="76"/>
      <c r="CH691" s="76"/>
      <c r="CI691" s="76"/>
      <c r="CJ691" s="76"/>
    </row>
    <row r="692" spans="1:97">
      <c r="A692" s="18" t="s">
        <v>453</v>
      </c>
      <c r="B692" s="58" t="s">
        <v>594</v>
      </c>
      <c r="AM692" s="74">
        <v>1773.1</v>
      </c>
      <c r="AN692" s="74"/>
      <c r="AO692" s="74"/>
      <c r="AP692" s="74"/>
      <c r="AQ692" s="74"/>
      <c r="AR692" s="74"/>
      <c r="AS692" s="74"/>
      <c r="AT692" s="74">
        <v>1469.3</v>
      </c>
      <c r="AU692" s="74"/>
      <c r="AV692" s="74"/>
      <c r="AW692" s="74"/>
      <c r="AX692" s="74"/>
      <c r="AY692" s="74">
        <v>809</v>
      </c>
      <c r="AZ692" s="74"/>
      <c r="BA692" s="74">
        <v>1771.5</v>
      </c>
      <c r="BC692" s="30">
        <v>606</v>
      </c>
      <c r="BD692" s="30">
        <v>675.6</v>
      </c>
      <c r="BF692" s="30">
        <v>1125.3</v>
      </c>
      <c r="BG692" s="58">
        <f>BH692-BF692</f>
        <v>1250.9</v>
      </c>
      <c r="BH692" s="74">
        <v>2376.2</v>
      </c>
      <c r="BI692" s="30">
        <v>684.4</v>
      </c>
      <c r="BJ692" s="30">
        <v>766</v>
      </c>
      <c r="BK692" s="30">
        <v>844.1</v>
      </c>
      <c r="BL692" s="58">
        <f>BN692-BK692</f>
        <v>622.4</v>
      </c>
      <c r="BM692" s="30">
        <v>1450.4</v>
      </c>
      <c r="BN692" s="58">
        <f>BO692-BM692</f>
        <v>1466.5</v>
      </c>
      <c r="BO692" s="74">
        <v>2916.9</v>
      </c>
      <c r="BP692" s="74">
        <v>812.6</v>
      </c>
      <c r="BQ692" s="58">
        <f>BT692-BP692</f>
        <v>867.6</v>
      </c>
      <c r="BR692" s="74">
        <v>850.3</v>
      </c>
      <c r="BS692" s="58">
        <f>BU692-BR692</f>
        <v>773.4</v>
      </c>
      <c r="BT692" s="74">
        <v>1680.2</v>
      </c>
      <c r="BU692" s="58">
        <f>BV692-BT692</f>
        <v>1623.7</v>
      </c>
      <c r="BV692" s="58">
        <v>3303.9</v>
      </c>
      <c r="BW692" s="74">
        <v>815.8</v>
      </c>
      <c r="BX692" s="58">
        <f>CA692-BW692</f>
        <v>848</v>
      </c>
      <c r="BY692" s="74">
        <v>825</v>
      </c>
      <c r="BZ692" s="58">
        <f>CB692-BY692</f>
        <v>1079.412</v>
      </c>
      <c r="CA692" s="74">
        <v>1663.8</v>
      </c>
      <c r="CB692" s="58">
        <f>CC692-CA692</f>
        <v>1904.412</v>
      </c>
      <c r="CC692" s="58">
        <f t="shared" ref="CC692:CN692" si="841">SUM(CC695:CC696)</f>
        <v>3568.212</v>
      </c>
      <c r="CD692" s="58">
        <f t="shared" si="841"/>
        <v>872.906</v>
      </c>
      <c r="CE692" s="58">
        <f>CH692-CD692</f>
        <v>899.041</v>
      </c>
      <c r="CF692" s="58">
        <f t="shared" si="841"/>
        <v>907.5</v>
      </c>
      <c r="CG692" s="58">
        <f>CI692-CF692</f>
        <v>1134.971628</v>
      </c>
      <c r="CH692" s="58">
        <f t="shared" si="841"/>
        <v>1771.947</v>
      </c>
      <c r="CI692" s="58">
        <f>CJ692-CH692</f>
        <v>2042.471628</v>
      </c>
      <c r="CJ692" s="58">
        <f t="shared" si="841"/>
        <v>3814.418628</v>
      </c>
      <c r="CK692" s="58">
        <f t="shared" si="841"/>
        <v>4119.57211824</v>
      </c>
      <c r="CL692" s="58">
        <f t="shared" si="841"/>
        <v>4449.1378876992</v>
      </c>
      <c r="CM692" s="58">
        <f t="shared" si="841"/>
        <v>4805.06891871514</v>
      </c>
      <c r="CN692" s="58">
        <f t="shared" si="841"/>
        <v>5189.47443221235</v>
      </c>
      <c r="CO692" s="58">
        <f t="shared" ref="CO692:CS692" si="842">SUM(CO695:CO696)</f>
        <v>5604.63238678934</v>
      </c>
      <c r="CP692" s="58">
        <f t="shared" si="842"/>
        <v>6053.00297773248</v>
      </c>
      <c r="CQ692" s="58">
        <f t="shared" si="842"/>
        <v>6537.24321595108</v>
      </c>
      <c r="CR692" s="58">
        <f t="shared" si="842"/>
        <v>7060.22267322717</v>
      </c>
      <c r="CS692" s="58">
        <f t="shared" si="842"/>
        <v>7625.04048708534</v>
      </c>
    </row>
    <row r="693" spans="1:97">
      <c r="A693" s="529" t="s">
        <v>412</v>
      </c>
      <c r="B693" s="33" t="s">
        <v>587</v>
      </c>
      <c r="AY693" s="33">
        <v>0.227</v>
      </c>
      <c r="BA693" s="33">
        <v>0.206</v>
      </c>
      <c r="BB693" s="33"/>
      <c r="BC693" s="33">
        <v>0.439</v>
      </c>
      <c r="BD693" s="33">
        <v>0.365</v>
      </c>
      <c r="BE693" s="33"/>
      <c r="BF693" s="33">
        <v>0.391</v>
      </c>
      <c r="BG693" s="33"/>
      <c r="BH693" s="33">
        <v>0.341</v>
      </c>
      <c r="BI693" s="33">
        <v>0.318</v>
      </c>
      <c r="BJ693" s="33">
        <v>0.264</v>
      </c>
      <c r="BK693" s="33">
        <f>BK692/BD692-1</f>
        <v>0.249407933688573</v>
      </c>
      <c r="BL693" s="33">
        <v>0.082</v>
      </c>
      <c r="BM693" s="33">
        <v>0.289</v>
      </c>
      <c r="BN693" s="33">
        <f>BN692/BG692-1</f>
        <v>0.172355903749301</v>
      </c>
      <c r="BO693" s="33">
        <v>0.228</v>
      </c>
      <c r="BP693" s="33">
        <v>0.228</v>
      </c>
      <c r="BQ693" s="33">
        <v>0.137</v>
      </c>
      <c r="BR693" s="33">
        <v>0.007</v>
      </c>
      <c r="BS693" s="33">
        <v>0.043</v>
      </c>
      <c r="BT693" s="33">
        <f>BT692/BM692-1</f>
        <v>0.158439051296194</v>
      </c>
      <c r="BU693" s="33">
        <f>BU692/BN692-1</f>
        <v>0.107193999318104</v>
      </c>
      <c r="BV693" s="33">
        <f>BV692/BO692-1</f>
        <v>0.132675100277692</v>
      </c>
      <c r="BW693" s="33">
        <f>BW692/BP692-1</f>
        <v>0.00393797686438591</v>
      </c>
      <c r="BX693" s="33">
        <v>0.137</v>
      </c>
      <c r="BY693" s="33">
        <v>0.057</v>
      </c>
      <c r="BZ693" s="33"/>
      <c r="CA693" s="33">
        <f>CA692/BT692-1</f>
        <v>-0.00976074276871808</v>
      </c>
      <c r="CB693" s="33"/>
      <c r="CC693" s="33">
        <f t="shared" ref="CC693:CJ693" si="843">CC692/BV692-1</f>
        <v>0.0800000000000001</v>
      </c>
      <c r="CD693" s="33">
        <f t="shared" si="843"/>
        <v>0.0700000000000001</v>
      </c>
      <c r="CE693" s="33">
        <f t="shared" si="843"/>
        <v>0.060189858490566</v>
      </c>
      <c r="CF693" s="33">
        <f t="shared" si="843"/>
        <v>0.1</v>
      </c>
      <c r="CG693" s="33">
        <f t="shared" si="843"/>
        <v>0.0514721237117985</v>
      </c>
      <c r="CH693" s="33">
        <f t="shared" si="843"/>
        <v>0.0649999999999999</v>
      </c>
      <c r="CI693" s="33">
        <f t="shared" si="843"/>
        <v>0.0724946219620544</v>
      </c>
      <c r="CJ693" s="33">
        <f t="shared" si="843"/>
        <v>0.0689999999999999</v>
      </c>
      <c r="CK693" s="33">
        <f t="shared" ref="CK693:CS693" si="844">CK692/CJ692-1</f>
        <v>0.0800000000000001</v>
      </c>
      <c r="CL693" s="33">
        <f t="shared" si="844"/>
        <v>0.0800000000000001</v>
      </c>
      <c r="CM693" s="33">
        <f t="shared" si="844"/>
        <v>0.0800000000000001</v>
      </c>
      <c r="CN693" s="33">
        <f t="shared" si="844"/>
        <v>0.0800000000000001</v>
      </c>
      <c r="CO693" s="33">
        <f t="shared" si="844"/>
        <v>0.0800000000000001</v>
      </c>
      <c r="CP693" s="33">
        <f t="shared" si="844"/>
        <v>0.0800000000000001</v>
      </c>
      <c r="CQ693" s="33">
        <f t="shared" si="844"/>
        <v>0.0799999999999998</v>
      </c>
      <c r="CR693" s="33">
        <f t="shared" si="844"/>
        <v>0.0800000000000001</v>
      </c>
      <c r="CS693" s="33">
        <f t="shared" si="844"/>
        <v>0.0800000000000001</v>
      </c>
    </row>
    <row r="694" spans="1:97">
      <c r="A694" s="538" t="s">
        <v>455</v>
      </c>
      <c r="B694" s="33" t="s">
        <v>587</v>
      </c>
      <c r="AY694" s="52">
        <v>0.328</v>
      </c>
      <c r="BA694" s="33">
        <v>0.206</v>
      </c>
      <c r="BB694" s="209">
        <v>0.222</v>
      </c>
      <c r="BC694" s="52">
        <v>0.224</v>
      </c>
      <c r="BD694" s="52">
        <v>0.162</v>
      </c>
      <c r="BE694" s="52"/>
      <c r="BF694" s="52">
        <v>0.223</v>
      </c>
      <c r="BG694" s="33"/>
      <c r="BH694" s="52">
        <v>0.186</v>
      </c>
      <c r="BI694" s="52">
        <v>0.223</v>
      </c>
      <c r="BJ694" s="52">
        <v>0.249</v>
      </c>
      <c r="BK694" s="52">
        <v>0.254</v>
      </c>
      <c r="BL694" s="52">
        <v>0.234</v>
      </c>
      <c r="BM694" s="52">
        <v>0.236</v>
      </c>
      <c r="BN694" s="33"/>
      <c r="BO694" s="52">
        <v>0.244</v>
      </c>
      <c r="BP694" s="52">
        <v>0.161</v>
      </c>
      <c r="BQ694" s="52">
        <v>0.123</v>
      </c>
      <c r="BR694" s="52">
        <v>0.0855</v>
      </c>
      <c r="BS694" s="52">
        <v>0.075</v>
      </c>
      <c r="BT694" s="52">
        <v>0.1415</v>
      </c>
      <c r="BU694" s="52">
        <f>BU696/BU695</f>
        <v>0.0798204439140812</v>
      </c>
      <c r="BV694" s="52">
        <v>0.11049</v>
      </c>
      <c r="BW694" s="52">
        <v>0.079</v>
      </c>
      <c r="BX694" s="52">
        <v>0.1236</v>
      </c>
      <c r="BY694" s="52">
        <v>0.044</v>
      </c>
      <c r="BZ694" s="52">
        <f>((CC694*CC695)-(CA694*CA695)-(BY694*BY695))/BZ695</f>
        <v>0.0696123610033618</v>
      </c>
      <c r="CA694" s="52">
        <v>0.103</v>
      </c>
      <c r="CB694" s="52">
        <f>(CC694*CC695-CA694*CA695)/CB695</f>
        <v>0.0561996674262487</v>
      </c>
      <c r="CC694" s="140">
        <v>0.08</v>
      </c>
      <c r="CD694" s="140">
        <v>0.07</v>
      </c>
      <c r="CE694" s="52">
        <f>((CH694*CH695)-(CD694*CD695))/CE695</f>
        <v>0.060189858490566</v>
      </c>
      <c r="CF694" s="140">
        <v>0.1</v>
      </c>
      <c r="CG694" s="52">
        <f>((CI694*CI695)-(CF694*CF695))/CG695</f>
        <v>0.0514721237117987</v>
      </c>
      <c r="CH694" s="140">
        <v>0.065</v>
      </c>
      <c r="CI694" s="52">
        <f>(CJ694*CJ695-CH694*CH695)/CI695</f>
        <v>0.0724946219620544</v>
      </c>
      <c r="CJ694" s="140">
        <v>0.069</v>
      </c>
      <c r="CK694" s="140">
        <v>0.08</v>
      </c>
      <c r="CL694" s="140">
        <v>0.08</v>
      </c>
      <c r="CM694" s="52">
        <f t="shared" ref="CM694:CS694" si="845">CL694</f>
        <v>0.08</v>
      </c>
      <c r="CN694" s="52">
        <f t="shared" si="845"/>
        <v>0.08</v>
      </c>
      <c r="CO694" s="52">
        <f t="shared" si="845"/>
        <v>0.08</v>
      </c>
      <c r="CP694" s="52">
        <f t="shared" si="845"/>
        <v>0.08</v>
      </c>
      <c r="CQ694" s="52">
        <f t="shared" si="845"/>
        <v>0.08</v>
      </c>
      <c r="CR694" s="52">
        <f t="shared" si="845"/>
        <v>0.08</v>
      </c>
      <c r="CS694" s="52">
        <f t="shared" si="845"/>
        <v>0.08</v>
      </c>
    </row>
    <row r="695" spans="1:97">
      <c r="A695" s="57" t="s">
        <v>456</v>
      </c>
      <c r="B695" s="39" t="s">
        <v>594</v>
      </c>
      <c r="AY695" s="27">
        <v>659.2</v>
      </c>
      <c r="BP695" s="40">
        <f>BI692</f>
        <v>684.4</v>
      </c>
      <c r="BQ695" s="40">
        <f>BT695-BP695</f>
        <v>766</v>
      </c>
      <c r="BR695" s="40">
        <f>BK692</f>
        <v>844.1</v>
      </c>
      <c r="BS695" s="71">
        <f>BU695-BR695</f>
        <v>622.4</v>
      </c>
      <c r="BT695" s="40">
        <f t="shared" ref="BT695" si="846">BM692</f>
        <v>1450.4</v>
      </c>
      <c r="BU695" s="40">
        <f>BV695-BT695</f>
        <v>1466.5</v>
      </c>
      <c r="BV695" s="40">
        <f>BO692</f>
        <v>2916.9</v>
      </c>
      <c r="BW695" s="40">
        <f>BP692</f>
        <v>812.6</v>
      </c>
      <c r="BX695" s="40">
        <f>CA695-BW695</f>
        <v>867.6</v>
      </c>
      <c r="BY695" s="40">
        <f>BR692</f>
        <v>850.3</v>
      </c>
      <c r="BZ695" s="40">
        <f t="shared" ref="BZ695:CD695" si="847">BS692</f>
        <v>773.4</v>
      </c>
      <c r="CA695" s="40">
        <f t="shared" si="847"/>
        <v>1680.2</v>
      </c>
      <c r="CB695" s="40">
        <f t="shared" si="847"/>
        <v>1623.7</v>
      </c>
      <c r="CC695" s="39">
        <f t="shared" si="847"/>
        <v>3303.9</v>
      </c>
      <c r="CD695" s="40">
        <f t="shared" si="847"/>
        <v>815.8</v>
      </c>
      <c r="CE695" s="40">
        <f>CH695-CD695</f>
        <v>848</v>
      </c>
      <c r="CF695" s="40">
        <f>BY692</f>
        <v>825</v>
      </c>
      <c r="CG695" s="40">
        <f t="shared" ref="CG695:CJ695" si="848">BZ692</f>
        <v>1079.412</v>
      </c>
      <c r="CH695" s="40">
        <f t="shared" si="848"/>
        <v>1663.8</v>
      </c>
      <c r="CI695" s="40">
        <f t="shared" si="848"/>
        <v>1904.412</v>
      </c>
      <c r="CJ695" s="39">
        <f t="shared" si="848"/>
        <v>3568.212</v>
      </c>
      <c r="CK695" s="39">
        <f t="shared" ref="CK695:CS695" si="849">CJ692</f>
        <v>3814.418628</v>
      </c>
      <c r="CL695" s="39">
        <f t="shared" si="849"/>
        <v>4119.57211824</v>
      </c>
      <c r="CM695" s="39">
        <f t="shared" si="849"/>
        <v>4449.1378876992</v>
      </c>
      <c r="CN695" s="39">
        <f t="shared" si="849"/>
        <v>4805.06891871514</v>
      </c>
      <c r="CO695" s="39">
        <f t="shared" si="849"/>
        <v>5189.47443221235</v>
      </c>
      <c r="CP695" s="39">
        <f t="shared" si="849"/>
        <v>5604.63238678934</v>
      </c>
      <c r="CQ695" s="39">
        <f t="shared" si="849"/>
        <v>6053.00297773248</v>
      </c>
      <c r="CR695" s="39">
        <f t="shared" si="849"/>
        <v>6537.24321595108</v>
      </c>
      <c r="CS695" s="39">
        <f t="shared" si="849"/>
        <v>7060.22267322717</v>
      </c>
    </row>
    <row r="696" spans="1:97">
      <c r="A696" s="57" t="s">
        <v>457</v>
      </c>
      <c r="B696" s="39" t="s">
        <v>594</v>
      </c>
      <c r="BA696" s="52"/>
      <c r="BP696" s="40">
        <f>BP694*BP695</f>
        <v>110.1884</v>
      </c>
      <c r="BQ696" s="40">
        <f>BQ694*BQ695</f>
        <v>94.218</v>
      </c>
      <c r="BR696" s="40">
        <f>BR694*BR695</f>
        <v>72.17055</v>
      </c>
      <c r="BS696" s="40">
        <f>BU696-BR696</f>
        <v>44.886131</v>
      </c>
      <c r="BT696" s="40">
        <f>BT694*BT695</f>
        <v>205.2316</v>
      </c>
      <c r="BU696" s="40">
        <f>BV696-BT696</f>
        <v>117.056681</v>
      </c>
      <c r="BV696" s="40">
        <f t="shared" ref="BV696:CS696" si="850">BV694*BV695</f>
        <v>322.288281</v>
      </c>
      <c r="BW696" s="40">
        <f t="shared" si="850"/>
        <v>64.1954</v>
      </c>
      <c r="BX696" s="40">
        <f t="shared" si="850"/>
        <v>107.23536</v>
      </c>
      <c r="BY696" s="40">
        <f t="shared" si="850"/>
        <v>37.4132</v>
      </c>
      <c r="BZ696" s="40"/>
      <c r="CA696" s="40">
        <f>CA694*CA695</f>
        <v>173.0606</v>
      </c>
      <c r="CB696" s="40"/>
      <c r="CC696" s="40">
        <f t="shared" si="850"/>
        <v>264.312</v>
      </c>
      <c r="CD696" s="40">
        <f t="shared" si="850"/>
        <v>57.106</v>
      </c>
      <c r="CE696" s="40">
        <f t="shared" si="850"/>
        <v>51.041</v>
      </c>
      <c r="CF696" s="40">
        <f t="shared" si="850"/>
        <v>82.5</v>
      </c>
      <c r="CG696" s="40">
        <f t="shared" si="850"/>
        <v>55.559628</v>
      </c>
      <c r="CH696" s="40">
        <f t="shared" si="850"/>
        <v>108.147</v>
      </c>
      <c r="CI696" s="40">
        <f t="shared" si="850"/>
        <v>138.059628</v>
      </c>
      <c r="CJ696" s="40">
        <f t="shared" si="850"/>
        <v>246.206628</v>
      </c>
      <c r="CK696" s="40">
        <f t="shared" si="850"/>
        <v>305.15349024</v>
      </c>
      <c r="CL696" s="40">
        <f t="shared" si="850"/>
        <v>329.5657694592</v>
      </c>
      <c r="CM696" s="40">
        <f t="shared" si="850"/>
        <v>355.931031015936</v>
      </c>
      <c r="CN696" s="40">
        <f t="shared" si="850"/>
        <v>384.405513497211</v>
      </c>
      <c r="CO696" s="40">
        <f t="shared" si="850"/>
        <v>415.157954576988</v>
      </c>
      <c r="CP696" s="40">
        <f t="shared" si="850"/>
        <v>448.370590943147</v>
      </c>
      <c r="CQ696" s="40">
        <f t="shared" si="850"/>
        <v>484.240238218599</v>
      </c>
      <c r="CR696" s="40">
        <f t="shared" si="850"/>
        <v>522.979457276087</v>
      </c>
      <c r="CS696" s="40">
        <f t="shared" si="850"/>
        <v>564.817813858174</v>
      </c>
    </row>
    <row r="697" spans="1:97">
      <c r="BW697" s="76"/>
      <c r="BX697" s="76"/>
      <c r="BY697" s="76"/>
      <c r="BZ697" s="76"/>
      <c r="CA697" s="76"/>
      <c r="CB697" s="76"/>
      <c r="CC697" s="76"/>
      <c r="CD697" s="76"/>
      <c r="CE697" s="76"/>
      <c r="CF697" s="76"/>
      <c r="CG697" s="76"/>
      <c r="CH697" s="76"/>
      <c r="CI697" s="76"/>
      <c r="CJ697" s="76"/>
    </row>
    <row r="698" spans="1:97">
      <c r="A698" s="211" t="s">
        <v>454</v>
      </c>
      <c r="B698" s="58" t="s">
        <v>594</v>
      </c>
      <c r="AM698" s="74">
        <v>2438.5</v>
      </c>
      <c r="AN698" s="74"/>
      <c r="AO698" s="74"/>
      <c r="AP698" s="74"/>
      <c r="AQ698" s="74"/>
      <c r="AR698" s="74"/>
      <c r="AS698" s="74"/>
      <c r="AT698" s="74">
        <v>2101.9</v>
      </c>
      <c r="AU698" s="74"/>
      <c r="AV698" s="74"/>
      <c r="AW698" s="74"/>
      <c r="AX698" s="74"/>
      <c r="AY698" s="74">
        <v>1093.9</v>
      </c>
      <c r="AZ698" s="74"/>
      <c r="BA698" s="74">
        <v>2312</v>
      </c>
      <c r="BC698" s="30">
        <v>722.3</v>
      </c>
      <c r="BD698" s="27">
        <v>787.7</v>
      </c>
      <c r="BF698" s="30">
        <v>1403.4</v>
      </c>
      <c r="BG698" s="58">
        <f>BH698-BF698</f>
        <v>1559</v>
      </c>
      <c r="BH698" s="74">
        <v>2962.4</v>
      </c>
      <c r="BI698" s="30">
        <v>840.8</v>
      </c>
      <c r="BJ698" s="30">
        <v>807.1</v>
      </c>
      <c r="BK698" s="30">
        <v>885.4</v>
      </c>
      <c r="BL698" s="30">
        <v>914.4</v>
      </c>
      <c r="BM698" s="30">
        <v>1647.9</v>
      </c>
      <c r="BN698" s="58">
        <f>BO698-BM698</f>
        <v>1799.8</v>
      </c>
      <c r="BO698" s="74">
        <v>3447.7</v>
      </c>
      <c r="BP698" s="58">
        <v>961.5</v>
      </c>
      <c r="BQ698" s="58">
        <f>BT698-BP698</f>
        <v>922.5</v>
      </c>
      <c r="BR698" s="58">
        <v>955.4</v>
      </c>
      <c r="BS698" s="58">
        <f>BU698-BR698</f>
        <v>1023.6</v>
      </c>
      <c r="BT698" s="58">
        <v>1884</v>
      </c>
      <c r="BU698" s="58">
        <f>BV698-BT698</f>
        <v>1979</v>
      </c>
      <c r="BV698" s="58">
        <v>3863</v>
      </c>
      <c r="BW698" s="58">
        <v>1079</v>
      </c>
      <c r="BX698" s="58">
        <f>CA698-BW698</f>
        <v>979.2</v>
      </c>
      <c r="BY698" s="58">
        <v>1010.2</v>
      </c>
      <c r="BZ698" s="58">
        <f>CB698-BY698</f>
        <v>1258.16</v>
      </c>
      <c r="CA698" s="58">
        <v>2058.2</v>
      </c>
      <c r="CB698" s="58">
        <f>CC698-CA698</f>
        <v>2268.36</v>
      </c>
      <c r="CC698" s="58">
        <f>SUM(CC701:CC702)</f>
        <v>4326.56</v>
      </c>
      <c r="CD698" s="58">
        <f t="shared" ref="CD698:CS698" si="851">SUM(CD701:CD702)</f>
        <v>1213.875</v>
      </c>
      <c r="CE698" s="58">
        <f>CH698-CD698</f>
        <v>1111.891</v>
      </c>
      <c r="CF698" s="58">
        <f t="shared" si="851"/>
        <v>1121.322</v>
      </c>
      <c r="CG698" s="58">
        <f>CI698-CF698</f>
        <v>1355.3936</v>
      </c>
      <c r="CH698" s="58">
        <f t="shared" si="851"/>
        <v>2325.766</v>
      </c>
      <c r="CI698" s="58">
        <f>CJ698-CH698</f>
        <v>2476.7156</v>
      </c>
      <c r="CJ698" s="58">
        <f t="shared" si="851"/>
        <v>4802.4816</v>
      </c>
      <c r="CK698" s="58">
        <f t="shared" si="851"/>
        <v>5330.754576</v>
      </c>
      <c r="CL698" s="58">
        <f t="shared" si="851"/>
        <v>5917.13757936</v>
      </c>
      <c r="CM698" s="58">
        <f t="shared" si="851"/>
        <v>6568.0227130896</v>
      </c>
      <c r="CN698" s="58">
        <f t="shared" si="851"/>
        <v>7290.50521152946</v>
      </c>
      <c r="CO698" s="58">
        <f t="shared" si="851"/>
        <v>8092.4607847977</v>
      </c>
      <c r="CP698" s="58">
        <f t="shared" si="851"/>
        <v>8982.63147112544</v>
      </c>
      <c r="CQ698" s="58">
        <f t="shared" si="851"/>
        <v>9970.72093294924</v>
      </c>
      <c r="CR698" s="58">
        <f t="shared" si="851"/>
        <v>11067.5002355737</v>
      </c>
      <c r="CS698" s="58">
        <f t="shared" si="851"/>
        <v>12284.9252614868</v>
      </c>
    </row>
    <row r="699" spans="1:97">
      <c r="A699" s="529" t="s">
        <v>412</v>
      </c>
      <c r="B699" s="33" t="s">
        <v>587</v>
      </c>
      <c r="AY699" s="33">
        <v>0.133</v>
      </c>
      <c r="BA699" s="33">
        <v>0.1</v>
      </c>
      <c r="BB699" s="33"/>
      <c r="BC699" s="33">
        <v>0.389</v>
      </c>
      <c r="BD699" s="33">
        <v>0.415</v>
      </c>
      <c r="BE699" s="33"/>
      <c r="BF699" s="33">
        <v>0.283</v>
      </c>
      <c r="BG699" s="33"/>
      <c r="BH699" s="33">
        <v>0.281</v>
      </c>
      <c r="BI699" s="33">
        <v>0.235</v>
      </c>
      <c r="BJ699" s="33">
        <v>0.207</v>
      </c>
      <c r="BK699" s="33">
        <f>BK698/BD698-1</f>
        <v>0.124031991875079</v>
      </c>
      <c r="BL699" s="33">
        <v>0.082</v>
      </c>
      <c r="BM699" s="33">
        <v>0.174</v>
      </c>
      <c r="BN699" s="33">
        <f>BN698/BG698-1</f>
        <v>0.15445798588839</v>
      </c>
      <c r="BO699" s="33">
        <v>0.164</v>
      </c>
      <c r="BP699" s="33">
        <v>0.164</v>
      </c>
      <c r="BQ699" s="33">
        <v>0.137</v>
      </c>
      <c r="BR699" s="33">
        <v>0.079</v>
      </c>
      <c r="BS699" s="33">
        <v>0.043</v>
      </c>
      <c r="BT699" s="33">
        <f>BT698/BM698-1</f>
        <v>0.143273256872383</v>
      </c>
      <c r="BU699" s="33">
        <f>BU698/BN698-1</f>
        <v>0.0995666185131683</v>
      </c>
      <c r="BV699" s="33">
        <f>BV698/BO698-1</f>
        <v>0.120457116338428</v>
      </c>
      <c r="BW699" s="33">
        <f>BW698/BP698-1</f>
        <v>0.122204888195528</v>
      </c>
      <c r="BX699" s="33">
        <v>0.137</v>
      </c>
      <c r="BY699" s="33">
        <v>-0.03</v>
      </c>
      <c r="BZ699" s="33"/>
      <c r="CA699" s="33">
        <f>CA698/BT698-1</f>
        <v>0.0924628450106155</v>
      </c>
      <c r="CB699" s="33"/>
      <c r="CC699" s="33">
        <f t="shared" ref="CC699:CJ699" si="852">CC698/BV698-1</f>
        <v>0.12</v>
      </c>
      <c r="CD699" s="33">
        <f t="shared" si="852"/>
        <v>0.125</v>
      </c>
      <c r="CE699" s="33">
        <f t="shared" si="852"/>
        <v>0.135509599673203</v>
      </c>
      <c r="CF699" s="33">
        <f t="shared" si="852"/>
        <v>0.11</v>
      </c>
      <c r="CG699" s="33">
        <f t="shared" si="852"/>
        <v>0.0772823806193168</v>
      </c>
      <c r="CH699" s="33">
        <f t="shared" si="852"/>
        <v>0.13</v>
      </c>
      <c r="CI699" s="33">
        <f t="shared" si="852"/>
        <v>0.0918529686645857</v>
      </c>
      <c r="CJ699" s="33">
        <f t="shared" si="852"/>
        <v>0.11</v>
      </c>
      <c r="CK699" s="33">
        <f t="shared" ref="CK699:CS699" si="853">CK698/CJ698-1</f>
        <v>0.11</v>
      </c>
      <c r="CL699" s="33">
        <f t="shared" si="853"/>
        <v>0.11</v>
      </c>
      <c r="CM699" s="33">
        <f t="shared" si="853"/>
        <v>0.11</v>
      </c>
      <c r="CN699" s="33">
        <f t="shared" si="853"/>
        <v>0.11</v>
      </c>
      <c r="CO699" s="33">
        <f t="shared" si="853"/>
        <v>0.11</v>
      </c>
      <c r="CP699" s="33">
        <f t="shared" si="853"/>
        <v>0.11</v>
      </c>
      <c r="CQ699" s="33">
        <f t="shared" si="853"/>
        <v>0.11</v>
      </c>
      <c r="CR699" s="33">
        <f t="shared" si="853"/>
        <v>0.11</v>
      </c>
      <c r="CS699" s="33">
        <f t="shared" si="853"/>
        <v>0.11</v>
      </c>
    </row>
    <row r="700" spans="1:97">
      <c r="A700" s="538" t="s">
        <v>455</v>
      </c>
      <c r="B700" s="33" t="s">
        <v>587</v>
      </c>
      <c r="AY700" s="52">
        <v>0.199</v>
      </c>
      <c r="BA700" s="33">
        <v>0.139</v>
      </c>
      <c r="BB700" s="209">
        <v>0.158</v>
      </c>
      <c r="BC700" s="52">
        <v>0.308</v>
      </c>
      <c r="BD700" s="52">
        <v>0.3</v>
      </c>
      <c r="BE700" s="52"/>
      <c r="BF700" s="52">
        <v>0.23</v>
      </c>
      <c r="BG700" s="33"/>
      <c r="BH700" s="52">
        <v>0.22</v>
      </c>
      <c r="BI700" s="52">
        <v>0.267</v>
      </c>
      <c r="BJ700" s="52">
        <v>0.117</v>
      </c>
      <c r="BK700" s="52">
        <v>0.237</v>
      </c>
      <c r="BL700" s="52">
        <v>0.234</v>
      </c>
      <c r="BM700" s="52">
        <v>0.236</v>
      </c>
      <c r="BN700" s="33"/>
      <c r="BO700" s="52">
        <v>0.232</v>
      </c>
      <c r="BP700" s="52">
        <v>0.164</v>
      </c>
      <c r="BQ700" s="52">
        <v>0.14</v>
      </c>
      <c r="BR700" s="52">
        <v>0.0795</v>
      </c>
      <c r="BS700" s="52">
        <f>BS702/BS701</f>
        <v>0.113758694225722</v>
      </c>
      <c r="BT700" s="52">
        <v>0.1515</v>
      </c>
      <c r="BU700" s="52">
        <f>BU702/BU701</f>
        <v>0.0969053505945105</v>
      </c>
      <c r="BV700" s="52">
        <v>0.123</v>
      </c>
      <c r="BW700" s="52">
        <v>0.104</v>
      </c>
      <c r="BX700" s="52">
        <v>0.1046</v>
      </c>
      <c r="BY700" s="52">
        <v>0.122</v>
      </c>
      <c r="BZ700" s="52">
        <f>((CC700*CC701)-(CA700*CA701)-(BY700*BY701))/BZ701</f>
        <v>0.147582258694803</v>
      </c>
      <c r="CA700" s="52">
        <v>0.104</v>
      </c>
      <c r="CB700" s="52">
        <f>(CC700*CC701-CA700*CA701)/CB701</f>
        <v>0.135231935320869</v>
      </c>
      <c r="CC700" s="140">
        <v>0.12</v>
      </c>
      <c r="CD700" s="140">
        <v>0.125</v>
      </c>
      <c r="CE700" s="52">
        <f>((CH700*CH701)-(CD700*CD701))/CE701</f>
        <v>0.135509599673203</v>
      </c>
      <c r="CF700" s="140">
        <v>0.11</v>
      </c>
      <c r="CG700" s="52">
        <f>((CI700*CI701)-(CF700*CF701))/CG701</f>
        <v>0.0772823806193172</v>
      </c>
      <c r="CH700" s="140">
        <v>0.13</v>
      </c>
      <c r="CI700" s="52">
        <f>(CJ700*CJ701-CH700*CH701)/CI701</f>
        <v>0.0918529686645859</v>
      </c>
      <c r="CJ700" s="140">
        <v>0.11</v>
      </c>
      <c r="CK700" s="140">
        <v>0.11</v>
      </c>
      <c r="CL700" s="140">
        <v>0.11</v>
      </c>
      <c r="CM700" s="52">
        <f t="shared" ref="CM700:CS700" si="854">CL700</f>
        <v>0.11</v>
      </c>
      <c r="CN700" s="52">
        <f t="shared" si="854"/>
        <v>0.11</v>
      </c>
      <c r="CO700" s="52">
        <f t="shared" si="854"/>
        <v>0.11</v>
      </c>
      <c r="CP700" s="52">
        <f t="shared" si="854"/>
        <v>0.11</v>
      </c>
      <c r="CQ700" s="52">
        <f t="shared" si="854"/>
        <v>0.11</v>
      </c>
      <c r="CR700" s="52">
        <f t="shared" si="854"/>
        <v>0.11</v>
      </c>
      <c r="CS700" s="52">
        <f t="shared" si="854"/>
        <v>0.11</v>
      </c>
    </row>
    <row r="701" spans="1:97">
      <c r="A701" s="57" t="s">
        <v>456</v>
      </c>
      <c r="B701" s="39" t="s">
        <v>594</v>
      </c>
      <c r="AY701" s="27">
        <v>965.1</v>
      </c>
      <c r="BP701" s="40">
        <f t="shared" ref="BP701:BR701" si="855">BI698</f>
        <v>840.8</v>
      </c>
      <c r="BQ701" s="40">
        <f t="shared" si="855"/>
        <v>807.1</v>
      </c>
      <c r="BR701" s="40">
        <f t="shared" si="855"/>
        <v>885.4</v>
      </c>
      <c r="BS701" s="40">
        <f t="shared" ref="BS701:BV701" si="856">BL698</f>
        <v>914.4</v>
      </c>
      <c r="BT701" s="40">
        <f t="shared" si="856"/>
        <v>1647.9</v>
      </c>
      <c r="BU701" s="40">
        <f t="shared" si="856"/>
        <v>1799.8</v>
      </c>
      <c r="BV701" s="40">
        <f t="shared" si="856"/>
        <v>3447.7</v>
      </c>
      <c r="BW701" s="40">
        <f t="shared" ref="BW701:CC701" si="857">BP698</f>
        <v>961.5</v>
      </c>
      <c r="BX701" s="40">
        <f t="shared" si="857"/>
        <v>922.5</v>
      </c>
      <c r="BY701" s="40">
        <f t="shared" si="857"/>
        <v>955.4</v>
      </c>
      <c r="BZ701" s="40">
        <f t="shared" si="857"/>
        <v>1023.6</v>
      </c>
      <c r="CA701" s="40">
        <f t="shared" si="857"/>
        <v>1884</v>
      </c>
      <c r="CB701" s="40">
        <f t="shared" si="857"/>
        <v>1979</v>
      </c>
      <c r="CC701" s="39">
        <f t="shared" si="857"/>
        <v>3863</v>
      </c>
      <c r="CD701" s="40">
        <f t="shared" ref="CD701:CJ701" si="858">BW698</f>
        <v>1079</v>
      </c>
      <c r="CE701" s="40">
        <f t="shared" si="858"/>
        <v>979.2</v>
      </c>
      <c r="CF701" s="40">
        <f t="shared" si="858"/>
        <v>1010.2</v>
      </c>
      <c r="CG701" s="40">
        <f t="shared" si="858"/>
        <v>1258.16</v>
      </c>
      <c r="CH701" s="40">
        <f t="shared" si="858"/>
        <v>2058.2</v>
      </c>
      <c r="CI701" s="40">
        <f t="shared" si="858"/>
        <v>2268.36</v>
      </c>
      <c r="CJ701" s="39">
        <f t="shared" si="858"/>
        <v>4326.56</v>
      </c>
      <c r="CK701" s="39">
        <f t="shared" ref="CK701:CS701" si="859">CJ698</f>
        <v>4802.4816</v>
      </c>
      <c r="CL701" s="39">
        <f t="shared" si="859"/>
        <v>5330.754576</v>
      </c>
      <c r="CM701" s="39">
        <f t="shared" si="859"/>
        <v>5917.13757936</v>
      </c>
      <c r="CN701" s="39">
        <f t="shared" si="859"/>
        <v>6568.0227130896</v>
      </c>
      <c r="CO701" s="39">
        <f t="shared" si="859"/>
        <v>7290.50521152946</v>
      </c>
      <c r="CP701" s="39">
        <f t="shared" si="859"/>
        <v>8092.4607847977</v>
      </c>
      <c r="CQ701" s="39">
        <f t="shared" si="859"/>
        <v>8982.63147112544</v>
      </c>
      <c r="CR701" s="39">
        <f t="shared" si="859"/>
        <v>9970.72093294924</v>
      </c>
      <c r="CS701" s="39">
        <f t="shared" si="859"/>
        <v>11067.5002355737</v>
      </c>
    </row>
    <row r="702" spans="1:97">
      <c r="A702" s="57" t="s">
        <v>457</v>
      </c>
      <c r="B702" s="39" t="s">
        <v>594</v>
      </c>
      <c r="BP702" s="40">
        <f t="shared" ref="BP702:BR702" si="860">BP700*BP701</f>
        <v>137.8912</v>
      </c>
      <c r="BQ702" s="40">
        <f t="shared" si="860"/>
        <v>112.994</v>
      </c>
      <c r="BR702" s="40">
        <f t="shared" si="860"/>
        <v>70.3893</v>
      </c>
      <c r="BS702" s="40">
        <f>BU702-BR702</f>
        <v>104.02095</v>
      </c>
      <c r="BT702" s="40">
        <f>BT700*BT701</f>
        <v>249.65685</v>
      </c>
      <c r="BU702" s="40">
        <f>BV702-BT702</f>
        <v>174.41025</v>
      </c>
      <c r="BV702" s="40">
        <f t="shared" ref="BV702:CS702" si="861">BV700*BV701</f>
        <v>424.0671</v>
      </c>
      <c r="BW702" s="40">
        <f t="shared" si="861"/>
        <v>99.996</v>
      </c>
      <c r="BX702" s="40">
        <f t="shared" si="861"/>
        <v>96.4935</v>
      </c>
      <c r="BY702" s="40">
        <f t="shared" si="861"/>
        <v>116.5588</v>
      </c>
      <c r="BZ702" s="40"/>
      <c r="CA702" s="40">
        <f>CA700*CA701</f>
        <v>195.936</v>
      </c>
      <c r="CB702" s="40"/>
      <c r="CC702" s="40">
        <f t="shared" si="861"/>
        <v>463.56</v>
      </c>
      <c r="CD702" s="40">
        <f t="shared" si="861"/>
        <v>134.875</v>
      </c>
      <c r="CE702" s="40">
        <f t="shared" si="861"/>
        <v>132.691</v>
      </c>
      <c r="CF702" s="40">
        <f t="shared" si="861"/>
        <v>111.122</v>
      </c>
      <c r="CG702" s="40">
        <f t="shared" si="861"/>
        <v>97.2336000000001</v>
      </c>
      <c r="CH702" s="40">
        <f t="shared" si="861"/>
        <v>267.566</v>
      </c>
      <c r="CI702" s="40">
        <f t="shared" si="861"/>
        <v>208.3556</v>
      </c>
      <c r="CJ702" s="40">
        <f t="shared" si="861"/>
        <v>475.9216</v>
      </c>
      <c r="CK702" s="40">
        <f t="shared" si="861"/>
        <v>528.272976</v>
      </c>
      <c r="CL702" s="40">
        <f t="shared" si="861"/>
        <v>586.38300336</v>
      </c>
      <c r="CM702" s="40">
        <f t="shared" si="861"/>
        <v>650.8851337296</v>
      </c>
      <c r="CN702" s="40">
        <f t="shared" si="861"/>
        <v>722.482498439856</v>
      </c>
      <c r="CO702" s="40">
        <f t="shared" si="861"/>
        <v>801.95557326824</v>
      </c>
      <c r="CP702" s="40">
        <f t="shared" si="861"/>
        <v>890.170686327747</v>
      </c>
      <c r="CQ702" s="40">
        <f t="shared" si="861"/>
        <v>988.089461823799</v>
      </c>
      <c r="CR702" s="40">
        <f t="shared" si="861"/>
        <v>1096.77930262442</v>
      </c>
      <c r="CS702" s="40">
        <f t="shared" si="861"/>
        <v>1217.4250259131</v>
      </c>
    </row>
    <row r="703" spans="1:97">
      <c r="A703" s="57"/>
      <c r="B703" s="39"/>
      <c r="CD703" s="42">
        <f>(1+CD706)*(1+BW706)-1</f>
        <v>0.0800208138454956</v>
      </c>
      <c r="CE703" s="42">
        <f t="shared" ref="CE703:CJ703" si="862">(1+CE706)*(1+BX706)-1</f>
        <v>0.0967152322438849</v>
      </c>
      <c r="CF703" s="42">
        <f t="shared" si="862"/>
        <v>0.0982746435634008</v>
      </c>
      <c r="CG703" s="42">
        <f t="shared" si="862"/>
        <v>0.099545380259058</v>
      </c>
      <c r="CH703" s="42">
        <f t="shared" si="862"/>
        <v>0.0879265871504735</v>
      </c>
      <c r="CI703" s="42">
        <f t="shared" si="862"/>
        <v>0.043393271568912</v>
      </c>
      <c r="CJ703" s="42">
        <f t="shared" si="862"/>
        <v>0.0930031526735637</v>
      </c>
    </row>
    <row r="704" s="18" customFormat="1" spans="1:97">
      <c r="A704" s="212" t="s">
        <v>458</v>
      </c>
      <c r="B704" s="58"/>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58"/>
      <c r="BB704" s="58"/>
      <c r="BC704" s="58"/>
      <c r="BD704" s="58"/>
      <c r="BE704" s="58"/>
      <c r="BF704" s="58"/>
      <c r="BG704" s="58"/>
      <c r="BH704" s="58"/>
      <c r="BI704" s="58"/>
      <c r="BJ704" s="58"/>
      <c r="BK704" s="58"/>
      <c r="BL704" s="58"/>
      <c r="BM704" s="58"/>
      <c r="BN704" s="58"/>
      <c r="BO704" s="58"/>
      <c r="BP704" s="58"/>
      <c r="BQ704" s="58"/>
      <c r="BR704" s="58"/>
      <c r="BS704" s="58"/>
      <c r="BT704" s="58"/>
      <c r="BU704" s="58"/>
      <c r="BV704" s="58"/>
      <c r="BW704" s="58"/>
      <c r="BX704" s="58"/>
      <c r="BY704" s="58"/>
      <c r="BZ704" s="58"/>
      <c r="CA704" s="58"/>
      <c r="CB704" s="58"/>
      <c r="CC704" s="58"/>
      <c r="CD704" s="58"/>
      <c r="CE704" s="58"/>
      <c r="CF704" s="58"/>
      <c r="CG704" s="58"/>
      <c r="CH704" s="58"/>
      <c r="CI704" s="58"/>
      <c r="CJ704" s="58"/>
      <c r="CK704" s="58"/>
      <c r="CL704" s="58"/>
      <c r="CM704" s="58"/>
      <c r="CN704" s="58"/>
      <c r="CO704" s="58"/>
      <c r="CP704" s="58"/>
      <c r="CQ704" s="58"/>
      <c r="CR704" s="58"/>
      <c r="CS704" s="58"/>
    </row>
    <row r="705" s="18" customFormat="1" spans="1:97">
      <c r="A705" s="536" t="s">
        <v>459</v>
      </c>
      <c r="B705" s="58" t="s">
        <v>587</v>
      </c>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52"/>
      <c r="BB705" s="52"/>
      <c r="BC705" s="52"/>
      <c r="BD705" s="52"/>
      <c r="BE705" s="52"/>
      <c r="BF705" s="52"/>
      <c r="BG705" s="52"/>
      <c r="BH705" s="52">
        <f t="shared" ref="BH705:BV705" si="863">BH4</f>
        <v>0.108903195034626</v>
      </c>
      <c r="BI705" s="52">
        <f t="shared" si="863"/>
        <v>0.1295221420215</v>
      </c>
      <c r="BJ705" s="52">
        <f t="shared" si="863"/>
        <v>0.136249941433745</v>
      </c>
      <c r="BK705" s="52">
        <f t="shared" si="863"/>
        <v>0.110513166442126</v>
      </c>
      <c r="BL705" s="52">
        <f t="shared" si="863"/>
        <v>0.0699048462589517</v>
      </c>
      <c r="BM705" s="52">
        <f t="shared" si="863"/>
        <v>0.132930933285419</v>
      </c>
      <c r="BN705" s="52">
        <f t="shared" si="863"/>
        <v>0.0894494782451343</v>
      </c>
      <c r="BO705" s="52">
        <f t="shared" si="863"/>
        <v>0.110321899494782</v>
      </c>
      <c r="BP705" s="52">
        <f t="shared" si="863"/>
        <v>0.0944226763901198</v>
      </c>
      <c r="BQ705" s="52">
        <f t="shared" si="863"/>
        <v>0.0528497704306877</v>
      </c>
      <c r="BR705" s="52">
        <f t="shared" si="863"/>
        <v>0.0333739302995161</v>
      </c>
      <c r="BS705" s="52">
        <f t="shared" si="863"/>
        <v>0.0245695846455579</v>
      </c>
      <c r="BT705" s="52">
        <f t="shared" si="863"/>
        <v>0.0738230522841825</v>
      </c>
      <c r="BU705" s="52">
        <f t="shared" si="863"/>
        <v>0.0288426146007715</v>
      </c>
      <c r="BV705" s="52">
        <f t="shared" si="863"/>
        <v>0.0513140472675353</v>
      </c>
      <c r="BW705" s="52">
        <f t="shared" ref="BW705:CA705" si="864">BW4</f>
        <v>0.0348110715873722</v>
      </c>
      <c r="BX705" s="52">
        <f t="shared" si="864"/>
        <v>0.0244687762626773</v>
      </c>
      <c r="BY705" s="52">
        <f t="shared" si="864"/>
        <v>0.0415884205920957</v>
      </c>
      <c r="BZ705" s="52">
        <f t="shared" si="864"/>
        <v>0.0646454280454127</v>
      </c>
      <c r="CA705" s="52">
        <f t="shared" si="864"/>
        <v>0.0297262550461785</v>
      </c>
      <c r="CB705" s="52"/>
      <c r="CC705" s="52">
        <f t="shared" ref="CC705:CO705" si="865">CC4</f>
        <v>0.0414294314596613</v>
      </c>
      <c r="CD705" s="52">
        <f t="shared" si="865"/>
        <v>0.0426013021210598</v>
      </c>
      <c r="CE705" s="52">
        <f t="shared" si="865"/>
        <v>0.0699155391248475</v>
      </c>
      <c r="CF705" s="52">
        <f t="shared" si="865"/>
        <v>0.0538871846482867</v>
      </c>
      <c r="CG705" s="52">
        <f t="shared" si="865"/>
        <v>0.0338452333524893</v>
      </c>
      <c r="CH705" s="52">
        <f t="shared" si="865"/>
        <v>0.0556531499461586</v>
      </c>
      <c r="CI705" s="52">
        <f t="shared" si="865"/>
        <v>0.0434521358237635</v>
      </c>
      <c r="CJ705" s="52">
        <f t="shared" si="865"/>
        <v>0.0496794425544633</v>
      </c>
      <c r="CK705" s="52">
        <f t="shared" si="865"/>
        <v>0.0546222600930157</v>
      </c>
      <c r="CL705" s="52">
        <f t="shared" si="865"/>
        <v>0.0565328757600618</v>
      </c>
      <c r="CM705" s="52">
        <f t="shared" si="865"/>
        <v>0.0566889311023547</v>
      </c>
      <c r="CN705" s="52">
        <f t="shared" si="865"/>
        <v>0.0568473156796563</v>
      </c>
      <c r="CO705" s="52">
        <f t="shared" si="865"/>
        <v>0.057004932773856</v>
      </c>
      <c r="CP705" s="52">
        <f t="shared" ref="CP705:CS705" si="866">CP4</f>
        <v>0.0571617452288597</v>
      </c>
      <c r="CQ705" s="52">
        <f t="shared" si="866"/>
        <v>0.0573177168104377</v>
      </c>
      <c r="CR705" s="52">
        <f t="shared" si="866"/>
        <v>0.0574728122364263</v>
      </c>
      <c r="CS705" s="52">
        <f t="shared" si="866"/>
        <v>0.057626997204804</v>
      </c>
    </row>
    <row r="706" spans="1:97">
      <c r="A706" s="536" t="s">
        <v>460</v>
      </c>
      <c r="B706" s="39" t="s">
        <v>587</v>
      </c>
      <c r="BA706" s="39"/>
      <c r="BB706" s="39"/>
      <c r="BC706" s="39"/>
      <c r="BD706" s="39"/>
      <c r="BE706" s="39"/>
      <c r="BF706" s="39"/>
      <c r="BG706" s="39"/>
      <c r="BH706" s="39"/>
      <c r="BI706" s="39"/>
      <c r="BJ706" s="39"/>
      <c r="BK706" s="39"/>
      <c r="BL706" s="39"/>
      <c r="BM706" s="39"/>
      <c r="BN706" s="39"/>
      <c r="BO706" s="42">
        <f t="shared" ref="BO706:CA706" si="867">(BO676*BH674+BO682*BH680+BO688*BH686+BO694*BH692+BO700*BH698)/SUM(BH674,BH680,BH686,BH692,BH698)</f>
        <v>0.109626875619108</v>
      </c>
      <c r="BP706" s="42">
        <f t="shared" si="867"/>
        <v>0.0932066972371007</v>
      </c>
      <c r="BQ706" s="42">
        <f t="shared" si="867"/>
        <v>0.0525928465620923</v>
      </c>
      <c r="BR706" s="76">
        <f t="shared" si="867"/>
        <v>0.0343251024692592</v>
      </c>
      <c r="BS706" s="42">
        <f t="shared" si="867"/>
        <v>0.0238357824861154</v>
      </c>
      <c r="BT706" s="42">
        <f t="shared" si="867"/>
        <v>0.0726747163923749</v>
      </c>
      <c r="BU706" s="42">
        <f t="shared" si="867"/>
        <v>0.0288401156330217</v>
      </c>
      <c r="BV706" s="42">
        <f t="shared" si="867"/>
        <v>0.0507807507800643</v>
      </c>
      <c r="BW706" s="42">
        <f t="shared" si="867"/>
        <v>0.0353948688305914</v>
      </c>
      <c r="BX706" s="42">
        <f t="shared" si="867"/>
        <v>0.0252087680100038</v>
      </c>
      <c r="BY706" s="76">
        <f t="shared" si="867"/>
        <v>0.0417579850071464</v>
      </c>
      <c r="BZ706" s="42">
        <f t="shared" si="867"/>
        <v>0.0629764734548014</v>
      </c>
      <c r="CA706" s="42">
        <f t="shared" si="867"/>
        <v>0.0303957388713841</v>
      </c>
      <c r="CB706" s="76"/>
      <c r="CC706" s="42">
        <f>(CC676*BV674+CC682*BV680+CC688*BV686+CC694*BV692+CC700*BV698)/SUM(BV674,BV680,BV686,BV692,BV698)</f>
        <v>0.041385023995732</v>
      </c>
      <c r="CD706" s="42">
        <f t="shared" ref="CD706:CG706" si="868">(CD676*BW674+CD682*BW680+CD688*BW686+CD694*BW692+CD700*BW698)/SUM(BW674,BW680,BW686,BW692,BW698)</f>
        <v>0.0431004115997853</v>
      </c>
      <c r="CE706" s="42">
        <f t="shared" si="868"/>
        <v>0.0697481980891364</v>
      </c>
      <c r="CF706" s="76">
        <f t="shared" si="868"/>
        <v>0.0542512362464558</v>
      </c>
      <c r="CG706" s="42">
        <f t="shared" si="868"/>
        <v>0.0344023670490121</v>
      </c>
      <c r="CH706" s="42">
        <f t="shared" ref="CH706:CJ706" si="869">(CH676*CA674+CH682*CA680+CH688*CA686+CH694*CA692+CH700*CA698)/SUM(CA674,CA680,CA686,CA692,CA698)</f>
        <v>0.0558337404831511</v>
      </c>
      <c r="CI706" s="42">
        <f t="shared" si="869"/>
        <v>0.0433932715689121</v>
      </c>
      <c r="CJ706" s="42">
        <f t="shared" si="869"/>
        <v>0.0495668052530428</v>
      </c>
      <c r="CK706" s="42">
        <f t="shared" ref="CK706:CS706" si="870">(CK676*CJ674+CK682*CJ680+CK688*CJ686+CK694*CJ692+CK700*CJ698)/SUM(CJ674,CJ680,CJ686,CJ692,CJ698)</f>
        <v>0.0548497735754809</v>
      </c>
      <c r="CL706" s="42">
        <f t="shared" si="870"/>
        <v>0.0564885354656355</v>
      </c>
      <c r="CM706" s="42">
        <f t="shared" si="870"/>
        <v>0.0562703611829425</v>
      </c>
      <c r="CN706" s="42">
        <f t="shared" si="870"/>
        <v>0.0567628932608167</v>
      </c>
      <c r="CO706" s="42">
        <f t="shared" si="870"/>
        <v>0.0572692035100295</v>
      </c>
      <c r="CP706" s="42">
        <f t="shared" si="870"/>
        <v>0.0577893958130495</v>
      </c>
      <c r="CQ706" s="42">
        <f t="shared" si="870"/>
        <v>0.0583235445357976</v>
      </c>
      <c r="CR706" s="42">
        <f t="shared" si="870"/>
        <v>0.0588716922000046</v>
      </c>
      <c r="CS706" s="42">
        <f t="shared" si="870"/>
        <v>0.0594338471926615</v>
      </c>
    </row>
    <row r="707" s="18" customFormat="1" spans="1:97">
      <c r="A707" s="211"/>
      <c r="B707" s="58"/>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58"/>
      <c r="BB707" s="58"/>
      <c r="BC707" s="58"/>
      <c r="BD707" s="58"/>
      <c r="BE707" s="58"/>
      <c r="BF707" s="58"/>
      <c r="BG707" s="58"/>
      <c r="BH707" s="58"/>
      <c r="BI707" s="58"/>
      <c r="BJ707" s="58"/>
      <c r="BK707" s="58"/>
      <c r="BL707" s="58"/>
      <c r="BM707" s="58"/>
      <c r="BN707" s="58"/>
      <c r="BO707" s="58"/>
      <c r="BP707" s="58"/>
      <c r="BQ707" s="58"/>
      <c r="BR707" s="58"/>
      <c r="BS707" s="58"/>
      <c r="BT707" s="58"/>
      <c r="BU707" s="58"/>
      <c r="BV707" s="58"/>
      <c r="BW707" s="58"/>
      <c r="BX707" s="58"/>
      <c r="BY707" s="58"/>
      <c r="BZ707" s="58"/>
      <c r="CA707" s="58"/>
      <c r="CB707" s="58"/>
      <c r="CC707" s="58"/>
      <c r="CD707" s="58"/>
      <c r="CE707" s="58"/>
      <c r="CF707" s="58"/>
      <c r="CG707" s="58"/>
      <c r="CH707" s="58"/>
      <c r="CI707" s="58"/>
      <c r="CJ707" s="58"/>
      <c r="CK707" s="58"/>
      <c r="CL707" s="58"/>
      <c r="CM707" s="58"/>
      <c r="CN707" s="58"/>
      <c r="CO707" s="58"/>
      <c r="CP707" s="58"/>
      <c r="CQ707" s="58"/>
      <c r="CR707" s="58"/>
      <c r="CS707" s="58"/>
    </row>
    <row r="708" s="18" customFormat="1" spans="1:97">
      <c r="A708" s="211"/>
      <c r="B708" s="58"/>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58"/>
      <c r="BB708" s="58"/>
      <c r="BC708" s="58"/>
      <c r="BD708" s="58"/>
      <c r="BE708" s="58"/>
      <c r="BF708" s="58"/>
      <c r="BG708" s="58"/>
      <c r="BH708" s="58"/>
      <c r="BI708" s="58"/>
      <c r="BJ708" s="58"/>
      <c r="BK708" s="58"/>
      <c r="BL708" s="58"/>
      <c r="BM708" s="58"/>
      <c r="BN708" s="58"/>
      <c r="BO708" s="58"/>
      <c r="BP708" s="58"/>
      <c r="BQ708" s="58"/>
      <c r="BR708" s="58"/>
      <c r="BS708" s="58"/>
      <c r="BT708" s="58"/>
      <c r="BU708" s="58"/>
      <c r="BV708" s="58">
        <f>SUM(BV674,BV680,BV686,BV692,BV698)</f>
        <v>43486.9</v>
      </c>
      <c r="BW708" s="58"/>
      <c r="BX708" s="58"/>
      <c r="BY708" s="58"/>
      <c r="BZ708" s="58"/>
      <c r="CA708" s="58"/>
      <c r="CB708" s="58"/>
      <c r="CC708" s="58"/>
      <c r="CD708" s="58"/>
      <c r="CE708" s="58"/>
      <c r="CF708" s="58"/>
      <c r="CG708" s="58"/>
      <c r="CH708" s="58"/>
      <c r="CI708" s="58"/>
      <c r="CJ708" s="58"/>
      <c r="CK708" s="58"/>
      <c r="CL708" s="58"/>
      <c r="CM708" s="58"/>
      <c r="CN708" s="58"/>
      <c r="CO708" s="58"/>
      <c r="CP708" s="58"/>
      <c r="CQ708" s="58"/>
      <c r="CR708" s="58"/>
      <c r="CS708" s="58"/>
    </row>
    <row r="709" spans="1:97">
      <c r="A709" s="213" t="s">
        <v>595</v>
      </c>
      <c r="BA709" s="214">
        <f t="shared" ref="BA709:BT709" si="871">BA10</f>
        <v>32287.1811370952</v>
      </c>
      <c r="BB709" s="214">
        <f t="shared" si="871"/>
        <v>9060.6</v>
      </c>
      <c r="BC709" s="214">
        <f t="shared" si="871"/>
        <v>9305.7</v>
      </c>
      <c r="BD709" s="214">
        <f t="shared" si="871"/>
        <v>9575.1</v>
      </c>
      <c r="BE709" s="214">
        <f t="shared" si="871"/>
        <v>10319.3</v>
      </c>
      <c r="BF709" s="214">
        <f t="shared" si="871"/>
        <v>18366.3</v>
      </c>
      <c r="BG709" s="214">
        <f t="shared" si="871"/>
        <v>19894.4</v>
      </c>
      <c r="BH709" s="214">
        <f t="shared" si="871"/>
        <v>38260.7</v>
      </c>
      <c r="BI709" s="214">
        <f t="shared" si="871"/>
        <v>10380.4</v>
      </c>
      <c r="BJ709" s="214">
        <f t="shared" si="871"/>
        <v>10193.7</v>
      </c>
      <c r="BK709" s="214">
        <f t="shared" si="871"/>
        <v>10003.1</v>
      </c>
      <c r="BL709" s="214">
        <f t="shared" si="871"/>
        <v>10605.4</v>
      </c>
      <c r="BM709" s="214">
        <f t="shared" si="871"/>
        <v>20574.1</v>
      </c>
      <c r="BN709" s="214">
        <f t="shared" si="871"/>
        <v>20608.5</v>
      </c>
      <c r="BO709" s="214">
        <f t="shared" si="871"/>
        <v>41182.6</v>
      </c>
      <c r="BP709" s="214">
        <f t="shared" si="871"/>
        <v>11245</v>
      </c>
      <c r="BQ709" s="214">
        <f t="shared" si="871"/>
        <v>10875</v>
      </c>
      <c r="BR709" s="214">
        <f t="shared" si="871"/>
        <v>10285</v>
      </c>
      <c r="BS709" s="214">
        <f t="shared" si="871"/>
        <v>11080.8</v>
      </c>
      <c r="BT709" s="214">
        <f t="shared" si="871"/>
        <v>22120.8</v>
      </c>
      <c r="BU709" s="214">
        <f t="shared" ref="BU709:CS709" si="872">BU10</f>
        <v>21366.1</v>
      </c>
      <c r="BV709" s="214">
        <f t="shared" si="872"/>
        <v>43486.8</v>
      </c>
      <c r="BW709" s="214"/>
      <c r="BX709" s="214"/>
      <c r="BY709" s="214">
        <f t="shared" ref="BY709" si="873">BY10</f>
        <v>10333.7</v>
      </c>
      <c r="BZ709" s="214"/>
      <c r="CA709" s="214"/>
      <c r="CB709" s="214"/>
      <c r="CC709" s="214">
        <f>CC10</f>
        <v>44031.5986727415</v>
      </c>
      <c r="CD709" s="214"/>
      <c r="CE709" s="214"/>
      <c r="CF709" s="214">
        <f t="shared" ref="CF709" si="874">CF10</f>
        <v>11073.5290046327</v>
      </c>
      <c r="CG709" s="214"/>
      <c r="CH709" s="214"/>
      <c r="CI709" s="214"/>
      <c r="CJ709" s="214">
        <f t="shared" si="872"/>
        <v>46036.2157201135</v>
      </c>
      <c r="CK709" s="214">
        <f t="shared" si="872"/>
        <v>48380.1976273994</v>
      </c>
      <c r="CL709" s="214">
        <f t="shared" si="872"/>
        <v>50935.972710333</v>
      </c>
      <c r="CM709" s="214">
        <f t="shared" si="872"/>
        <v>53647.1815837325</v>
      </c>
      <c r="CN709" s="214">
        <f t="shared" si="872"/>
        <v>56511.3406956521</v>
      </c>
      <c r="CO709" s="214">
        <f t="shared" si="872"/>
        <v>59537.4689299996</v>
      </c>
      <c r="CP709" s="214">
        <f t="shared" si="872"/>
        <v>62735.1340347595</v>
      </c>
      <c r="CQ709" s="214">
        <f t="shared" si="872"/>
        <v>66114.486760828</v>
      </c>
      <c r="CR709" s="214">
        <f t="shared" si="872"/>
        <v>69686.2971563769</v>
      </c>
      <c r="CS709" s="214">
        <f t="shared" si="872"/>
        <v>73461.993154288</v>
      </c>
    </row>
    <row r="710" s="20" customFormat="1" hidden="1" outlineLevel="1" spans="1:97">
      <c r="A710" s="553" t="s">
        <v>449</v>
      </c>
      <c r="B710" s="117"/>
      <c r="C710" s="117"/>
      <c r="D710" s="117"/>
      <c r="E710" s="117"/>
      <c r="F710" s="117"/>
      <c r="G710" s="117"/>
      <c r="H710" s="117"/>
      <c r="I710" s="117"/>
      <c r="J710" s="118"/>
      <c r="K710" s="118"/>
      <c r="L710" s="118"/>
      <c r="M710" s="117"/>
      <c r="N710" s="117"/>
      <c r="O710" s="118"/>
      <c r="P710" s="117"/>
      <c r="Q710" s="117"/>
      <c r="R710" s="118"/>
      <c r="S710" s="117"/>
      <c r="T710" s="117"/>
      <c r="U710" s="117"/>
      <c r="V710" s="117"/>
      <c r="W710" s="117"/>
      <c r="X710" s="117"/>
      <c r="Y710" s="117"/>
      <c r="Z710" s="117"/>
      <c r="AA710" s="117"/>
      <c r="AB710" s="117"/>
      <c r="AC710" s="117"/>
      <c r="AD710" s="117"/>
      <c r="AE710" s="117"/>
      <c r="AF710" s="117"/>
      <c r="AG710" s="117"/>
      <c r="AH710" s="117"/>
      <c r="AI710" s="117"/>
      <c r="AJ710" s="117"/>
      <c r="AK710" s="117"/>
      <c r="AL710" s="117"/>
      <c r="AM710" s="117"/>
      <c r="AN710" s="117"/>
      <c r="AO710" s="117"/>
      <c r="AP710" s="117"/>
      <c r="AQ710" s="117"/>
      <c r="AR710" s="117"/>
      <c r="AS710" s="117"/>
      <c r="AT710" s="117"/>
      <c r="AU710" s="117"/>
      <c r="AV710" s="117"/>
      <c r="AW710" s="117"/>
      <c r="AX710" s="117"/>
      <c r="AY710" s="117"/>
      <c r="AZ710" s="117"/>
      <c r="BA710" s="117"/>
      <c r="BB710" s="117"/>
      <c r="BC710" s="117"/>
      <c r="BD710" s="117"/>
      <c r="BE710" s="117"/>
      <c r="BF710" s="117"/>
      <c r="BG710" s="117"/>
      <c r="BH710" s="117"/>
      <c r="BI710" s="117"/>
      <c r="BJ710" s="117"/>
      <c r="BK710" s="117"/>
      <c r="BL710" s="117"/>
      <c r="BM710" s="117"/>
      <c r="BN710" s="117"/>
      <c r="BO710" s="117"/>
      <c r="BP710" s="117"/>
      <c r="BQ710" s="117"/>
      <c r="BR710" s="117"/>
      <c r="BS710" s="117"/>
      <c r="BT710" s="117"/>
      <c r="BU710" s="117"/>
      <c r="BV710" s="117"/>
      <c r="BW710" s="117"/>
      <c r="BX710" s="117"/>
      <c r="BY710" s="117"/>
      <c r="BZ710" s="117"/>
      <c r="CA710" s="117"/>
      <c r="CB710" s="117"/>
      <c r="CC710" s="117"/>
      <c r="CD710" s="117"/>
      <c r="CE710" s="117"/>
      <c r="CF710" s="117"/>
      <c r="CG710" s="117"/>
      <c r="CH710" s="117"/>
      <c r="CI710" s="117"/>
      <c r="CJ710" s="117"/>
      <c r="CK710" s="117"/>
      <c r="CL710" s="117"/>
      <c r="CM710" s="117"/>
      <c r="CN710" s="117"/>
      <c r="CO710" s="117"/>
      <c r="CP710" s="117"/>
      <c r="CQ710" s="117"/>
      <c r="CR710" s="117"/>
      <c r="CS710" s="117"/>
    </row>
    <row r="711" s="20" customFormat="1" hidden="1" outlineLevel="1" spans="1:97">
      <c r="A711" s="20" t="s">
        <v>641</v>
      </c>
      <c r="B711" s="117" t="s">
        <v>587</v>
      </c>
      <c r="C711" s="118">
        <f t="shared" ref="C711:O711" si="875">C719/SUM(C$719:C$721)</f>
        <v>0.474321091881244</v>
      </c>
      <c r="D711" s="118">
        <f t="shared" si="875"/>
        <v>0.465791752714676</v>
      </c>
      <c r="E711" s="118">
        <f t="shared" si="875"/>
        <v>0.455745536836812</v>
      </c>
      <c r="F711" s="118">
        <f t="shared" si="875"/>
        <v>0.451250076410539</v>
      </c>
      <c r="G711" s="118">
        <f t="shared" si="875"/>
        <v>0.43282976158256</v>
      </c>
      <c r="H711" s="118">
        <f t="shared" si="875"/>
        <v>0.395887314625944</v>
      </c>
      <c r="I711" s="118">
        <f t="shared" si="875"/>
        <v>0.384028403370251</v>
      </c>
      <c r="J711" s="118">
        <f t="shared" si="875"/>
        <v>0.355541781384689</v>
      </c>
      <c r="K711" s="118">
        <f t="shared" si="875"/>
        <v>0.351069220158952</v>
      </c>
      <c r="L711" s="118">
        <f t="shared" si="875"/>
        <v>0.355417347702025</v>
      </c>
      <c r="M711" s="118">
        <f t="shared" si="875"/>
        <v>0.335364428432107</v>
      </c>
      <c r="N711" s="118">
        <f t="shared" si="875"/>
        <v>0.326690846664591</v>
      </c>
      <c r="O711" s="118">
        <f t="shared" si="875"/>
        <v>0.331121192909074</v>
      </c>
      <c r="P711" s="118"/>
      <c r="Q711" s="118"/>
      <c r="R711" s="118">
        <f t="shared" ref="R711:AN711" si="876">R719/SUM(R$719:R$721)</f>
        <v>0.321383135411943</v>
      </c>
      <c r="S711" s="118">
        <f t="shared" si="876"/>
        <v>0.312012617190923</v>
      </c>
      <c r="T711" s="118">
        <f t="shared" si="876"/>
        <v>0.314767983912739</v>
      </c>
      <c r="U711" s="118">
        <f t="shared" si="876"/>
        <v>0.307269715803801</v>
      </c>
      <c r="V711" s="118">
        <f t="shared" si="876"/>
        <v>0.314537052673596</v>
      </c>
      <c r="W711" s="118">
        <f t="shared" si="876"/>
        <v>0.313361169102296</v>
      </c>
      <c r="X711" s="118">
        <f t="shared" si="876"/>
        <v>0.311023185004282</v>
      </c>
      <c r="Y711" s="118">
        <f t="shared" si="876"/>
        <v>0.312228131388432</v>
      </c>
      <c r="Z711" s="118">
        <f t="shared" si="876"/>
        <v>0.313457056029269</v>
      </c>
      <c r="AA711" s="118">
        <f t="shared" si="876"/>
        <v>0.303882276432601</v>
      </c>
      <c r="AB711" s="118">
        <f t="shared" si="876"/>
        <v>0.286700755410687</v>
      </c>
      <c r="AC711" s="118">
        <f t="shared" si="876"/>
        <v>0.293362550364035</v>
      </c>
      <c r="AD711" s="118">
        <f t="shared" si="876"/>
        <v>0.308729192648629</v>
      </c>
      <c r="AE711" s="118">
        <f t="shared" si="876"/>
        <v>0.290179230519385</v>
      </c>
      <c r="AF711" s="118">
        <f t="shared" si="876"/>
        <v>0.299400464037123</v>
      </c>
      <c r="AG711" s="118">
        <f t="shared" si="876"/>
        <v>0.287265743990464</v>
      </c>
      <c r="AH711" s="118">
        <f t="shared" si="876"/>
        <v>0.28145271247366</v>
      </c>
      <c r="AI711" s="118">
        <f t="shared" si="876"/>
        <v>0.26851645597817</v>
      </c>
      <c r="AJ711" s="118">
        <f t="shared" si="876"/>
        <v>0.2710612483184</v>
      </c>
      <c r="AK711" s="118">
        <f t="shared" si="876"/>
        <v>0.284416057901346</v>
      </c>
      <c r="AL711" s="118">
        <f t="shared" si="876"/>
        <v>0.269847698211417</v>
      </c>
      <c r="AM711" s="118">
        <f t="shared" si="876"/>
        <v>0.277070724653206</v>
      </c>
      <c r="AN711" s="118">
        <f t="shared" si="876"/>
        <v>0.276490616176715</v>
      </c>
      <c r="AO711" s="118"/>
      <c r="AP711" s="118">
        <f>AP719/SUM(AP$719:AP$721)</f>
        <v>0.272201458069834</v>
      </c>
      <c r="AQ711" s="118"/>
      <c r="AR711" s="118"/>
      <c r="AS711" s="118"/>
      <c r="AT711" s="118">
        <f t="shared" ref="AT711:AU713" si="877">AT719/SUM(AT$719:AT$721)</f>
        <v>0.267240966737117</v>
      </c>
      <c r="AU711" s="118">
        <f t="shared" si="877"/>
        <v>0.262105194037691</v>
      </c>
      <c r="AV711" s="118"/>
      <c r="AW711" s="118"/>
      <c r="AX711" s="118"/>
      <c r="AY711" s="118"/>
      <c r="AZ711" s="118"/>
      <c r="BA711" s="118">
        <f t="shared" ref="BA711:BB713" si="878">BA719/SUM(BA$719:BA$721)</f>
        <v>0.25967344237043</v>
      </c>
      <c r="BB711" s="118">
        <f t="shared" si="878"/>
        <v>0.315052315571056</v>
      </c>
      <c r="BC711" s="118"/>
      <c r="BD711" s="118"/>
      <c r="BE711" s="118"/>
      <c r="BF711" s="118"/>
      <c r="BG711" s="118"/>
      <c r="BH711" s="118">
        <f>BH719/SUM(BH$719:BH$721)</f>
        <v>0.260969282893087</v>
      </c>
      <c r="BI711" s="118"/>
      <c r="BJ711" s="118"/>
      <c r="BK711" s="118"/>
      <c r="BL711" s="118"/>
      <c r="BM711" s="118"/>
      <c r="BN711" s="118"/>
      <c r="BO711" s="118"/>
      <c r="BP711" s="118"/>
      <c r="BQ711" s="118"/>
      <c r="BR711" s="118"/>
      <c r="BS711" s="118"/>
      <c r="BT711" s="118"/>
      <c r="BU711" s="118"/>
      <c r="BV711" s="118"/>
      <c r="BW711" s="118"/>
      <c r="BX711" s="118"/>
      <c r="BY711" s="118"/>
      <c r="BZ711" s="118"/>
      <c r="CA711" s="118"/>
      <c r="CB711" s="118"/>
      <c r="CC711" s="118"/>
      <c r="CD711" s="118"/>
      <c r="CE711" s="118"/>
      <c r="CF711" s="118"/>
      <c r="CG711" s="118"/>
      <c r="CH711" s="118"/>
      <c r="CI711" s="118"/>
      <c r="CJ711" s="118"/>
      <c r="CK711" s="118"/>
      <c r="CL711" s="118"/>
      <c r="CM711" s="118"/>
      <c r="CN711" s="118"/>
      <c r="CO711" s="118"/>
      <c r="CP711" s="118"/>
      <c r="CQ711" s="118"/>
      <c r="CR711" s="118"/>
      <c r="CS711" s="118"/>
    </row>
    <row r="712" s="20" customFormat="1" hidden="1" outlineLevel="1" spans="1:97">
      <c r="A712" s="20" t="s">
        <v>451</v>
      </c>
      <c r="B712" s="117" t="s">
        <v>587</v>
      </c>
      <c r="C712" s="118">
        <f t="shared" ref="C712:O713" si="879">C720/SUM(C$719:C$721)</f>
        <v>0.272126072885887</v>
      </c>
      <c r="D712" s="118">
        <f t="shared" si="879"/>
        <v>0.263406834987676</v>
      </c>
      <c r="E712" s="118">
        <f t="shared" si="879"/>
        <v>0.251697259240634</v>
      </c>
      <c r="F712" s="118">
        <f t="shared" si="879"/>
        <v>0.228559202885262</v>
      </c>
      <c r="G712" s="118">
        <f t="shared" si="879"/>
        <v>0.233859459193465</v>
      </c>
      <c r="H712" s="118">
        <f t="shared" si="879"/>
        <v>0.236562103754341</v>
      </c>
      <c r="I712" s="118">
        <f t="shared" si="879"/>
        <v>0.233479942769329</v>
      </c>
      <c r="J712" s="118">
        <f t="shared" si="879"/>
        <v>0.250375986815235</v>
      </c>
      <c r="K712" s="118">
        <f t="shared" si="879"/>
        <v>0.251311307742111</v>
      </c>
      <c r="L712" s="118">
        <f t="shared" si="879"/>
        <v>0.248838776999012</v>
      </c>
      <c r="M712" s="118">
        <f t="shared" si="879"/>
        <v>0.268096493136994</v>
      </c>
      <c r="N712" s="118">
        <f t="shared" si="879"/>
        <v>0.280112091962535</v>
      </c>
      <c r="O712" s="118">
        <f t="shared" si="879"/>
        <v>0.273974689380903</v>
      </c>
      <c r="P712" s="118"/>
      <c r="Q712" s="118"/>
      <c r="R712" s="118">
        <f t="shared" ref="R712:AN713" si="880">R720/SUM(R$719:R$721)</f>
        <v>0.284934563536178</v>
      </c>
      <c r="S712" s="118">
        <f t="shared" si="880"/>
        <v>0.279943923595899</v>
      </c>
      <c r="T712" s="118">
        <f t="shared" si="880"/>
        <v>0.290637092105664</v>
      </c>
      <c r="U712" s="118">
        <f t="shared" si="880"/>
        <v>0.2893291133013</v>
      </c>
      <c r="V712" s="118">
        <f t="shared" si="880"/>
        <v>0.270414664476411</v>
      </c>
      <c r="W712" s="118">
        <f t="shared" si="880"/>
        <v>0.28517745302714</v>
      </c>
      <c r="X712" s="118">
        <f t="shared" si="880"/>
        <v>0.279560087538457</v>
      </c>
      <c r="Y712" s="118">
        <f t="shared" si="880"/>
        <v>0.282455156089088</v>
      </c>
      <c r="Z712" s="118">
        <f t="shared" si="880"/>
        <v>0.256055822736258</v>
      </c>
      <c r="AA712" s="118">
        <f t="shared" si="880"/>
        <v>0.276568714931716</v>
      </c>
      <c r="AB712" s="118">
        <f t="shared" si="880"/>
        <v>0.281263034310166</v>
      </c>
      <c r="AC712" s="118">
        <f t="shared" si="880"/>
        <v>0.261426450837633</v>
      </c>
      <c r="AD712" s="118">
        <f t="shared" si="880"/>
        <v>0.266184740155481</v>
      </c>
      <c r="AE712" s="118">
        <f t="shared" si="880"/>
        <v>0.270905306050137</v>
      </c>
      <c r="AF712" s="118">
        <f t="shared" si="880"/>
        <v>0.268558700696056</v>
      </c>
      <c r="AG712" s="118">
        <f t="shared" si="880"/>
        <v>0.251042977286272</v>
      </c>
      <c r="AH712" s="118">
        <f t="shared" si="880"/>
        <v>0.263080334393808</v>
      </c>
      <c r="AI712" s="118">
        <f t="shared" si="880"/>
        <v>0.263769003731135</v>
      </c>
      <c r="AJ712" s="118">
        <f t="shared" si="880"/>
        <v>0.236908901693022</v>
      </c>
      <c r="AK712" s="118">
        <f t="shared" si="880"/>
        <v>0.256943975586373</v>
      </c>
      <c r="AL712" s="118">
        <f t="shared" si="880"/>
        <v>0.249717836703802</v>
      </c>
      <c r="AM712" s="118">
        <f t="shared" si="880"/>
        <v>0.253300573081249</v>
      </c>
      <c r="AN712" s="118">
        <f t="shared" si="880"/>
        <v>0.255660742955212</v>
      </c>
      <c r="AO712" s="118"/>
      <c r="AP712" s="118">
        <f>AP720/SUM(AP$719:AP$721)</f>
        <v>0.263518410618614</v>
      </c>
      <c r="AQ712" s="118"/>
      <c r="AR712" s="118"/>
      <c r="AS712" s="118"/>
      <c r="AT712" s="118">
        <f t="shared" si="877"/>
        <v>0.243630199236873</v>
      </c>
      <c r="AU712" s="118">
        <f t="shared" si="877"/>
        <v>0.238177161993565</v>
      </c>
      <c r="AV712" s="118"/>
      <c r="AW712" s="118"/>
      <c r="AX712" s="118"/>
      <c r="AY712" s="118"/>
      <c r="AZ712" s="118"/>
      <c r="BA712" s="118">
        <f t="shared" si="878"/>
        <v>0.257207935204295</v>
      </c>
      <c r="BB712" s="118">
        <f t="shared" si="878"/>
        <v>0.24324533133195</v>
      </c>
      <c r="BC712" s="118"/>
      <c r="BD712" s="118"/>
      <c r="BE712" s="118"/>
      <c r="BF712" s="118"/>
      <c r="BG712" s="118"/>
      <c r="BH712" s="118">
        <f>BH720/SUM(BH$719:BH$721)</f>
        <v>0.25635082624533</v>
      </c>
      <c r="BI712" s="118"/>
      <c r="BJ712" s="118"/>
      <c r="BK712" s="118"/>
      <c r="BL712" s="118"/>
      <c r="BM712" s="118"/>
      <c r="BN712" s="118"/>
      <c r="BO712" s="118"/>
      <c r="BP712" s="118"/>
      <c r="BQ712" s="118"/>
      <c r="BR712" s="118"/>
      <c r="BS712" s="118"/>
      <c r="BT712" s="118"/>
      <c r="BU712" s="118"/>
      <c r="BV712" s="118"/>
      <c r="BW712" s="118"/>
      <c r="BX712" s="118"/>
      <c r="BY712" s="118"/>
      <c r="BZ712" s="118"/>
      <c r="CA712" s="118"/>
      <c r="CB712" s="118"/>
      <c r="CC712" s="118"/>
      <c r="CD712" s="118"/>
      <c r="CE712" s="118"/>
      <c r="CF712" s="118"/>
      <c r="CG712" s="118"/>
      <c r="CH712" s="118"/>
      <c r="CI712" s="118"/>
      <c r="CJ712" s="118"/>
      <c r="CK712" s="118"/>
      <c r="CL712" s="118"/>
      <c r="CM712" s="118"/>
      <c r="CN712" s="118"/>
      <c r="CO712" s="118"/>
      <c r="CP712" s="118"/>
      <c r="CQ712" s="118"/>
      <c r="CR712" s="118"/>
      <c r="CS712" s="118"/>
    </row>
    <row r="713" s="20" customFormat="1" hidden="1" outlineLevel="1" spans="1:97">
      <c r="A713" s="20" t="s">
        <v>642</v>
      </c>
      <c r="B713" s="117" t="s">
        <v>587</v>
      </c>
      <c r="C713" s="118">
        <f t="shared" si="879"/>
        <v>0.253552835232869</v>
      </c>
      <c r="D713" s="118">
        <f t="shared" si="879"/>
        <v>0.270801412297648</v>
      </c>
      <c r="E713" s="118">
        <f t="shared" si="879"/>
        <v>0.292557203922555</v>
      </c>
      <c r="F713" s="118">
        <f t="shared" si="879"/>
        <v>0.3201907207042</v>
      </c>
      <c r="G713" s="118">
        <f t="shared" si="879"/>
        <v>0.333310779223975</v>
      </c>
      <c r="H713" s="118">
        <f t="shared" si="879"/>
        <v>0.367550581619714</v>
      </c>
      <c r="I713" s="118">
        <f t="shared" si="879"/>
        <v>0.382491653860421</v>
      </c>
      <c r="J713" s="118">
        <f t="shared" si="879"/>
        <v>0.394082231800076</v>
      </c>
      <c r="K713" s="118">
        <f t="shared" si="879"/>
        <v>0.397619472098937</v>
      </c>
      <c r="L713" s="118">
        <f t="shared" si="879"/>
        <v>0.395743875298963</v>
      </c>
      <c r="M713" s="118">
        <f t="shared" si="879"/>
        <v>0.396539078430898</v>
      </c>
      <c r="N713" s="118">
        <f t="shared" si="879"/>
        <v>0.393197061372874</v>
      </c>
      <c r="O713" s="118">
        <f t="shared" si="879"/>
        <v>0.394904117710023</v>
      </c>
      <c r="P713" s="118"/>
      <c r="Q713" s="118"/>
      <c r="R713" s="118">
        <f t="shared" si="880"/>
        <v>0.39368230105188</v>
      </c>
      <c r="S713" s="118">
        <f t="shared" si="880"/>
        <v>0.408043459213178</v>
      </c>
      <c r="T713" s="118">
        <f t="shared" si="880"/>
        <v>0.394594923981597</v>
      </c>
      <c r="U713" s="118">
        <f t="shared" si="880"/>
        <v>0.403401170894898</v>
      </c>
      <c r="V713" s="118">
        <f t="shared" si="880"/>
        <v>0.415048282849993</v>
      </c>
      <c r="W713" s="118">
        <f t="shared" si="880"/>
        <v>0.401461377870564</v>
      </c>
      <c r="X713" s="118">
        <f t="shared" si="880"/>
        <v>0.409416727457262</v>
      </c>
      <c r="Y713" s="118">
        <f t="shared" si="880"/>
        <v>0.40531671252248</v>
      </c>
      <c r="Z713" s="118">
        <f t="shared" si="880"/>
        <v>0.430487121234473</v>
      </c>
      <c r="AA713" s="118">
        <f t="shared" si="880"/>
        <v>0.419549008635683</v>
      </c>
      <c r="AB713" s="118">
        <f t="shared" si="880"/>
        <v>0.432036210279147</v>
      </c>
      <c r="AC713" s="118">
        <f t="shared" si="880"/>
        <v>0.445210998798332</v>
      </c>
      <c r="AD713" s="118">
        <f t="shared" si="880"/>
        <v>0.42508606719589</v>
      </c>
      <c r="AE713" s="118">
        <f t="shared" si="880"/>
        <v>0.438915463430478</v>
      </c>
      <c r="AF713" s="118">
        <f t="shared" si="880"/>
        <v>0.432040835266821</v>
      </c>
      <c r="AG713" s="118">
        <f t="shared" si="880"/>
        <v>0.461691278723263</v>
      </c>
      <c r="AH713" s="118">
        <f t="shared" si="880"/>
        <v>0.455466953132532</v>
      </c>
      <c r="AI713" s="118">
        <f t="shared" si="880"/>
        <v>0.467714540290694</v>
      </c>
      <c r="AJ713" s="118">
        <f t="shared" si="880"/>
        <v>0.492029849988578</v>
      </c>
      <c r="AK713" s="118">
        <f t="shared" si="880"/>
        <v>0.458639966512281</v>
      </c>
      <c r="AL713" s="118">
        <f t="shared" si="880"/>
        <v>0.480434465084782</v>
      </c>
      <c r="AM713" s="118">
        <f t="shared" si="880"/>
        <v>0.469628702265546</v>
      </c>
      <c r="AN713" s="118">
        <f t="shared" si="880"/>
        <v>0.467848640868073</v>
      </c>
      <c r="AO713" s="118"/>
      <c r="AP713" s="118">
        <f>AP721/SUM(AP$719:AP$721)</f>
        <v>0.464280131311552</v>
      </c>
      <c r="AQ713" s="118"/>
      <c r="AR713" s="118"/>
      <c r="AS713" s="118"/>
      <c r="AT713" s="118">
        <f t="shared" si="877"/>
        <v>0.489128834026011</v>
      </c>
      <c r="AU713" s="118">
        <f t="shared" si="877"/>
        <v>0.499717643968744</v>
      </c>
      <c r="AV713" s="118"/>
      <c r="AW713" s="118"/>
      <c r="AX713" s="118"/>
      <c r="AY713" s="118"/>
      <c r="AZ713" s="118"/>
      <c r="BA713" s="118">
        <f t="shared" si="878"/>
        <v>0.483118622425275</v>
      </c>
      <c r="BB713" s="118">
        <f t="shared" si="878"/>
        <v>0.441702353096994</v>
      </c>
      <c r="BC713" s="118"/>
      <c r="BD713" s="118"/>
      <c r="BE713" s="118"/>
      <c r="BF713" s="118"/>
      <c r="BG713" s="118"/>
      <c r="BH713" s="118">
        <f>BH721/SUM(BH$719:BH$721)</f>
        <v>0.482679890861584</v>
      </c>
      <c r="BI713" s="118"/>
      <c r="BJ713" s="118"/>
      <c r="BK713" s="118"/>
      <c r="BL713" s="118"/>
      <c r="BM713" s="118"/>
      <c r="BN713" s="118"/>
      <c r="BO713" s="118"/>
      <c r="BP713" s="118"/>
      <c r="BQ713" s="118"/>
      <c r="BR713" s="118"/>
      <c r="BS713" s="118"/>
      <c r="BT713" s="118"/>
      <c r="BU713" s="118"/>
      <c r="BV713" s="118"/>
      <c r="BW713" s="118"/>
      <c r="BX713" s="118"/>
      <c r="BY713" s="118"/>
      <c r="BZ713" s="118"/>
      <c r="CA713" s="118"/>
      <c r="CB713" s="118"/>
      <c r="CC713" s="118"/>
      <c r="CD713" s="118"/>
      <c r="CE713" s="118"/>
      <c r="CF713" s="118"/>
      <c r="CG713" s="118"/>
      <c r="CH713" s="118"/>
      <c r="CI713" s="118"/>
      <c r="CJ713" s="118"/>
      <c r="CK713" s="118"/>
      <c r="CL713" s="118"/>
      <c r="CM713" s="118"/>
      <c r="CN713" s="118"/>
      <c r="CO713" s="118"/>
      <c r="CP713" s="118"/>
      <c r="CQ713" s="118"/>
      <c r="CR713" s="118"/>
      <c r="CS713" s="118"/>
    </row>
    <row r="714" s="20" customFormat="1" hidden="1" outlineLevel="1" spans="1:97">
      <c r="A714" s="119" t="s">
        <v>643</v>
      </c>
      <c r="B714" s="117" t="s">
        <v>587</v>
      </c>
      <c r="C714" s="118">
        <f t="shared" ref="C714:O714" si="881">+C722/SUM(C$719:C$721)</f>
        <v>0.0967356127761362</v>
      </c>
      <c r="D714" s="118">
        <f t="shared" si="881"/>
        <v>0.0983278928785557</v>
      </c>
      <c r="E714" s="118">
        <f t="shared" si="881"/>
        <v>0.0993210963037465</v>
      </c>
      <c r="F714" s="118">
        <f t="shared" si="881"/>
        <v>0.112720826456385</v>
      </c>
      <c r="G714" s="118">
        <f t="shared" si="881"/>
        <v>0.1321137711291</v>
      </c>
      <c r="H714" s="118">
        <f t="shared" si="881"/>
        <v>0.175974419758531</v>
      </c>
      <c r="I714" s="118">
        <f t="shared" si="881"/>
        <v>0.19177574055429</v>
      </c>
      <c r="J714" s="118">
        <f t="shared" si="881"/>
        <v>0.205992725315805</v>
      </c>
      <c r="K714" s="118">
        <f t="shared" si="881"/>
        <v>0.205596164131628</v>
      </c>
      <c r="L714" s="118">
        <f t="shared" si="881"/>
        <v>0.210710031304541</v>
      </c>
      <c r="M714" s="118">
        <f t="shared" si="881"/>
        <v>0.252710141773662</v>
      </c>
      <c r="N714" s="118">
        <f t="shared" si="881"/>
        <v>0.195916890373724</v>
      </c>
      <c r="O714" s="118">
        <f t="shared" si="881"/>
        <v>0.224926101884711</v>
      </c>
      <c r="P714" s="118"/>
      <c r="Q714" s="118"/>
      <c r="R714" s="118">
        <f t="shared" ref="R714:AN714" si="882">+R722/SUM(R$719:R$721)</f>
        <v>0.226164151011546</v>
      </c>
      <c r="S714" s="118">
        <f t="shared" si="882"/>
        <v>0.244078390139899</v>
      </c>
      <c r="T714" s="118">
        <f t="shared" si="882"/>
        <v>0.223027939429024</v>
      </c>
      <c r="U714" s="118">
        <f t="shared" si="882"/>
        <v>0.233080240738615</v>
      </c>
      <c r="V714" s="118">
        <f t="shared" si="882"/>
        <v>0.244883860171638</v>
      </c>
      <c r="W714" s="118">
        <f t="shared" si="882"/>
        <v>0.233775723232926</v>
      </c>
      <c r="X714" s="118">
        <f t="shared" si="882"/>
        <v>0.239176631038092</v>
      </c>
      <c r="Y714" s="118">
        <f t="shared" si="882"/>
        <v>0.236393120090994</v>
      </c>
      <c r="Z714" s="118">
        <f t="shared" si="882"/>
        <v>0.271221196117192</v>
      </c>
      <c r="AA714" s="118">
        <f t="shared" si="882"/>
        <v>0.25855628317781</v>
      </c>
      <c r="AB714" s="118">
        <f t="shared" si="882"/>
        <v>0.277169295413468</v>
      </c>
      <c r="AC714" s="118">
        <f t="shared" si="882"/>
        <v>0.291694352159468</v>
      </c>
      <c r="AD714" s="118">
        <f t="shared" si="882"/>
        <v>0.264967477428364</v>
      </c>
      <c r="AE714" s="118">
        <f t="shared" si="882"/>
        <v>0.284753594944932</v>
      </c>
      <c r="AF714" s="118">
        <f t="shared" si="882"/>
        <v>0.274917865429234</v>
      </c>
      <c r="AG714" s="118">
        <f t="shared" si="882"/>
        <v>0.317594861267466</v>
      </c>
      <c r="AH714" s="118">
        <f t="shared" si="882"/>
        <v>0.306904102797174</v>
      </c>
      <c r="AI714" s="118">
        <f t="shared" si="882"/>
        <v>0.317494570362533</v>
      </c>
      <c r="AJ714" s="118">
        <f t="shared" si="882"/>
        <v>0.349150950579993</v>
      </c>
      <c r="AK714" s="118">
        <f t="shared" si="882"/>
        <v>0.312353997596446</v>
      </c>
      <c r="AL714" s="118">
        <f t="shared" si="882"/>
        <v>0.334054786153417</v>
      </c>
      <c r="AM714" s="118">
        <f t="shared" si="882"/>
        <v>0.323295484976702</v>
      </c>
      <c r="AN714" s="118">
        <f t="shared" si="882"/>
        <v>0.323478934839174</v>
      </c>
      <c r="AO714" s="118"/>
      <c r="AP714" s="118">
        <f>+AP722/SUM(AP$719:AP$721)</f>
        <v>0.317791009990478</v>
      </c>
      <c r="AQ714" s="118"/>
      <c r="AR714" s="118"/>
      <c r="AS714" s="118"/>
      <c r="AT714" s="118">
        <f>+AT722/SUM(AT$719:AT$721)</f>
        <v>0.338753393175741</v>
      </c>
      <c r="AU714" s="118">
        <f>+AU722/SUM(AU$719:AU$721)</f>
        <v>0.365092914833541</v>
      </c>
      <c r="AV714" s="118"/>
      <c r="AW714" s="118"/>
      <c r="AX714" s="118"/>
      <c r="AY714" s="118"/>
      <c r="AZ714" s="118"/>
      <c r="BA714" s="118">
        <f>+BA722/SUM(BA$719:BA$721)</f>
        <v>0.340329364522918</v>
      </c>
      <c r="BB714" s="118">
        <f>+BB722/SUM(BB$719:BB$721)</f>
        <v>0.309235795329125</v>
      </c>
      <c r="BC714" s="118"/>
      <c r="BD714" s="118"/>
      <c r="BE714" s="118"/>
      <c r="BF714" s="118"/>
      <c r="BG714" s="118"/>
      <c r="BH714" s="118">
        <f>+BH722/SUM(BH$719:BH$721)</f>
        <v>0.329612550490297</v>
      </c>
      <c r="BI714" s="118"/>
      <c r="BJ714" s="118"/>
      <c r="BK714" s="118"/>
      <c r="BL714" s="118"/>
      <c r="BM714" s="118"/>
      <c r="BN714" s="118"/>
      <c r="BO714" s="118"/>
      <c r="BP714" s="118"/>
      <c r="BQ714" s="118"/>
      <c r="BR714" s="118"/>
      <c r="BS714" s="118"/>
      <c r="BT714" s="118"/>
      <c r="BU714" s="118"/>
      <c r="BV714" s="118"/>
      <c r="BW714" s="118"/>
      <c r="BX714" s="118"/>
      <c r="BY714" s="118"/>
      <c r="BZ714" s="118"/>
      <c r="CA714" s="118"/>
      <c r="CB714" s="118"/>
      <c r="CC714" s="118"/>
      <c r="CD714" s="118"/>
      <c r="CE714" s="118"/>
      <c r="CF714" s="118"/>
      <c r="CG714" s="118"/>
      <c r="CH714" s="118"/>
      <c r="CI714" s="118"/>
      <c r="CJ714" s="118"/>
      <c r="CK714" s="118"/>
      <c r="CL714" s="118"/>
      <c r="CM714" s="118"/>
      <c r="CN714" s="118"/>
      <c r="CO714" s="118"/>
      <c r="CP714" s="118"/>
      <c r="CQ714" s="118"/>
      <c r="CR714" s="118"/>
      <c r="CS714" s="118"/>
    </row>
    <row r="715" s="20" customFormat="1" hidden="1" outlineLevel="1" spans="1:97">
      <c r="A715" s="119" t="s">
        <v>453</v>
      </c>
      <c r="B715" s="117" t="s">
        <v>587</v>
      </c>
      <c r="C715" s="118">
        <f t="shared" ref="C715:O715" si="883">+C724/SUM(C$719:C$721)</f>
        <v>0.0605740818910933</v>
      </c>
      <c r="D715" s="118">
        <f t="shared" si="883"/>
        <v>0.0680167876890281</v>
      </c>
      <c r="E715" s="118">
        <f t="shared" si="883"/>
        <v>0.070656273573045</v>
      </c>
      <c r="F715" s="118">
        <f t="shared" si="883"/>
        <v>0.0843572345497891</v>
      </c>
      <c r="G715" s="118">
        <f t="shared" si="883"/>
        <v>0.0700243584381074</v>
      </c>
      <c r="H715" s="118">
        <f t="shared" si="883"/>
        <v>0.077126633221236</v>
      </c>
      <c r="I715" s="118">
        <f t="shared" si="883"/>
        <v>0.0708494515393991</v>
      </c>
      <c r="J715" s="118">
        <f t="shared" si="883"/>
        <v>0.0873010152845247</v>
      </c>
      <c r="K715" s="118">
        <f t="shared" si="883"/>
        <v>0.0884933332082235</v>
      </c>
      <c r="L715" s="118">
        <f t="shared" si="883"/>
        <v>0.0855888300966839</v>
      </c>
      <c r="M715" s="118">
        <f t="shared" si="883"/>
        <v>0.0793980865794585</v>
      </c>
      <c r="N715" s="118">
        <f t="shared" si="883"/>
        <v>0.0745764993983052</v>
      </c>
      <c r="O715" s="118">
        <f t="shared" si="883"/>
        <v>0.0770392997999193</v>
      </c>
      <c r="P715" s="118"/>
      <c r="Q715" s="118"/>
      <c r="R715" s="118">
        <f t="shared" ref="R715:AN715" si="884">+R724/SUM(R$719:R$721)</f>
        <v>0.0737640113495443</v>
      </c>
      <c r="S715" s="118">
        <f t="shared" si="884"/>
        <v>0.0693215339233038</v>
      </c>
      <c r="T715" s="118">
        <f t="shared" si="884"/>
        <v>0.0777550958227964</v>
      </c>
      <c r="U715" s="118">
        <f t="shared" si="884"/>
        <v>0.0786008297938635</v>
      </c>
      <c r="V715" s="118">
        <f t="shared" si="884"/>
        <v>0.0749957781291739</v>
      </c>
      <c r="W715" s="118">
        <f t="shared" si="884"/>
        <v>0.073449150014912</v>
      </c>
      <c r="X715" s="118">
        <f t="shared" si="884"/>
        <v>0.0767388753211329</v>
      </c>
      <c r="Y715" s="118">
        <f t="shared" si="884"/>
        <v>0.0750434221245331</v>
      </c>
      <c r="Z715" s="118">
        <f t="shared" si="884"/>
        <v>0.0629333490691293</v>
      </c>
      <c r="AA715" s="118">
        <f t="shared" si="884"/>
        <v>0.0689795980097095</v>
      </c>
      <c r="AB715" s="118">
        <f t="shared" si="884"/>
        <v>0.0677706888294996</v>
      </c>
      <c r="AC715" s="118">
        <f t="shared" si="884"/>
        <v>0.0655121227115289</v>
      </c>
      <c r="AD715" s="118">
        <f t="shared" si="884"/>
        <v>0.0659188840015832</v>
      </c>
      <c r="AE715" s="118">
        <f t="shared" si="884"/>
        <v>0.0665913721321641</v>
      </c>
      <c r="AF715" s="118">
        <f t="shared" si="884"/>
        <v>0.0662570765661253</v>
      </c>
      <c r="AG715" s="118">
        <f t="shared" si="884"/>
        <v>0.0559300708562347</v>
      </c>
      <c r="AH715" s="118">
        <f t="shared" si="884"/>
        <v>0.0628434491591951</v>
      </c>
      <c r="AI715" s="118">
        <f t="shared" si="884"/>
        <v>0.0618004120955616</v>
      </c>
      <c r="AJ715" s="118">
        <f t="shared" si="884"/>
        <v>0.0571870954641216</v>
      </c>
      <c r="AK715" s="118">
        <f t="shared" si="884"/>
        <v>0.0593191730693925</v>
      </c>
      <c r="AL715" s="118">
        <f t="shared" si="884"/>
        <v>0.0593870749292932</v>
      </c>
      <c r="AM715" s="118">
        <f t="shared" si="884"/>
        <v>0.0593534090300466</v>
      </c>
      <c r="AN715" s="118">
        <f t="shared" si="884"/>
        <v>0.0546420860322206</v>
      </c>
      <c r="AO715" s="118"/>
      <c r="AP715" s="118">
        <f>+AP724/SUM(AP$719:AP$721)</f>
        <v>0.0579959355948101</v>
      </c>
      <c r="AQ715" s="118"/>
      <c r="AR715" s="118"/>
      <c r="AS715" s="118"/>
      <c r="AT715" s="118">
        <f>+AT724/SUM(AT$719:AT$721)</f>
        <v>0.060809048022669</v>
      </c>
      <c r="AU715" s="118">
        <f>+AU724/SUM(AU$719:AU$721)</f>
        <v>0.0509291483354127</v>
      </c>
      <c r="AV715" s="118"/>
      <c r="AW715" s="118"/>
      <c r="AX715" s="118"/>
      <c r="AY715" s="118"/>
      <c r="AZ715" s="118"/>
      <c r="BA715" s="118">
        <f>+BA724/SUM(BA$719:BA$721)</f>
        <v>0.0588045917585729</v>
      </c>
      <c r="BB715" s="118">
        <f>+BB724/SUM(BB$719:BB$721)</f>
        <v>0.0573043132753521</v>
      </c>
      <c r="BC715" s="118"/>
      <c r="BD715" s="118"/>
      <c r="BE715" s="118"/>
      <c r="BF715" s="118"/>
      <c r="BG715" s="118"/>
      <c r="BH715" s="118">
        <f>+BH724/SUM(BH$719:BH$721)</f>
        <v>0.0637177080534893</v>
      </c>
      <c r="BI715" s="118"/>
      <c r="BJ715" s="118"/>
      <c r="BK715" s="118"/>
      <c r="BL715" s="118"/>
      <c r="BM715" s="118"/>
      <c r="BN715" s="118"/>
      <c r="BO715" s="118"/>
      <c r="BP715" s="118"/>
      <c r="BQ715" s="118"/>
      <c r="BR715" s="118"/>
      <c r="BS715" s="118"/>
      <c r="BT715" s="118"/>
      <c r="BU715" s="118"/>
      <c r="BV715" s="118"/>
      <c r="BW715" s="118"/>
      <c r="BX715" s="118"/>
      <c r="BY715" s="118"/>
      <c r="BZ715" s="118"/>
      <c r="CA715" s="118"/>
      <c r="CB715" s="118"/>
      <c r="CC715" s="118"/>
      <c r="CD715" s="118"/>
      <c r="CE715" s="118"/>
      <c r="CF715" s="118"/>
      <c r="CG715" s="118"/>
      <c r="CH715" s="118"/>
      <c r="CI715" s="118"/>
      <c r="CJ715" s="118"/>
      <c r="CK715" s="118"/>
      <c r="CL715" s="118"/>
      <c r="CM715" s="118"/>
      <c r="CN715" s="118"/>
      <c r="CO715" s="118"/>
      <c r="CP715" s="118"/>
      <c r="CQ715" s="118"/>
      <c r="CR715" s="118"/>
      <c r="CS715" s="118"/>
    </row>
    <row r="716" s="20" customFormat="1" hidden="1" outlineLevel="1" spans="1:97">
      <c r="A716" s="119" t="s">
        <v>644</v>
      </c>
      <c r="B716" s="117" t="s">
        <v>587</v>
      </c>
      <c r="C716" s="118">
        <f t="shared" ref="C716:O716" si="885">+C726/SUM(C$719:C$721)</f>
        <v>0.0479808639369636</v>
      </c>
      <c r="D716" s="118">
        <f t="shared" si="885"/>
        <v>0.0566251415628539</v>
      </c>
      <c r="E716" s="118">
        <f t="shared" si="885"/>
        <v>0.0717877797334674</v>
      </c>
      <c r="F716" s="118">
        <f t="shared" si="885"/>
        <v>0.0703588238889908</v>
      </c>
      <c r="G716" s="118">
        <f t="shared" si="885"/>
        <v>0.0746007922643506</v>
      </c>
      <c r="H716" s="118">
        <f t="shared" si="885"/>
        <v>0.0836870830806549</v>
      </c>
      <c r="I716" s="118">
        <f t="shared" si="885"/>
        <v>0.0890784802077261</v>
      </c>
      <c r="J716" s="118">
        <f t="shared" si="885"/>
        <v>0.0779554005160509</v>
      </c>
      <c r="K716" s="118">
        <f t="shared" si="885"/>
        <v>0.0793493661621611</v>
      </c>
      <c r="L716" s="118">
        <f t="shared" si="885"/>
        <v>0.0732009123565209</v>
      </c>
      <c r="M716" s="118">
        <f t="shared" si="885"/>
        <v>0.0732242022712802</v>
      </c>
      <c r="N716" s="118">
        <f t="shared" si="885"/>
        <v>0.0523348284538546</v>
      </c>
      <c r="O716" s="118">
        <f t="shared" si="885"/>
        <v>0.063004833224922</v>
      </c>
      <c r="P716" s="118"/>
      <c r="Q716" s="118"/>
      <c r="R716" s="118">
        <f t="shared" ref="R716:AN716" si="886">+R726/SUM(R$719:R$721)</f>
        <v>0.063068631031452</v>
      </c>
      <c r="S716" s="118">
        <f t="shared" si="886"/>
        <v>0.0703145535792517</v>
      </c>
      <c r="T716" s="118">
        <f t="shared" si="886"/>
        <v>0.0650498156667987</v>
      </c>
      <c r="U716" s="118">
        <f t="shared" si="886"/>
        <v>0.0643500221387691</v>
      </c>
      <c r="V716" s="118">
        <f t="shared" si="886"/>
        <v>0.0690698067150775</v>
      </c>
      <c r="W716" s="118">
        <f t="shared" si="886"/>
        <v>0.0677378467044438</v>
      </c>
      <c r="X716" s="118">
        <f t="shared" si="886"/>
        <v>0.0667877192426021</v>
      </c>
      <c r="Y716" s="118">
        <f t="shared" si="886"/>
        <v>0.0672773943651147</v>
      </c>
      <c r="Z716" s="118">
        <f t="shared" si="886"/>
        <v>0.0704422742159148</v>
      </c>
      <c r="AA716" s="118">
        <f t="shared" si="886"/>
        <v>0.0638072624430967</v>
      </c>
      <c r="AB716" s="118">
        <f t="shared" si="886"/>
        <v>0.0618849736610384</v>
      </c>
      <c r="AC716" s="118">
        <f t="shared" si="886"/>
        <v>0.064211493602884</v>
      </c>
      <c r="AD716" s="118">
        <f t="shared" si="886"/>
        <v>0.0671660182066658</v>
      </c>
      <c r="AE716" s="118">
        <f t="shared" si="886"/>
        <v>0.0630997726400331</v>
      </c>
      <c r="AF716" s="118">
        <f t="shared" si="886"/>
        <v>0.0651211136890951</v>
      </c>
      <c r="AG716" s="118">
        <f t="shared" si="886"/>
        <v>0.0640354943381233</v>
      </c>
      <c r="AH716" s="118">
        <f t="shared" si="886"/>
        <v>0.0616727953834924</v>
      </c>
      <c r="AI716" s="118">
        <f t="shared" si="886"/>
        <v>0.0651278053126914</v>
      </c>
      <c r="AJ716" s="118">
        <f t="shared" si="886"/>
        <v>0.0648018884686651</v>
      </c>
      <c r="AK716" s="118">
        <f t="shared" si="886"/>
        <v>0.0628772432045586</v>
      </c>
      <c r="AL716" s="118">
        <f t="shared" si="886"/>
        <v>0.0649573103530693</v>
      </c>
      <c r="AM716" s="118">
        <f t="shared" si="886"/>
        <v>0.0639260082480853</v>
      </c>
      <c r="AN716" s="118">
        <f t="shared" si="886"/>
        <v>0.0663787853623429</v>
      </c>
      <c r="AO716" s="118"/>
      <c r="AP716" s="118">
        <f>+AP726/SUM(AP$719:AP$721)</f>
        <v>0.0647178364858527</v>
      </c>
      <c r="AQ716" s="118"/>
      <c r="AR716" s="118"/>
      <c r="AS716" s="118"/>
      <c r="AT716" s="118">
        <f>+AT726/SUM(AT$719:AT$721)</f>
        <v>0.0658043804675623</v>
      </c>
      <c r="AU716" s="118">
        <f>+AU726/SUM(AU$719:AU$721)</f>
        <v>0.0616061461684943</v>
      </c>
      <c r="AV716" s="118"/>
      <c r="AW716" s="118"/>
      <c r="AX716" s="118"/>
      <c r="AY716" s="118"/>
      <c r="AZ716" s="118"/>
      <c r="BA716" s="118">
        <f>+BA726/SUM(BA$719:BA$721)</f>
        <v>0.0604094119752896</v>
      </c>
      <c r="BB716" s="118">
        <f>+BB726/SUM(BB$719:BB$721)</f>
        <v>0</v>
      </c>
      <c r="BC716" s="118"/>
      <c r="BD716" s="118"/>
      <c r="BE716" s="118"/>
      <c r="BF716" s="118"/>
      <c r="BG716" s="118"/>
      <c r="BH716" s="118">
        <f>+BH726/SUM(BH$719:BH$721)</f>
        <v>0.0610059693759054</v>
      </c>
      <c r="BI716" s="118"/>
      <c r="BJ716" s="118"/>
      <c r="BK716" s="118"/>
      <c r="BL716" s="118"/>
      <c r="BM716" s="118"/>
      <c r="BN716" s="118"/>
      <c r="BO716" s="118"/>
      <c r="BP716" s="118"/>
      <c r="BQ716" s="118"/>
      <c r="BR716" s="118"/>
      <c r="BS716" s="118"/>
      <c r="BT716" s="118"/>
      <c r="BU716" s="118"/>
      <c r="BV716" s="118"/>
      <c r="BW716" s="118"/>
      <c r="BX716" s="118"/>
      <c r="BY716" s="118"/>
      <c r="BZ716" s="118"/>
      <c r="CA716" s="118"/>
      <c r="CB716" s="118"/>
      <c r="CC716" s="118"/>
      <c r="CD716" s="118"/>
      <c r="CE716" s="118"/>
      <c r="CF716" s="118"/>
      <c r="CG716" s="118"/>
      <c r="CH716" s="118"/>
      <c r="CI716" s="118"/>
      <c r="CJ716" s="118"/>
      <c r="CK716" s="118"/>
      <c r="CL716" s="118"/>
      <c r="CM716" s="118"/>
      <c r="CN716" s="118"/>
      <c r="CO716" s="118"/>
      <c r="CP716" s="118"/>
      <c r="CQ716" s="118"/>
      <c r="CR716" s="118"/>
      <c r="CS716" s="118"/>
    </row>
    <row r="717" s="20" customFormat="1" hidden="1" outlineLevel="1" spans="1:97">
      <c r="A717" s="119" t="s">
        <v>645</v>
      </c>
      <c r="B717" s="117" t="s">
        <v>587</v>
      </c>
      <c r="C717" s="118">
        <f t="shared" ref="C717:O717" si="887">+C728/SUM(C$719:C$721)</f>
        <v>0.048332629801604</v>
      </c>
      <c r="D717" s="118">
        <f t="shared" si="887"/>
        <v>0.0478315901672107</v>
      </c>
      <c r="E717" s="118">
        <f t="shared" si="887"/>
        <v>0.0507920543122957</v>
      </c>
      <c r="F717" s="118">
        <f t="shared" si="887"/>
        <v>0.0526927073782016</v>
      </c>
      <c r="G717" s="118">
        <f t="shared" si="887"/>
        <v>0.0565718573924169</v>
      </c>
      <c r="H717" s="118">
        <f t="shared" si="887"/>
        <v>0.0307624455592921</v>
      </c>
      <c r="I717" s="118">
        <f t="shared" si="887"/>
        <v>0.0307879815590059</v>
      </c>
      <c r="J717" s="118">
        <f t="shared" si="887"/>
        <v>0.0222661073712636</v>
      </c>
      <c r="K717" s="118">
        <f t="shared" si="887"/>
        <v>0.023697371754572</v>
      </c>
      <c r="L717" s="118">
        <f t="shared" si="887"/>
        <v>0.0262441015412176</v>
      </c>
      <c r="M717" s="118">
        <f t="shared" si="887"/>
        <v>0.0286448888136631</v>
      </c>
      <c r="N717" s="118">
        <f t="shared" si="887"/>
        <v>0.031347039072296</v>
      </c>
      <c r="O717" s="118">
        <f t="shared" si="887"/>
        <v>0.0299668178936361</v>
      </c>
      <c r="P717" s="118"/>
      <c r="Q717" s="118"/>
      <c r="R717" s="118">
        <f t="shared" ref="R717:AN717" si="888">+R728/SUM(R$719:R$721)</f>
        <v>0.0306814943834204</v>
      </c>
      <c r="S717" s="118">
        <f t="shared" si="888"/>
        <v>0.0243143783404889</v>
      </c>
      <c r="T717" s="118">
        <f t="shared" si="888"/>
        <v>0.0287773072118461</v>
      </c>
      <c r="U717" s="118">
        <f t="shared" si="888"/>
        <v>0.0273700782236508</v>
      </c>
      <c r="V717" s="118">
        <f t="shared" si="888"/>
        <v>0.026114190091653</v>
      </c>
      <c r="W717" s="118">
        <f t="shared" si="888"/>
        <v>0.0264986579182821</v>
      </c>
      <c r="X717" s="118">
        <f t="shared" si="888"/>
        <v>0.0267214310634654</v>
      </c>
      <c r="Y717" s="118">
        <f t="shared" si="888"/>
        <v>0.0266066186077253</v>
      </c>
      <c r="Z717" s="118">
        <f t="shared" si="888"/>
        <v>0.0259050541409731</v>
      </c>
      <c r="AA717" s="118">
        <f t="shared" si="888"/>
        <v>0.0282058650050665</v>
      </c>
      <c r="AB717" s="118">
        <f t="shared" si="888"/>
        <v>0.025211252375141</v>
      </c>
      <c r="AC717" s="118">
        <f t="shared" si="888"/>
        <v>0.0237788930515304</v>
      </c>
      <c r="AD717" s="118">
        <f t="shared" si="888"/>
        <v>0.0270411554287677</v>
      </c>
      <c r="AE717" s="118">
        <f t="shared" si="888"/>
        <v>0.0244633418962412</v>
      </c>
      <c r="AF717" s="118">
        <f t="shared" si="888"/>
        <v>0.0257447795823666</v>
      </c>
      <c r="AG717" s="118">
        <f t="shared" si="888"/>
        <v>0.0241176081054235</v>
      </c>
      <c r="AH717" s="118">
        <f t="shared" si="888"/>
        <v>0.0240466057926703</v>
      </c>
      <c r="AI717" s="118">
        <f t="shared" si="888"/>
        <v>0.0232917525199087</v>
      </c>
      <c r="AJ717" s="118">
        <f t="shared" si="888"/>
        <v>0.0209026067974719</v>
      </c>
      <c r="AK717" s="118">
        <f t="shared" si="888"/>
        <v>0.0240828010856502</v>
      </c>
      <c r="AL717" s="118">
        <f t="shared" si="888"/>
        <v>0.0220419327853833</v>
      </c>
      <c r="AM717" s="118">
        <f t="shared" si="888"/>
        <v>0.0230538000107118</v>
      </c>
      <c r="AN717" s="118">
        <f t="shared" si="888"/>
        <v>0.0236256435808005</v>
      </c>
      <c r="AO717" s="118"/>
      <c r="AP717" s="118">
        <f>+AP728/SUM(AP$719:AP$721)</f>
        <v>0.023775349240411</v>
      </c>
      <c r="AQ717" s="118"/>
      <c r="AR717" s="118"/>
      <c r="AS717" s="118"/>
      <c r="AT717" s="118">
        <f>+AT728/SUM(AT$719:AT$721)</f>
        <v>0.0237491302383535</v>
      </c>
      <c r="AU717" s="118">
        <f>+AU728/SUM(AU$719:AU$721)</f>
        <v>0.0220763017926325</v>
      </c>
      <c r="AV717" s="118"/>
      <c r="AW717" s="118"/>
      <c r="AX717" s="118"/>
      <c r="AY717" s="118"/>
      <c r="AZ717" s="118"/>
      <c r="BA717" s="118">
        <f>+BA728/SUM(BA$719:BA$721)</f>
        <v>0.0228635798177765</v>
      </c>
      <c r="BB717" s="118">
        <f>+BB728/SUM(BB$719:BB$721)</f>
        <v>0.0751622444925169</v>
      </c>
      <c r="BC717" s="118"/>
      <c r="BD717" s="118"/>
      <c r="BE717" s="118"/>
      <c r="BF717" s="118"/>
      <c r="BG717" s="118"/>
      <c r="BH717" s="118">
        <f>+BH728/SUM(BH$719:BH$721)</f>
        <v>0.0241814293036898</v>
      </c>
      <c r="BI717" s="118"/>
      <c r="BJ717" s="118"/>
      <c r="BK717" s="118"/>
      <c r="BL717" s="118"/>
      <c r="BM717" s="118"/>
      <c r="BN717" s="118"/>
      <c r="BO717" s="118"/>
      <c r="BP717" s="118"/>
      <c r="BQ717" s="118"/>
      <c r="BR717" s="118"/>
      <c r="BS717" s="118"/>
      <c r="BT717" s="118"/>
      <c r="BU717" s="118"/>
      <c r="BV717" s="118"/>
      <c r="BW717" s="118"/>
      <c r="BX717" s="118"/>
      <c r="BY717" s="118"/>
      <c r="BZ717" s="118"/>
      <c r="CA717" s="118"/>
      <c r="CB717" s="118"/>
      <c r="CC717" s="118"/>
      <c r="CD717" s="118"/>
      <c r="CE717" s="118"/>
      <c r="CF717" s="118"/>
      <c r="CG717" s="118"/>
      <c r="CH717" s="118"/>
      <c r="CI717" s="118"/>
      <c r="CJ717" s="118"/>
      <c r="CK717" s="118"/>
      <c r="CL717" s="118"/>
      <c r="CM717" s="118"/>
      <c r="CN717" s="118"/>
      <c r="CO717" s="118"/>
      <c r="CP717" s="118"/>
      <c r="CQ717" s="118"/>
      <c r="CR717" s="118"/>
      <c r="CS717" s="118"/>
    </row>
    <row r="718" s="20" customFormat="1" hidden="1" outlineLevel="1" spans="1:9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c r="AM718" s="117"/>
      <c r="AN718" s="117"/>
      <c r="AO718" s="117"/>
      <c r="AP718" s="117"/>
      <c r="AQ718" s="117"/>
      <c r="AR718" s="117"/>
      <c r="AS718" s="117"/>
      <c r="AT718" s="117"/>
      <c r="AU718" s="117"/>
      <c r="AV718" s="117"/>
      <c r="AW718" s="118"/>
      <c r="AX718" s="117"/>
      <c r="AY718" s="118"/>
      <c r="AZ718" s="117"/>
      <c r="BA718" s="118"/>
      <c r="BB718" s="118"/>
      <c r="BC718" s="118"/>
      <c r="BD718" s="118"/>
      <c r="BE718" s="118"/>
      <c r="BF718" s="118"/>
      <c r="BG718" s="118"/>
      <c r="BH718" s="118"/>
      <c r="BI718" s="118"/>
      <c r="BJ718" s="118"/>
      <c r="BK718" s="118"/>
      <c r="BL718" s="118"/>
      <c r="BM718" s="118"/>
      <c r="BN718" s="118"/>
      <c r="BO718" s="118"/>
      <c r="BP718" s="118"/>
      <c r="BQ718" s="118"/>
      <c r="BR718" s="118"/>
      <c r="BS718" s="118"/>
      <c r="BT718" s="118"/>
      <c r="BU718" s="118"/>
      <c r="BV718" s="118"/>
      <c r="BW718" s="118"/>
      <c r="BX718" s="118"/>
      <c r="BY718" s="118"/>
      <c r="BZ718" s="118"/>
      <c r="CA718" s="118"/>
      <c r="CB718" s="118"/>
      <c r="CC718" s="118"/>
      <c r="CD718" s="118"/>
      <c r="CE718" s="118"/>
      <c r="CF718" s="118"/>
      <c r="CG718" s="118"/>
      <c r="CH718" s="118"/>
      <c r="CI718" s="118"/>
      <c r="CJ718" s="117"/>
      <c r="CK718" s="117"/>
      <c r="CL718" s="117"/>
      <c r="CM718" s="117"/>
      <c r="CN718" s="117"/>
      <c r="CO718" s="117"/>
      <c r="CP718" s="117"/>
      <c r="CQ718" s="117"/>
      <c r="CR718" s="117"/>
      <c r="CS718" s="117"/>
    </row>
    <row r="719" s="20" customFormat="1" hidden="1" outlineLevel="1" spans="1:97">
      <c r="A719" s="21" t="s">
        <v>641</v>
      </c>
      <c r="B719" s="123" t="s">
        <v>594</v>
      </c>
      <c r="C719" s="123">
        <v>6742</v>
      </c>
      <c r="D719" s="123">
        <v>6992</v>
      </c>
      <c r="E719" s="123">
        <v>7250</v>
      </c>
      <c r="F719" s="123">
        <v>7382</v>
      </c>
      <c r="G719" s="123">
        <v>7036.6</v>
      </c>
      <c r="H719" s="123">
        <v>7181</v>
      </c>
      <c r="I719" s="123">
        <v>7247</v>
      </c>
      <c r="J719" s="123">
        <f t="shared" ref="J719:L721" si="889">+J161+J274+J387+J500</f>
        <v>7399.5</v>
      </c>
      <c r="K719" s="123">
        <f t="shared" si="889"/>
        <v>7482.9</v>
      </c>
      <c r="L719" s="123">
        <f t="shared" si="889"/>
        <v>7697.7</v>
      </c>
      <c r="M719" s="123">
        <v>4160.9</v>
      </c>
      <c r="N719" s="123">
        <f t="shared" ref="N719:N728" si="890">+O719-M719</f>
        <v>3882.1</v>
      </c>
      <c r="O719" s="123">
        <f>+O161+O274+O387+O500</f>
        <v>8043</v>
      </c>
      <c r="P719" s="123"/>
      <c r="Q719" s="123"/>
      <c r="R719" s="123">
        <v>8008</v>
      </c>
      <c r="S719" s="123">
        <v>2136.6</v>
      </c>
      <c r="T719" s="123">
        <f>+W719-S719</f>
        <v>2066.2</v>
      </c>
      <c r="U719" s="123">
        <v>1873.7</v>
      </c>
      <c r="V719" s="123">
        <f>+X719-U719</f>
        <v>2048.8</v>
      </c>
      <c r="W719" s="123">
        <v>4202.8</v>
      </c>
      <c r="X719" s="123">
        <f t="shared" ref="X719:X728" si="891">+Y719-W719</f>
        <v>3922.5</v>
      </c>
      <c r="Y719" s="123">
        <v>8125.3</v>
      </c>
      <c r="Z719" s="123">
        <v>2124.8</v>
      </c>
      <c r="AA719" s="123">
        <f>+AD719-Z719</f>
        <v>2009.3</v>
      </c>
      <c r="AB719" s="123">
        <v>1855.9</v>
      </c>
      <c r="AC719" s="123">
        <f>+AE719-AB719</f>
        <v>2075.1</v>
      </c>
      <c r="AD719" s="123">
        <v>4134.1</v>
      </c>
      <c r="AE719" s="123">
        <f t="shared" ref="AE719:AE728" si="892">+AF719-AD719</f>
        <v>3931</v>
      </c>
      <c r="AF719" s="123">
        <v>8065.1</v>
      </c>
      <c r="AG719" s="123">
        <v>2169</v>
      </c>
      <c r="AH719" s="123">
        <f>+AK719-AG719</f>
        <v>2043.6</v>
      </c>
      <c r="AI719" s="123">
        <v>1928.7</v>
      </c>
      <c r="AJ719" s="123">
        <f>+AL719-AI719</f>
        <v>2135.8</v>
      </c>
      <c r="AK719" s="123">
        <v>4212.6</v>
      </c>
      <c r="AL719" s="123">
        <f t="shared" ref="AL719:AL728" si="893">+AM719-AK719</f>
        <v>4064.5</v>
      </c>
      <c r="AM719" s="123">
        <v>8277.1</v>
      </c>
      <c r="AN719" s="123">
        <v>1997.7</v>
      </c>
      <c r="AO719" s="123">
        <f t="shared" ref="AO719:AO728" si="894">AR719-AN719</f>
        <v>1555.8</v>
      </c>
      <c r="AP719" s="123">
        <v>1915.4</v>
      </c>
      <c r="AQ719" s="123"/>
      <c r="AR719" s="123">
        <v>3553.5</v>
      </c>
      <c r="AS719" s="123">
        <f>AT719-AR719</f>
        <v>3927.13586500205</v>
      </c>
      <c r="AT719" s="123">
        <f>+AT161+AT274+AT387+AT500</f>
        <v>7480.63586500205</v>
      </c>
      <c r="AU719" s="123">
        <v>1995.8</v>
      </c>
      <c r="AV719" s="123"/>
      <c r="AW719" s="123"/>
      <c r="AX719" s="123"/>
      <c r="AY719" s="123">
        <v>4857.1</v>
      </c>
      <c r="AZ719" s="123"/>
      <c r="BA719" s="123">
        <f>+BA161+BA274+BA387+BA500</f>
        <v>8384.23223787951</v>
      </c>
      <c r="BB719" s="123">
        <v>2854.5</v>
      </c>
      <c r="BC719" s="123">
        <v>2712.7</v>
      </c>
      <c r="BD719" s="123"/>
      <c r="BE719" s="123"/>
      <c r="BF719" s="123">
        <v>5567.2</v>
      </c>
      <c r="BG719" s="123"/>
      <c r="BH719" s="123">
        <f>+BH161+BH274+BH387+BH500</f>
        <v>9994.19512670949</v>
      </c>
      <c r="BI719" s="123"/>
      <c r="BJ719" s="123"/>
      <c r="BK719" s="123"/>
      <c r="BL719" s="123"/>
      <c r="BM719" s="123"/>
      <c r="BN719" s="123"/>
      <c r="BO719" s="123"/>
      <c r="BP719" s="123"/>
      <c r="BQ719" s="123"/>
      <c r="BR719" s="123"/>
      <c r="BS719" s="123"/>
      <c r="BT719" s="123"/>
      <c r="BU719" s="123"/>
      <c r="BV719" s="123"/>
      <c r="BW719" s="123"/>
      <c r="BX719" s="123"/>
      <c r="BY719" s="123"/>
      <c r="BZ719" s="123"/>
      <c r="CA719" s="123"/>
      <c r="CB719" s="123"/>
      <c r="CC719" s="123"/>
      <c r="CD719" s="123"/>
      <c r="CE719" s="123"/>
      <c r="CF719" s="123"/>
      <c r="CG719" s="123"/>
      <c r="CH719" s="123"/>
      <c r="CI719" s="123"/>
      <c r="CJ719" s="123"/>
      <c r="CK719" s="123"/>
      <c r="CL719" s="123"/>
      <c r="CM719" s="123"/>
      <c r="CN719" s="123"/>
      <c r="CO719" s="123"/>
      <c r="CP719" s="123"/>
      <c r="CQ719" s="123"/>
      <c r="CR719" s="123"/>
      <c r="CS719" s="123"/>
    </row>
    <row r="720" s="20" customFormat="1" hidden="1" outlineLevel="1" spans="1:97">
      <c r="A720" s="21" t="s">
        <v>451</v>
      </c>
      <c r="B720" s="123" t="s">
        <v>594</v>
      </c>
      <c r="C720" s="123">
        <v>3868</v>
      </c>
      <c r="D720" s="123">
        <v>3954</v>
      </c>
      <c r="E720" s="123">
        <v>4004</v>
      </c>
      <c r="F720" s="123">
        <v>3739</v>
      </c>
      <c r="G720" s="123">
        <v>3801.9</v>
      </c>
      <c r="H720" s="123">
        <v>4291</v>
      </c>
      <c r="I720" s="123">
        <v>4406</v>
      </c>
      <c r="J720" s="123">
        <f t="shared" si="889"/>
        <v>5210.8</v>
      </c>
      <c r="K720" s="123">
        <f t="shared" si="889"/>
        <v>5356.6</v>
      </c>
      <c r="L720" s="123">
        <f t="shared" si="889"/>
        <v>5389.4</v>
      </c>
      <c r="M720" s="123">
        <v>3326.3</v>
      </c>
      <c r="N720" s="123">
        <f t="shared" si="890"/>
        <v>3328.6</v>
      </c>
      <c r="O720" s="123">
        <f>+O162+O275+O388+O501</f>
        <v>6654.9</v>
      </c>
      <c r="P720" s="123"/>
      <c r="Q720" s="123"/>
      <c r="R720" s="123">
        <v>7099.8</v>
      </c>
      <c r="S720" s="123">
        <v>1917</v>
      </c>
      <c r="T720" s="123">
        <f>+W720-S720</f>
        <v>1907.8</v>
      </c>
      <c r="U720" s="123">
        <v>1764.3</v>
      </c>
      <c r="V720" s="123">
        <f>+X720-U720</f>
        <v>1761.4</v>
      </c>
      <c r="W720" s="123">
        <v>3824.8</v>
      </c>
      <c r="X720" s="123">
        <f t="shared" si="891"/>
        <v>3525.7</v>
      </c>
      <c r="Y720" s="123">
        <v>7350.5</v>
      </c>
      <c r="Z720" s="123">
        <v>1735.7</v>
      </c>
      <c r="AA720" s="123">
        <f>+AD720-Z720</f>
        <v>1828.7</v>
      </c>
      <c r="AB720" s="123">
        <v>1820.7</v>
      </c>
      <c r="AC720" s="123">
        <f>+AE720-AB720</f>
        <v>1849.2</v>
      </c>
      <c r="AD720" s="123">
        <v>3564.4</v>
      </c>
      <c r="AE720" s="123">
        <f t="shared" si="892"/>
        <v>3669.9</v>
      </c>
      <c r="AF720" s="123">
        <v>7234.3</v>
      </c>
      <c r="AG720" s="123">
        <v>1895.5</v>
      </c>
      <c r="AH720" s="123">
        <f>+AK720-AG720</f>
        <v>1910.2</v>
      </c>
      <c r="AI720" s="123">
        <v>1894.6</v>
      </c>
      <c r="AJ720" s="123">
        <f>+AL720-AI720</f>
        <v>1866.7</v>
      </c>
      <c r="AK720" s="123">
        <v>3805.7</v>
      </c>
      <c r="AL720" s="123">
        <f t="shared" si="893"/>
        <v>3761.3</v>
      </c>
      <c r="AM720" s="123">
        <v>7567</v>
      </c>
      <c r="AN720" s="123">
        <v>1847.2</v>
      </c>
      <c r="AO720" s="123">
        <f t="shared" si="894"/>
        <v>1460.5</v>
      </c>
      <c r="AP720" s="123">
        <v>1854.3</v>
      </c>
      <c r="AQ720" s="123"/>
      <c r="AR720" s="123">
        <v>3307.7</v>
      </c>
      <c r="AS720" s="123">
        <f t="shared" ref="AS720:AS728" si="895">AT720-AR720</f>
        <v>3512.02090005846</v>
      </c>
      <c r="AT720" s="123">
        <f>+AT162+AT275+AT388+AT501</f>
        <v>6819.72090005846</v>
      </c>
      <c r="AU720" s="123">
        <v>1813.6</v>
      </c>
      <c r="AV720" s="123"/>
      <c r="AW720" s="123"/>
      <c r="AX720" s="123"/>
      <c r="AY720" s="123">
        <v>3765.7</v>
      </c>
      <c r="AZ720" s="123"/>
      <c r="BA720" s="123">
        <f>+BA162+BA275+BA388+BA501</f>
        <v>8304.6269287022</v>
      </c>
      <c r="BB720" s="123">
        <v>2203.9</v>
      </c>
      <c r="BC720" s="123">
        <v>2446.5</v>
      </c>
      <c r="BD720" s="123"/>
      <c r="BE720" s="123"/>
      <c r="BF720" s="123">
        <v>4650.4</v>
      </c>
      <c r="BG720" s="123"/>
      <c r="BH720" s="123">
        <f>+BH162+BH275+BH388+BH501</f>
        <v>9817.32466743464</v>
      </c>
      <c r="BI720" s="123"/>
      <c r="BJ720" s="123"/>
      <c r="BK720" s="123"/>
      <c r="BL720" s="123"/>
      <c r="BM720" s="123"/>
      <c r="BN720" s="123"/>
      <c r="BO720" s="123"/>
      <c r="BP720" s="123"/>
      <c r="BQ720" s="123"/>
      <c r="BR720" s="123"/>
      <c r="BS720" s="123"/>
      <c r="BT720" s="123"/>
      <c r="BU720" s="123"/>
      <c r="BV720" s="123"/>
      <c r="BW720" s="123"/>
      <c r="BX720" s="123"/>
      <c r="BY720" s="123"/>
      <c r="BZ720" s="123"/>
      <c r="CA720" s="123"/>
      <c r="CB720" s="123"/>
      <c r="CC720" s="123"/>
      <c r="CD720" s="123"/>
      <c r="CE720" s="123"/>
      <c r="CF720" s="123"/>
      <c r="CG720" s="123"/>
      <c r="CH720" s="123"/>
      <c r="CI720" s="123"/>
      <c r="CJ720" s="123"/>
      <c r="CK720" s="123"/>
      <c r="CL720" s="123"/>
      <c r="CM720" s="123"/>
      <c r="CN720" s="123"/>
      <c r="CO720" s="123"/>
      <c r="CP720" s="123"/>
      <c r="CQ720" s="123"/>
      <c r="CR720" s="123"/>
      <c r="CS720" s="123"/>
    </row>
    <row r="721" s="20" customFormat="1" hidden="1" outlineLevel="1" spans="1:97">
      <c r="A721" s="21" t="s">
        <v>642</v>
      </c>
      <c r="B721" s="123" t="s">
        <v>594</v>
      </c>
      <c r="C721" s="123">
        <v>3604</v>
      </c>
      <c r="D721" s="123">
        <v>4065</v>
      </c>
      <c r="E721" s="123">
        <v>4654</v>
      </c>
      <c r="F721" s="123">
        <v>5238</v>
      </c>
      <c r="G721" s="123">
        <v>5418.7</v>
      </c>
      <c r="H721" s="123">
        <v>6667</v>
      </c>
      <c r="I721" s="123">
        <v>7218</v>
      </c>
      <c r="J721" s="123">
        <f t="shared" si="889"/>
        <v>8201.6</v>
      </c>
      <c r="K721" s="123">
        <f t="shared" si="889"/>
        <v>8475.1</v>
      </c>
      <c r="L721" s="123">
        <f t="shared" si="889"/>
        <v>8571.1</v>
      </c>
      <c r="M721" s="123">
        <v>4919.9</v>
      </c>
      <c r="N721" s="123">
        <f t="shared" si="890"/>
        <v>4672.4</v>
      </c>
      <c r="O721" s="123">
        <f>+O163+O276+O389+O502</f>
        <v>9592.3</v>
      </c>
      <c r="P721" s="123"/>
      <c r="Q721" s="123"/>
      <c r="R721" s="123">
        <v>9809.5</v>
      </c>
      <c r="S721" s="123">
        <v>2794.2</v>
      </c>
      <c r="T721" s="123">
        <f>+W721-S721</f>
        <v>2590.2</v>
      </c>
      <c r="U721" s="123">
        <v>2459.9</v>
      </c>
      <c r="V721" s="123">
        <f>+X721-U721</f>
        <v>2703.5</v>
      </c>
      <c r="W721" s="123">
        <v>5384.4</v>
      </c>
      <c r="X721" s="123">
        <f t="shared" si="891"/>
        <v>5163.4</v>
      </c>
      <c r="Y721" s="123">
        <v>10547.8</v>
      </c>
      <c r="Z721" s="123">
        <v>2918.1</v>
      </c>
      <c r="AA721" s="123">
        <f>+AD721-Z721</f>
        <v>2774.1</v>
      </c>
      <c r="AB721" s="123">
        <v>2796.7</v>
      </c>
      <c r="AC721" s="123">
        <f>+AE721-AB721</f>
        <v>3149.2</v>
      </c>
      <c r="AD721" s="123">
        <v>5692.2</v>
      </c>
      <c r="AE721" s="123">
        <f t="shared" si="892"/>
        <v>5945.9</v>
      </c>
      <c r="AF721" s="123">
        <v>11638.1</v>
      </c>
      <c r="AG721" s="123">
        <v>3486</v>
      </c>
      <c r="AH721" s="123">
        <f>+AK721-AG721</f>
        <v>3307.1</v>
      </c>
      <c r="AI721" s="123">
        <v>3359.5</v>
      </c>
      <c r="AJ721" s="123">
        <f>+AL721-AI721</f>
        <v>3876.9</v>
      </c>
      <c r="AK721" s="123">
        <v>6793.1</v>
      </c>
      <c r="AL721" s="123">
        <f t="shared" si="893"/>
        <v>7236.4</v>
      </c>
      <c r="AM721" s="123">
        <v>14029.5</v>
      </c>
      <c r="AN721" s="123">
        <v>3380.3</v>
      </c>
      <c r="AO721" s="123">
        <f t="shared" si="894"/>
        <v>2835.1</v>
      </c>
      <c r="AP721" s="123">
        <v>3267</v>
      </c>
      <c r="AQ721" s="123"/>
      <c r="AR721" s="123">
        <v>6215.4</v>
      </c>
      <c r="AS721" s="123">
        <f t="shared" si="895"/>
        <v>7476.34323493949</v>
      </c>
      <c r="AT721" s="123">
        <f>+AT163+AT276+AT389+AT502</f>
        <v>13691.7432349395</v>
      </c>
      <c r="AU721" s="123">
        <v>3805.1</v>
      </c>
      <c r="AV721" s="123"/>
      <c r="AW721" s="123"/>
      <c r="AX721" s="123"/>
      <c r="AY721" s="123"/>
      <c r="AZ721" s="123"/>
      <c r="BA721" s="123">
        <f>+BA163+BA276+BA389+BA502</f>
        <v>15598.7408334183</v>
      </c>
      <c r="BB721" s="123">
        <f>SUM(BB722,BB724,BB726,BB728)</f>
        <v>4002</v>
      </c>
      <c r="BC721" s="123"/>
      <c r="BD721" s="123"/>
      <c r="BE721" s="123"/>
      <c r="BF721" s="123"/>
      <c r="BG721" s="123"/>
      <c r="BH721" s="123">
        <f>+BH163+BH276+BH389+BH502</f>
        <v>18484.9226680283</v>
      </c>
      <c r="BI721" s="123"/>
      <c r="BJ721" s="123"/>
      <c r="BK721" s="123"/>
      <c r="BL721" s="123"/>
      <c r="BM721" s="123"/>
      <c r="BN721" s="123"/>
      <c r="BO721" s="123"/>
      <c r="BP721" s="123"/>
      <c r="BQ721" s="123"/>
      <c r="BR721" s="123"/>
      <c r="BS721" s="123"/>
      <c r="BT721" s="123"/>
      <c r="BU721" s="123"/>
      <c r="BV721" s="123"/>
      <c r="BW721" s="123"/>
      <c r="BX721" s="123"/>
      <c r="BY721" s="123"/>
      <c r="BZ721" s="123"/>
      <c r="CA721" s="123"/>
      <c r="CB721" s="123"/>
      <c r="CC721" s="123"/>
      <c r="CD721" s="123"/>
      <c r="CE721" s="123"/>
      <c r="CF721" s="123"/>
      <c r="CG721" s="123"/>
      <c r="CH721" s="123"/>
      <c r="CI721" s="123"/>
      <c r="CJ721" s="123"/>
      <c r="CK721" s="123"/>
      <c r="CL721" s="123"/>
      <c r="CM721" s="123"/>
      <c r="CN721" s="123"/>
      <c r="CO721" s="123"/>
      <c r="CP721" s="123"/>
      <c r="CQ721" s="123"/>
      <c r="CR721" s="123"/>
      <c r="CS721" s="123"/>
    </row>
    <row r="722" s="20" customFormat="1" hidden="1" outlineLevel="1" spans="1:97">
      <c r="A722" s="216" t="s">
        <v>643</v>
      </c>
      <c r="B722" s="124" t="s">
        <v>594</v>
      </c>
      <c r="C722" s="124">
        <v>1375</v>
      </c>
      <c r="D722" s="124">
        <v>1476</v>
      </c>
      <c r="E722" s="124">
        <v>1580</v>
      </c>
      <c r="F722" s="124">
        <v>1844</v>
      </c>
      <c r="G722" s="124">
        <v>2147.8</v>
      </c>
      <c r="H722" s="124">
        <v>3192</v>
      </c>
      <c r="I722" s="124">
        <v>3619</v>
      </c>
      <c r="J722" s="124">
        <v>4287.1</v>
      </c>
      <c r="K722" s="124">
        <v>4382.2</v>
      </c>
      <c r="L722" s="124">
        <v>4563.6</v>
      </c>
      <c r="M722" s="124">
        <v>3135.4</v>
      </c>
      <c r="N722" s="124">
        <f t="shared" si="890"/>
        <v>2328.1</v>
      </c>
      <c r="O722" s="124">
        <v>5463.5</v>
      </c>
      <c r="P722" s="124"/>
      <c r="Q722" s="124"/>
      <c r="R722" s="124">
        <v>5635.4</v>
      </c>
      <c r="S722" s="124">
        <v>1671.4</v>
      </c>
      <c r="T722" s="124">
        <f>+W722-S722</f>
        <v>1464</v>
      </c>
      <c r="U722" s="124">
        <v>1421.3</v>
      </c>
      <c r="V722" s="124">
        <f>+X722-U722</f>
        <v>1595.1</v>
      </c>
      <c r="W722" s="124">
        <v>3135.4</v>
      </c>
      <c r="X722" s="124">
        <f t="shared" si="891"/>
        <v>3016.4</v>
      </c>
      <c r="Y722" s="124">
        <v>6151.8</v>
      </c>
      <c r="Z722" s="124">
        <v>1838.5</v>
      </c>
      <c r="AA722" s="124">
        <f>+AD722-Z722</f>
        <v>1709.6</v>
      </c>
      <c r="AB722" s="124">
        <v>1794.2</v>
      </c>
      <c r="AC722" s="124">
        <f>+AE722-AB722</f>
        <v>2063.3</v>
      </c>
      <c r="AD722" s="124">
        <v>3548.1</v>
      </c>
      <c r="AE722" s="124">
        <f t="shared" si="892"/>
        <v>3857.5</v>
      </c>
      <c r="AF722" s="124">
        <v>7405.6</v>
      </c>
      <c r="AG722" s="124">
        <v>2398</v>
      </c>
      <c r="AH722" s="124">
        <f>+AK722-AG722</f>
        <v>2228.4</v>
      </c>
      <c r="AI722" s="124">
        <v>2280.5</v>
      </c>
      <c r="AJ722" s="124">
        <f>+AL722-AI722</f>
        <v>2751.1</v>
      </c>
      <c r="AK722" s="124">
        <v>4626.4</v>
      </c>
      <c r="AL722" s="124">
        <f t="shared" si="893"/>
        <v>5031.6</v>
      </c>
      <c r="AM722" s="124">
        <v>9658</v>
      </c>
      <c r="AN722" s="124">
        <v>2337.2</v>
      </c>
      <c r="AO722" s="124">
        <f t="shared" si="894"/>
        <v>2131.3</v>
      </c>
      <c r="AP722" s="124">
        <v>2236.2</v>
      </c>
      <c r="AQ722" s="124"/>
      <c r="AR722" s="124">
        <v>4468.5</v>
      </c>
      <c r="AS722" s="124">
        <f t="shared" si="895"/>
        <v>5013.91885711466</v>
      </c>
      <c r="AT722" s="124">
        <f>+AT164+AT277+AT390+AT503</f>
        <v>9482.41885711466</v>
      </c>
      <c r="AU722" s="124">
        <v>2780</v>
      </c>
      <c r="AV722" s="124"/>
      <c r="AW722" s="124"/>
      <c r="AX722" s="124"/>
      <c r="AY722" s="124">
        <v>4670.9</v>
      </c>
      <c r="AZ722" s="124"/>
      <c r="BA722" s="124">
        <f>+BA164+BA277+BA390+BA503</f>
        <v>10988.4183899702</v>
      </c>
      <c r="BB722" s="124">
        <v>2801.8</v>
      </c>
      <c r="BC722" s="124">
        <v>2818.3</v>
      </c>
      <c r="BD722" s="124"/>
      <c r="BE722" s="124"/>
      <c r="BF722" s="124">
        <v>5620.1</v>
      </c>
      <c r="BG722" s="124"/>
      <c r="BH722" s="124">
        <f>+BH164+BH277+BH390+BH503</f>
        <v>12622.9880746616</v>
      </c>
      <c r="BI722" s="124"/>
      <c r="BJ722" s="124"/>
      <c r="BK722" s="124"/>
      <c r="BL722" s="124"/>
      <c r="BM722" s="124"/>
      <c r="BN722" s="124"/>
      <c r="BO722" s="124"/>
      <c r="BP722" s="124"/>
      <c r="BQ722" s="124"/>
      <c r="BR722" s="124"/>
      <c r="BS722" s="124"/>
      <c r="BT722" s="124"/>
      <c r="BU722" s="124"/>
      <c r="BV722" s="124"/>
      <c r="BW722" s="124"/>
      <c r="BX722" s="124"/>
      <c r="BY722" s="124"/>
      <c r="BZ722" s="124"/>
      <c r="CA722" s="124"/>
      <c r="CB722" s="124"/>
      <c r="CC722" s="124"/>
      <c r="CD722" s="124"/>
      <c r="CE722" s="124"/>
      <c r="CF722" s="124"/>
      <c r="CG722" s="124"/>
      <c r="CH722" s="124"/>
      <c r="CI722" s="124"/>
      <c r="CJ722" s="124"/>
      <c r="CK722" s="124"/>
      <c r="CL722" s="124"/>
      <c r="CM722" s="124"/>
      <c r="CN722" s="124"/>
      <c r="CO722" s="124"/>
      <c r="CP722" s="124"/>
      <c r="CQ722" s="124"/>
      <c r="CR722" s="124"/>
      <c r="CS722" s="124"/>
    </row>
    <row r="723" s="26" customFormat="1" hidden="1" outlineLevel="2" spans="1:97">
      <c r="A723" s="554" t="s">
        <v>595</v>
      </c>
      <c r="B723" s="218" t="s">
        <v>594</v>
      </c>
      <c r="C723" s="218"/>
      <c r="D723" s="218"/>
      <c r="E723" s="218"/>
      <c r="F723" s="218"/>
      <c r="G723" s="218"/>
      <c r="H723" s="218">
        <f>+H164+H277+H390+H503-H722</f>
        <v>-0.191510424478565</v>
      </c>
      <c r="I723" s="218">
        <f>+I164+I277+I390+I503-I722</f>
        <v>0.350969797726975</v>
      </c>
      <c r="J723" s="218">
        <f>+J164+J277+J390+J503-J722</f>
        <v>0</v>
      </c>
      <c r="K723" s="218">
        <f>+K164+K277+K390+K503-K722</f>
        <v>0</v>
      </c>
      <c r="L723" s="218">
        <f>+L164+L277+L390+L503-L722</f>
        <v>0</v>
      </c>
      <c r="M723" s="218"/>
      <c r="N723" s="124">
        <f t="shared" si="890"/>
        <v>0</v>
      </c>
      <c r="O723" s="218">
        <f>+O164+O277+O390+O503-O722</f>
        <v>0</v>
      </c>
      <c r="P723" s="218"/>
      <c r="Q723" s="124"/>
      <c r="R723" s="218">
        <f>+R164+R277+R390+R503-R722</f>
        <v>111.737784428959</v>
      </c>
      <c r="S723" s="218"/>
      <c r="T723" s="218"/>
      <c r="U723" s="218"/>
      <c r="V723" s="218"/>
      <c r="W723" s="218"/>
      <c r="X723" s="124">
        <f t="shared" si="891"/>
        <v>177.326826318817</v>
      </c>
      <c r="Y723" s="218">
        <f>+Y164+Y277+Y390+Y503-Y722</f>
        <v>177.326826318817</v>
      </c>
      <c r="Z723" s="218"/>
      <c r="AA723" s="218"/>
      <c r="AB723" s="218"/>
      <c r="AC723" s="218"/>
      <c r="AD723" s="218"/>
      <c r="AE723" s="218">
        <f t="shared" si="892"/>
        <v>315.749867361887</v>
      </c>
      <c r="AF723" s="218">
        <f>+AF164+AF277+AF390+AF503-AF722</f>
        <v>315.749867361887</v>
      </c>
      <c r="AG723" s="218"/>
      <c r="AH723" s="218"/>
      <c r="AI723" s="218"/>
      <c r="AJ723" s="218"/>
      <c r="AK723" s="218"/>
      <c r="AL723" s="124">
        <f t="shared" si="893"/>
        <v>381.162610724932</v>
      </c>
      <c r="AM723" s="218">
        <f>+AM164+AM277+AM390+AM503-AM722</f>
        <v>381.162610724932</v>
      </c>
      <c r="AN723" s="218"/>
      <c r="AO723" s="218">
        <f t="shared" si="894"/>
        <v>0</v>
      </c>
      <c r="AP723" s="218"/>
      <c r="AQ723" s="218"/>
      <c r="AR723" s="218"/>
      <c r="AS723" s="218">
        <f t="shared" si="895"/>
        <v>0</v>
      </c>
      <c r="AT723" s="218">
        <f>+AT164+AT277+AT390+AT503-AT722</f>
        <v>0</v>
      </c>
      <c r="AU723" s="218"/>
      <c r="AV723" s="218"/>
      <c r="AW723" s="218"/>
      <c r="AX723" s="218"/>
      <c r="AY723" s="218"/>
      <c r="AZ723" s="124"/>
      <c r="BA723" s="218">
        <f>+BA164+BA277+BA390+BA503-BA722</f>
        <v>0</v>
      </c>
      <c r="BB723" s="218"/>
      <c r="BC723" s="218"/>
      <c r="BD723" s="218"/>
      <c r="BE723" s="218"/>
      <c r="BF723" s="218"/>
      <c r="BG723" s="218"/>
      <c r="BH723" s="218">
        <f>+BH164+BH277+BH390+BH503-BH722</f>
        <v>0</v>
      </c>
      <c r="BI723" s="218"/>
      <c r="BJ723" s="218"/>
      <c r="BK723" s="218"/>
      <c r="BL723" s="218"/>
      <c r="BM723" s="218"/>
      <c r="BN723" s="218"/>
      <c r="BO723" s="218"/>
      <c r="BP723" s="218"/>
      <c r="BQ723" s="218"/>
      <c r="BR723" s="218"/>
      <c r="BS723" s="218"/>
      <c r="BT723" s="218"/>
      <c r="BU723" s="218"/>
      <c r="BV723" s="218"/>
      <c r="BW723" s="218"/>
      <c r="BX723" s="218"/>
      <c r="BY723" s="218"/>
      <c r="BZ723" s="218"/>
      <c r="CA723" s="218"/>
      <c r="CB723" s="218"/>
      <c r="CC723" s="218"/>
      <c r="CD723" s="218"/>
      <c r="CE723" s="218"/>
      <c r="CF723" s="218"/>
      <c r="CG723" s="218"/>
      <c r="CH723" s="218"/>
      <c r="CI723" s="218"/>
      <c r="CJ723" s="218"/>
      <c r="CK723" s="218"/>
      <c r="CL723" s="218"/>
      <c r="CM723" s="218"/>
      <c r="CN723" s="218"/>
      <c r="CO723" s="218"/>
      <c r="CP723" s="218"/>
      <c r="CQ723" s="218"/>
      <c r="CR723" s="218"/>
      <c r="CS723" s="218"/>
    </row>
    <row r="724" s="20" customFormat="1" hidden="1" outlineLevel="1" collapsed="1" spans="1:97">
      <c r="A724" s="216" t="s">
        <v>453</v>
      </c>
      <c r="B724" s="124" t="s">
        <v>594</v>
      </c>
      <c r="C724" s="124">
        <v>861</v>
      </c>
      <c r="D724" s="124">
        <v>1021</v>
      </c>
      <c r="E724" s="124">
        <v>1124</v>
      </c>
      <c r="F724" s="124">
        <v>1380</v>
      </c>
      <c r="G724" s="124">
        <v>1138.4</v>
      </c>
      <c r="H724" s="124">
        <v>1399</v>
      </c>
      <c r="I724" s="124">
        <v>1337</v>
      </c>
      <c r="J724" s="124">
        <v>1816.9</v>
      </c>
      <c r="K724" s="124">
        <v>1886.2</v>
      </c>
      <c r="L724" s="124">
        <v>1853.7</v>
      </c>
      <c r="M724" s="124">
        <v>985.1</v>
      </c>
      <c r="N724" s="124">
        <f t="shared" si="890"/>
        <v>886.2</v>
      </c>
      <c r="O724" s="124">
        <v>1871.3</v>
      </c>
      <c r="P724" s="124"/>
      <c r="Q724" s="124"/>
      <c r="R724" s="124">
        <v>1838</v>
      </c>
      <c r="S724" s="124">
        <v>474.7</v>
      </c>
      <c r="T724" s="124">
        <f>+W724-S724</f>
        <v>510.4</v>
      </c>
      <c r="U724" s="124">
        <v>479.3</v>
      </c>
      <c r="V724" s="124">
        <f>+X724-U724</f>
        <v>488.5</v>
      </c>
      <c r="W724" s="124">
        <v>985.1</v>
      </c>
      <c r="X724" s="124">
        <f t="shared" si="891"/>
        <v>967.8</v>
      </c>
      <c r="Y724" s="124">
        <v>1952.9</v>
      </c>
      <c r="Z724" s="124">
        <v>426.6</v>
      </c>
      <c r="AA724" s="124">
        <f>+AD724-Z724</f>
        <v>456.1</v>
      </c>
      <c r="AB724" s="124">
        <v>438.7</v>
      </c>
      <c r="AC724" s="124">
        <f>+AE724-AB724</f>
        <v>463.4</v>
      </c>
      <c r="AD724" s="124">
        <v>882.7</v>
      </c>
      <c r="AE724" s="124">
        <f t="shared" si="892"/>
        <v>902.1</v>
      </c>
      <c r="AF724" s="124">
        <v>1784.8</v>
      </c>
      <c r="AG724" s="124">
        <v>422.3</v>
      </c>
      <c r="AH724" s="124">
        <f>+AK724-AG724</f>
        <v>456.3</v>
      </c>
      <c r="AI724" s="124">
        <v>443.9</v>
      </c>
      <c r="AJ724" s="124">
        <f>+AL724-AI724</f>
        <v>450.6</v>
      </c>
      <c r="AK724" s="124">
        <v>878.6</v>
      </c>
      <c r="AL724" s="124">
        <f t="shared" si="893"/>
        <v>894.5</v>
      </c>
      <c r="AM724" s="124">
        <v>1773.1</v>
      </c>
      <c r="AN724" s="124">
        <v>394.8</v>
      </c>
      <c r="AO724" s="124">
        <f t="shared" si="894"/>
        <v>264.4</v>
      </c>
      <c r="AP724" s="124">
        <v>408.1</v>
      </c>
      <c r="AQ724" s="124"/>
      <c r="AR724" s="124">
        <v>659.2</v>
      </c>
      <c r="AS724" s="124">
        <f t="shared" si="895"/>
        <v>1042.97295315535</v>
      </c>
      <c r="AT724" s="124">
        <f>+AT165+AT278+AT391+AT504</f>
        <v>1702.17295315535</v>
      </c>
      <c r="AU724" s="124">
        <v>387.8</v>
      </c>
      <c r="AV724" s="124"/>
      <c r="AW724" s="124"/>
      <c r="AX724" s="124"/>
      <c r="AY724" s="124">
        <v>809</v>
      </c>
      <c r="AZ724" s="124"/>
      <c r="BA724" s="124">
        <f>+BA165+BA278+BA391+BA504</f>
        <v>1898.6591368641</v>
      </c>
      <c r="BB724" s="124">
        <v>519.2</v>
      </c>
      <c r="BC724" s="124">
        <v>606</v>
      </c>
      <c r="BD724" s="124"/>
      <c r="BE724" s="124"/>
      <c r="BF724" s="124">
        <v>1125.3</v>
      </c>
      <c r="BG724" s="124"/>
      <c r="BH724" s="124">
        <f>+BH165+BH278+BH391+BH504</f>
        <v>2440.16154029195</v>
      </c>
      <c r="BI724" s="124"/>
      <c r="BJ724" s="124"/>
      <c r="BK724" s="124"/>
      <c r="BL724" s="124"/>
      <c r="BM724" s="124"/>
      <c r="BN724" s="124"/>
      <c r="BO724" s="124"/>
      <c r="BP724" s="124"/>
      <c r="BQ724" s="124"/>
      <c r="BR724" s="124"/>
      <c r="BS724" s="124"/>
      <c r="BT724" s="124"/>
      <c r="BU724" s="124"/>
      <c r="BV724" s="124"/>
      <c r="BW724" s="124"/>
      <c r="BX724" s="124"/>
      <c r="BY724" s="124"/>
      <c r="BZ724" s="124"/>
      <c r="CA724" s="124"/>
      <c r="CB724" s="124"/>
      <c r="CC724" s="124"/>
      <c r="CD724" s="124"/>
      <c r="CE724" s="124"/>
      <c r="CF724" s="124"/>
      <c r="CG724" s="124"/>
      <c r="CH724" s="124"/>
      <c r="CI724" s="124"/>
      <c r="CJ724" s="124"/>
      <c r="CK724" s="124"/>
      <c r="CL724" s="124"/>
      <c r="CM724" s="124"/>
      <c r="CN724" s="124"/>
      <c r="CO724" s="124"/>
      <c r="CP724" s="124"/>
      <c r="CQ724" s="124"/>
      <c r="CR724" s="124"/>
      <c r="CS724" s="124"/>
    </row>
    <row r="725" s="26" customFormat="1" hidden="1" outlineLevel="2" spans="1:97">
      <c r="A725" s="554" t="s">
        <v>595</v>
      </c>
      <c r="B725" s="218" t="s">
        <v>594</v>
      </c>
      <c r="C725" s="218"/>
      <c r="D725" s="218"/>
      <c r="E725" s="218"/>
      <c r="F725" s="218"/>
      <c r="G725" s="218"/>
      <c r="H725" s="218">
        <f>+H165+H278+H391+H504-H724</f>
        <v>-0.0839358032098971</v>
      </c>
      <c r="I725" s="218">
        <f>+I165+I278+I391+I504-I724</f>
        <v>0.129661956220389</v>
      </c>
      <c r="J725" s="218">
        <f>+J165+J278+J391+J504-J724</f>
        <v>0</v>
      </c>
      <c r="K725" s="218">
        <f>+K165+K278+K391+K504-K724</f>
        <v>0</v>
      </c>
      <c r="L725" s="218">
        <f>+L165+L278+L391+L504-L724</f>
        <v>0</v>
      </c>
      <c r="M725" s="218"/>
      <c r="N725" s="124">
        <f t="shared" si="890"/>
        <v>0</v>
      </c>
      <c r="O725" s="218">
        <f>+O165+O278+O391+O504-O724</f>
        <v>0</v>
      </c>
      <c r="P725" s="218"/>
      <c r="Q725" s="124"/>
      <c r="R725" s="218">
        <f>+R165+R278+R391+R504-R724</f>
        <v>36.4435617312749</v>
      </c>
      <c r="S725" s="218"/>
      <c r="T725" s="218"/>
      <c r="U725" s="218"/>
      <c r="V725" s="218"/>
      <c r="W725" s="218"/>
      <c r="X725" s="124">
        <f t="shared" si="891"/>
        <v>56.292720686306</v>
      </c>
      <c r="Y725" s="218">
        <f>+Y165+Y278+Y391+Y504-Y724</f>
        <v>56.292720686306</v>
      </c>
      <c r="Z725" s="218"/>
      <c r="AA725" s="218"/>
      <c r="AB725" s="218"/>
      <c r="AC725" s="218"/>
      <c r="AD725" s="218"/>
      <c r="AE725" s="218">
        <f t="shared" si="892"/>
        <v>76.0978669206404</v>
      </c>
      <c r="AF725" s="218">
        <f>+AF165+AF278+AF391+AF504-AF724</f>
        <v>76.0978669206404</v>
      </c>
      <c r="AG725" s="218"/>
      <c r="AH725" s="218"/>
      <c r="AI725" s="218"/>
      <c r="AJ725" s="218"/>
      <c r="AK725" s="218"/>
      <c r="AL725" s="124">
        <f t="shared" si="893"/>
        <v>69.9771614284925</v>
      </c>
      <c r="AM725" s="218">
        <f>+AM165+AM278+AM391+AM504-AM724</f>
        <v>69.9771614284925</v>
      </c>
      <c r="AN725" s="218"/>
      <c r="AO725" s="218">
        <f t="shared" si="894"/>
        <v>0</v>
      </c>
      <c r="AP725" s="218"/>
      <c r="AQ725" s="218"/>
      <c r="AR725" s="218"/>
      <c r="AS725" s="218">
        <f t="shared" si="895"/>
        <v>0</v>
      </c>
      <c r="AT725" s="218">
        <f>+AT165+AT278+AT391+AT504-AT724</f>
        <v>0</v>
      </c>
      <c r="AU725" s="218"/>
      <c r="AV725" s="218"/>
      <c r="AW725" s="218"/>
      <c r="AX725" s="218"/>
      <c r="AY725" s="218"/>
      <c r="AZ725" s="124"/>
      <c r="BA725" s="218">
        <f>+BA165+BA278+BA391+BA504-BA724</f>
        <v>0</v>
      </c>
      <c r="BB725" s="218"/>
      <c r="BC725" s="218"/>
      <c r="BD725" s="218"/>
      <c r="BE725" s="218"/>
      <c r="BF725" s="218"/>
      <c r="BG725" s="218"/>
      <c r="BH725" s="218">
        <f>+BH165+BH278+BH391+BH504-BH724</f>
        <v>0</v>
      </c>
      <c r="BI725" s="218"/>
      <c r="BJ725" s="218"/>
      <c r="BK725" s="218"/>
      <c r="BL725" s="218"/>
      <c r="BM725" s="218"/>
      <c r="BN725" s="218"/>
      <c r="BO725" s="218"/>
      <c r="BP725" s="218"/>
      <c r="BQ725" s="218"/>
      <c r="BR725" s="218"/>
      <c r="BS725" s="218"/>
      <c r="BT725" s="218"/>
      <c r="BU725" s="218"/>
      <c r="BV725" s="218"/>
      <c r="BW725" s="218"/>
      <c r="BX725" s="218"/>
      <c r="BY725" s="218"/>
      <c r="BZ725" s="218"/>
      <c r="CA725" s="218"/>
      <c r="CB725" s="218"/>
      <c r="CC725" s="218"/>
      <c r="CD725" s="218"/>
      <c r="CE725" s="218"/>
      <c r="CF725" s="218"/>
      <c r="CG725" s="218"/>
      <c r="CH725" s="218"/>
      <c r="CI725" s="218"/>
      <c r="CJ725" s="218"/>
      <c r="CK725" s="218"/>
      <c r="CL725" s="218"/>
      <c r="CM725" s="218"/>
      <c r="CN725" s="218"/>
      <c r="CO725" s="218"/>
      <c r="CP725" s="218"/>
      <c r="CQ725" s="218"/>
      <c r="CR725" s="218"/>
      <c r="CS725" s="218"/>
    </row>
    <row r="726" s="20" customFormat="1" hidden="1" outlineLevel="1" collapsed="1" spans="1:97">
      <c r="A726" s="216" t="s">
        <v>644</v>
      </c>
      <c r="B726" s="124" t="s">
        <v>594</v>
      </c>
      <c r="C726" s="124">
        <v>682</v>
      </c>
      <c r="D726" s="124">
        <v>850</v>
      </c>
      <c r="E726" s="124">
        <v>1142</v>
      </c>
      <c r="F726" s="124">
        <v>1151</v>
      </c>
      <c r="G726" s="124">
        <v>1212.8</v>
      </c>
      <c r="H726" s="124">
        <v>1518</v>
      </c>
      <c r="I726" s="124">
        <v>1681</v>
      </c>
      <c r="J726" s="124">
        <v>1622.4</v>
      </c>
      <c r="K726" s="124">
        <v>1691.3</v>
      </c>
      <c r="L726" s="124">
        <v>1585.4</v>
      </c>
      <c r="M726" s="124">
        <v>908.5</v>
      </c>
      <c r="N726" s="124">
        <f t="shared" si="890"/>
        <v>621.9</v>
      </c>
      <c r="O726" s="124">
        <v>1530.4</v>
      </c>
      <c r="P726" s="124"/>
      <c r="Q726" s="124"/>
      <c r="R726" s="124">
        <v>1571.5</v>
      </c>
      <c r="S726" s="124">
        <v>481.5</v>
      </c>
      <c r="T726" s="124">
        <f>+W726-S726</f>
        <v>427</v>
      </c>
      <c r="U726" s="124">
        <v>392.4</v>
      </c>
      <c r="V726" s="124">
        <f>+X726-U726</f>
        <v>449.9</v>
      </c>
      <c r="W726" s="124">
        <v>908.5</v>
      </c>
      <c r="X726" s="124">
        <f t="shared" si="891"/>
        <v>842.3</v>
      </c>
      <c r="Y726" s="124">
        <v>1750.8</v>
      </c>
      <c r="Z726" s="124">
        <v>477.5</v>
      </c>
      <c r="AA726" s="124">
        <f>+AD726-Z726</f>
        <v>421.9</v>
      </c>
      <c r="AB726" s="124">
        <v>400.6</v>
      </c>
      <c r="AC726" s="124">
        <f>+AE726-AB726</f>
        <v>454.2</v>
      </c>
      <c r="AD726" s="124">
        <v>899.4</v>
      </c>
      <c r="AE726" s="124">
        <f t="shared" si="892"/>
        <v>854.8</v>
      </c>
      <c r="AF726" s="124">
        <v>1754.2</v>
      </c>
      <c r="AG726" s="124">
        <v>483.5</v>
      </c>
      <c r="AH726" s="124">
        <f>+AK726-AG726</f>
        <v>447.8</v>
      </c>
      <c r="AI726" s="124">
        <v>467.8</v>
      </c>
      <c r="AJ726" s="124">
        <f>+AL726-AI726</f>
        <v>510.6</v>
      </c>
      <c r="AK726" s="124">
        <v>931.3</v>
      </c>
      <c r="AL726" s="124">
        <f t="shared" si="893"/>
        <v>978.4</v>
      </c>
      <c r="AM726" s="124">
        <v>1909.7</v>
      </c>
      <c r="AN726" s="124">
        <v>479.6</v>
      </c>
      <c r="AO726" s="124">
        <f t="shared" si="894"/>
        <v>319.3</v>
      </c>
      <c r="AP726" s="124">
        <v>455.4</v>
      </c>
      <c r="AQ726" s="124"/>
      <c r="AR726" s="124">
        <v>798.9</v>
      </c>
      <c r="AS726" s="124">
        <f t="shared" si="895"/>
        <v>1043.10279848605</v>
      </c>
      <c r="AT726" s="124">
        <f>+AT166+AT279+AT392+AT505</f>
        <v>1842.00279848605</v>
      </c>
      <c r="AU726" s="124">
        <v>469.1</v>
      </c>
      <c r="AV726" s="124"/>
      <c r="AW726" s="124"/>
      <c r="AX726" s="124"/>
      <c r="AY726" s="124"/>
      <c r="AZ726" s="124"/>
      <c r="BA726" s="124">
        <f>+BA166+BA279+BA392+BA505</f>
        <v>1950.47493009336</v>
      </c>
      <c r="BB726" s="124"/>
      <c r="BC726" s="124"/>
      <c r="BD726" s="124"/>
      <c r="BE726" s="124"/>
      <c r="BF726" s="124"/>
      <c r="BG726" s="124"/>
      <c r="BH726" s="124">
        <f>+BH166+BH279+BH392+BH505</f>
        <v>2336.31159605342</v>
      </c>
      <c r="BI726" s="124"/>
      <c r="BJ726" s="124"/>
      <c r="BK726" s="124"/>
      <c r="BL726" s="124"/>
      <c r="BM726" s="124"/>
      <c r="BN726" s="124"/>
      <c r="BO726" s="124"/>
      <c r="BP726" s="124"/>
      <c r="BQ726" s="124"/>
      <c r="BR726" s="124"/>
      <c r="BS726" s="124"/>
      <c r="BT726" s="124"/>
      <c r="BU726" s="124"/>
      <c r="BV726" s="124"/>
      <c r="BW726" s="124"/>
      <c r="BX726" s="124"/>
      <c r="BY726" s="124"/>
      <c r="BZ726" s="124"/>
      <c r="CA726" s="124"/>
      <c r="CB726" s="124"/>
      <c r="CC726" s="124"/>
      <c r="CD726" s="124"/>
      <c r="CE726" s="124"/>
      <c r="CF726" s="124"/>
      <c r="CG726" s="124"/>
      <c r="CH726" s="124"/>
      <c r="CI726" s="124"/>
      <c r="CJ726" s="124"/>
      <c r="CK726" s="124"/>
      <c r="CL726" s="124"/>
      <c r="CM726" s="124"/>
      <c r="CN726" s="124"/>
      <c r="CO726" s="124"/>
      <c r="CP726" s="124"/>
      <c r="CQ726" s="124"/>
      <c r="CR726" s="124"/>
      <c r="CS726" s="124"/>
    </row>
    <row r="727" s="26" customFormat="1" hidden="1" outlineLevel="2" spans="1:97">
      <c r="A727" s="554" t="s">
        <v>595</v>
      </c>
      <c r="B727" s="218" t="s">
        <v>594</v>
      </c>
      <c r="C727" s="218"/>
      <c r="D727" s="218"/>
      <c r="E727" s="218"/>
      <c r="F727" s="218"/>
      <c r="G727" s="218"/>
      <c r="H727" s="218">
        <f>+H166+H279+H392+H505-H726</f>
        <v>-0.0910754462279328</v>
      </c>
      <c r="I727" s="218">
        <f>+I166+I279+I392+I505-I726</f>
        <v>0.163022998060342</v>
      </c>
      <c r="J727" s="218">
        <f>+J166+J279+J392+J505-J726</f>
        <v>0</v>
      </c>
      <c r="K727" s="218">
        <f>+K166+K279+K392+K505-K726</f>
        <v>0</v>
      </c>
      <c r="L727" s="218">
        <f>+L166+L279+L392+L505-L726</f>
        <v>0</v>
      </c>
      <c r="M727" s="218"/>
      <c r="N727" s="124">
        <f t="shared" si="890"/>
        <v>0</v>
      </c>
      <c r="O727" s="218">
        <f>+O166+O279+O392+O505-O726</f>
        <v>0</v>
      </c>
      <c r="P727" s="218"/>
      <c r="Q727" s="124"/>
      <c r="R727" s="218">
        <f>+R166+R279+R392+R505-R726</f>
        <v>31.1594435585955</v>
      </c>
      <c r="S727" s="218"/>
      <c r="T727" s="218"/>
      <c r="U727" s="218"/>
      <c r="V727" s="218"/>
      <c r="W727" s="218"/>
      <c r="X727" s="124">
        <f t="shared" si="891"/>
        <v>50.467149048894</v>
      </c>
      <c r="Y727" s="218">
        <f>+Y166+Y279+Y392+Y505-Y726</f>
        <v>50.467149048894</v>
      </c>
      <c r="Z727" s="218"/>
      <c r="AA727" s="218"/>
      <c r="AB727" s="218"/>
      <c r="AC727" s="218"/>
      <c r="AD727" s="218"/>
      <c r="AE727" s="218">
        <f t="shared" si="892"/>
        <v>74.7931858763936</v>
      </c>
      <c r="AF727" s="218">
        <f>+AF166+AF279+AF392+AF505-AF726</f>
        <v>74.7931858763936</v>
      </c>
      <c r="AG727" s="218"/>
      <c r="AH727" s="218"/>
      <c r="AI727" s="218"/>
      <c r="AJ727" s="218"/>
      <c r="AK727" s="218"/>
      <c r="AL727" s="124">
        <f t="shared" si="893"/>
        <v>75.3682167841587</v>
      </c>
      <c r="AM727" s="218">
        <f>+AM166+AM279+AM392+AM505-AM726</f>
        <v>75.3682167841587</v>
      </c>
      <c r="AN727" s="218"/>
      <c r="AO727" s="218">
        <f t="shared" si="894"/>
        <v>0</v>
      </c>
      <c r="AP727" s="218"/>
      <c r="AQ727" s="218"/>
      <c r="AR727" s="218"/>
      <c r="AS727" s="218">
        <f t="shared" si="895"/>
        <v>0</v>
      </c>
      <c r="AT727" s="218">
        <f>+AT166+AT279+AT392+AT505-AT726</f>
        <v>0</v>
      </c>
      <c r="AU727" s="218"/>
      <c r="AV727" s="218"/>
      <c r="AW727" s="218"/>
      <c r="AX727" s="218"/>
      <c r="AY727" s="218"/>
      <c r="AZ727" s="124"/>
      <c r="BA727" s="218">
        <f>+BA166+BA279+BA392+BA505-BA726</f>
        <v>0</v>
      </c>
      <c r="BB727" s="218"/>
      <c r="BC727" s="218"/>
      <c r="BD727" s="218"/>
      <c r="BE727" s="218"/>
      <c r="BF727" s="218"/>
      <c r="BG727" s="218"/>
      <c r="BH727" s="218">
        <f>+BH166+BH279+BH392+BH505-BH726</f>
        <v>0</v>
      </c>
      <c r="BI727" s="218"/>
      <c r="BJ727" s="218"/>
      <c r="BK727" s="218"/>
      <c r="BL727" s="218"/>
      <c r="BM727" s="218"/>
      <c r="BN727" s="218"/>
      <c r="BO727" s="218"/>
      <c r="BP727" s="218"/>
      <c r="BQ727" s="218"/>
      <c r="BR727" s="218"/>
      <c r="BS727" s="218"/>
      <c r="BT727" s="218"/>
      <c r="BU727" s="218"/>
      <c r="BV727" s="218"/>
      <c r="BW727" s="218"/>
      <c r="BX727" s="218"/>
      <c r="BY727" s="218"/>
      <c r="BZ727" s="218"/>
      <c r="CA727" s="218"/>
      <c r="CB727" s="218"/>
      <c r="CC727" s="218"/>
      <c r="CD727" s="218"/>
      <c r="CE727" s="218"/>
      <c r="CF727" s="218"/>
      <c r="CG727" s="218"/>
      <c r="CH727" s="218"/>
      <c r="CI727" s="218"/>
      <c r="CJ727" s="218"/>
      <c r="CK727" s="218"/>
      <c r="CL727" s="218"/>
      <c r="CM727" s="218"/>
      <c r="CN727" s="218"/>
      <c r="CO727" s="218"/>
      <c r="CP727" s="218"/>
      <c r="CQ727" s="218"/>
      <c r="CR727" s="218"/>
      <c r="CS727" s="218"/>
    </row>
    <row r="728" s="20" customFormat="1" hidden="1" outlineLevel="1" collapsed="1" spans="1:97">
      <c r="A728" s="216" t="s">
        <v>645</v>
      </c>
      <c r="B728" s="124" t="s">
        <v>594</v>
      </c>
      <c r="C728" s="124">
        <v>687</v>
      </c>
      <c r="D728" s="124">
        <v>718</v>
      </c>
      <c r="E728" s="124">
        <v>808</v>
      </c>
      <c r="F728" s="124">
        <v>862</v>
      </c>
      <c r="G728" s="124">
        <v>919.7</v>
      </c>
      <c r="H728" s="124">
        <v>558</v>
      </c>
      <c r="I728" s="124">
        <v>581</v>
      </c>
      <c r="J728" s="124">
        <v>463.4</v>
      </c>
      <c r="K728" s="124">
        <v>505.1</v>
      </c>
      <c r="L728" s="124">
        <v>568.4</v>
      </c>
      <c r="M728" s="124">
        <v>355.4</v>
      </c>
      <c r="N728" s="124">
        <f t="shared" si="890"/>
        <v>372.5</v>
      </c>
      <c r="O728" s="124">
        <v>727.9</v>
      </c>
      <c r="P728" s="124"/>
      <c r="Q728" s="124"/>
      <c r="R728" s="124">
        <v>764.5</v>
      </c>
      <c r="S728" s="124">
        <v>166.5</v>
      </c>
      <c r="T728" s="124">
        <f>+W728-S728</f>
        <v>188.9</v>
      </c>
      <c r="U728" s="124">
        <v>166.9</v>
      </c>
      <c r="V728" s="124">
        <f>+X728-U728</f>
        <v>170.1</v>
      </c>
      <c r="W728" s="124">
        <v>355.4</v>
      </c>
      <c r="X728" s="124">
        <f t="shared" si="891"/>
        <v>337</v>
      </c>
      <c r="Y728" s="124">
        <v>692.4</v>
      </c>
      <c r="Z728" s="124">
        <v>175.6</v>
      </c>
      <c r="AA728" s="124">
        <f>+AD728-Z728</f>
        <v>186.5</v>
      </c>
      <c r="AB728" s="124">
        <v>163.2</v>
      </c>
      <c r="AC728" s="124">
        <f>+AE728-AB728</f>
        <v>168.2</v>
      </c>
      <c r="AD728" s="124">
        <v>362.1</v>
      </c>
      <c r="AE728" s="124">
        <f t="shared" si="892"/>
        <v>331.4</v>
      </c>
      <c r="AF728" s="124">
        <v>693.5</v>
      </c>
      <c r="AG728" s="124">
        <v>182.1</v>
      </c>
      <c r="AH728" s="124">
        <f>+AK728-AG728</f>
        <v>174.6</v>
      </c>
      <c r="AI728" s="124">
        <v>167.3</v>
      </c>
      <c r="AJ728" s="124">
        <f>+AL728-AI728</f>
        <v>164.7</v>
      </c>
      <c r="AK728" s="124">
        <v>356.7</v>
      </c>
      <c r="AL728" s="124">
        <f t="shared" si="893"/>
        <v>332</v>
      </c>
      <c r="AM728" s="124">
        <v>688.7</v>
      </c>
      <c r="AN728" s="124">
        <v>170.7</v>
      </c>
      <c r="AO728" s="124">
        <f t="shared" si="894"/>
        <v>118.1</v>
      </c>
      <c r="AP728" s="124">
        <v>167.3</v>
      </c>
      <c r="AQ728" s="124"/>
      <c r="AR728" s="124">
        <v>288.8</v>
      </c>
      <c r="AS728" s="124">
        <f t="shared" si="895"/>
        <v>375.988028545016</v>
      </c>
      <c r="AT728" s="124">
        <f>+AT167+AT280+AT393+AT506</f>
        <v>664.788028545016</v>
      </c>
      <c r="AU728" s="124">
        <v>168.1</v>
      </c>
      <c r="AV728" s="124"/>
      <c r="AW728" s="124"/>
      <c r="AX728" s="124"/>
      <c r="AY728" s="124"/>
      <c r="AZ728" s="124"/>
      <c r="BA728" s="124">
        <f>+BA167+BA280+BA393+BA506</f>
        <v>738.21011972444</v>
      </c>
      <c r="BB728" s="124">
        <v>681</v>
      </c>
      <c r="BC728" s="124">
        <v>722.3</v>
      </c>
      <c r="BD728" s="124"/>
      <c r="BE728" s="124"/>
      <c r="BF728" s="124">
        <v>1403.4</v>
      </c>
      <c r="BG728" s="124"/>
      <c r="BH728" s="124">
        <f>+BH167+BH280+BH393+BH506</f>
        <v>926.062715981845</v>
      </c>
      <c r="BI728" s="124"/>
      <c r="BJ728" s="124"/>
      <c r="BK728" s="124"/>
      <c r="BL728" s="124"/>
      <c r="BM728" s="124"/>
      <c r="BN728" s="124"/>
      <c r="BO728" s="124"/>
      <c r="BP728" s="124"/>
      <c r="BQ728" s="124"/>
      <c r="BR728" s="124"/>
      <c r="BS728" s="124"/>
      <c r="BT728" s="124"/>
      <c r="BU728" s="124"/>
      <c r="BV728" s="124"/>
      <c r="BW728" s="124"/>
      <c r="BX728" s="124"/>
      <c r="BY728" s="124"/>
      <c r="BZ728" s="124"/>
      <c r="CA728" s="124"/>
      <c r="CB728" s="124"/>
      <c r="CC728" s="124"/>
      <c r="CD728" s="124"/>
      <c r="CE728" s="124"/>
      <c r="CF728" s="124"/>
      <c r="CG728" s="124"/>
      <c r="CH728" s="124"/>
      <c r="CI728" s="124"/>
      <c r="CJ728" s="124"/>
      <c r="CK728" s="124"/>
      <c r="CL728" s="124"/>
      <c r="CM728" s="124"/>
      <c r="CN728" s="124"/>
      <c r="CO728" s="124"/>
      <c r="CP728" s="124"/>
      <c r="CQ728" s="124"/>
      <c r="CR728" s="124"/>
      <c r="CS728" s="124"/>
    </row>
    <row r="729" s="26" customFormat="1" ht="10.2" hidden="1" outlineLevel="2" spans="1:97">
      <c r="A729" s="554" t="s">
        <v>595</v>
      </c>
      <c r="B729" s="218" t="s">
        <v>594</v>
      </c>
      <c r="C729" s="218">
        <f t="shared" ref="C729:L729" si="896">+C167+C280+C393+C506-C728</f>
        <v>-687</v>
      </c>
      <c r="D729" s="218">
        <f t="shared" si="896"/>
        <v>-718</v>
      </c>
      <c r="E729" s="218">
        <f t="shared" si="896"/>
        <v>-808</v>
      </c>
      <c r="F729" s="218">
        <f t="shared" si="896"/>
        <v>-862</v>
      </c>
      <c r="G729" s="218">
        <f t="shared" si="896"/>
        <v>-919.7</v>
      </c>
      <c r="H729" s="218">
        <f t="shared" si="896"/>
        <v>-0.0334783260836957</v>
      </c>
      <c r="I729" s="218">
        <f t="shared" si="896"/>
        <v>0.0563452479910893</v>
      </c>
      <c r="J729" s="218">
        <f t="shared" si="896"/>
        <v>0</v>
      </c>
      <c r="K729" s="218">
        <f t="shared" si="896"/>
        <v>0</v>
      </c>
      <c r="L729" s="218">
        <f t="shared" si="896"/>
        <v>0</v>
      </c>
      <c r="M729" s="218"/>
      <c r="N729" s="218"/>
      <c r="O729" s="218">
        <f>+O167+O280+O393+O506-O728</f>
        <v>0</v>
      </c>
      <c r="P729" s="218"/>
      <c r="Q729" s="218"/>
      <c r="R729" s="218">
        <f>+R167+R280+R393+R506-R728</f>
        <v>15.1583802739715</v>
      </c>
      <c r="S729" s="218"/>
      <c r="T729" s="218"/>
      <c r="U729" s="218"/>
      <c r="V729" s="218"/>
      <c r="W729" s="218"/>
      <c r="X729" s="218"/>
      <c r="Y729" s="218">
        <f>+Y167+Y280+Y393+Y506-Y728</f>
        <v>19.9585640858202</v>
      </c>
      <c r="Z729" s="218"/>
      <c r="AA729" s="218"/>
      <c r="AB729" s="218"/>
      <c r="AC729" s="218"/>
      <c r="AD729" s="218"/>
      <c r="AE729" s="218"/>
      <c r="AF729" s="218">
        <f>+AF167+AF280+AF393+AF506-AF728</f>
        <v>29.5685066727164</v>
      </c>
      <c r="AG729" s="218"/>
      <c r="AH729" s="218"/>
      <c r="AI729" s="218"/>
      <c r="AJ729" s="218"/>
      <c r="AK729" s="218"/>
      <c r="AL729" s="218"/>
      <c r="AM729" s="218">
        <f>+AM167+AM280+AM393+AM506-AM728</f>
        <v>27.1802329681364</v>
      </c>
      <c r="AN729" s="218"/>
      <c r="AO729" s="218"/>
      <c r="AP729" s="218"/>
      <c r="AQ729" s="218"/>
      <c r="AR729" s="218"/>
      <c r="AS729" s="218"/>
      <c r="AT729" s="218">
        <f>+AT167+AT280+AT393+AT506-AT728</f>
        <v>0</v>
      </c>
      <c r="AU729" s="218"/>
      <c r="AV729" s="218"/>
      <c r="AW729" s="218"/>
      <c r="AX729" s="218"/>
      <c r="AY729" s="218"/>
      <c r="AZ729" s="218"/>
      <c r="BA729" s="218">
        <f>+BA167+BA280+BA393+BA506-BA728</f>
        <v>0</v>
      </c>
      <c r="BB729" s="218"/>
      <c r="BC729" s="218"/>
      <c r="BD729" s="218"/>
      <c r="BE729" s="218"/>
      <c r="BF729" s="218"/>
      <c r="BG729" s="218"/>
      <c r="BH729" s="218">
        <f>+BH167+BH280+BH393+BH506-BH728</f>
        <v>0</v>
      </c>
      <c r="BI729" s="218"/>
      <c r="BJ729" s="218"/>
      <c r="BK729" s="218"/>
      <c r="BL729" s="218"/>
      <c r="BM729" s="218"/>
      <c r="BN729" s="218"/>
      <c r="BO729" s="218"/>
      <c r="BP729" s="218"/>
      <c r="BQ729" s="218"/>
      <c r="BR729" s="218"/>
      <c r="BS729" s="218"/>
      <c r="BT729" s="218"/>
      <c r="BU729" s="218"/>
      <c r="BV729" s="218"/>
      <c r="BW729" s="218"/>
      <c r="BX729" s="218"/>
      <c r="BY729" s="218"/>
      <c r="BZ729" s="218"/>
      <c r="CA729" s="218"/>
      <c r="CB729" s="218"/>
      <c r="CC729" s="218"/>
      <c r="CD729" s="218"/>
      <c r="CE729" s="218"/>
      <c r="CF729" s="218"/>
      <c r="CG729" s="218"/>
      <c r="CH729" s="218"/>
      <c r="CI729" s="218"/>
      <c r="CJ729" s="218"/>
      <c r="CK729" s="218"/>
      <c r="CL729" s="218"/>
      <c r="CM729" s="218"/>
      <c r="CN729" s="218"/>
      <c r="CO729" s="218"/>
      <c r="CP729" s="218"/>
      <c r="CQ729" s="218"/>
      <c r="CR729" s="218"/>
      <c r="CS729" s="218"/>
    </row>
    <row r="730" s="20" customFormat="1" hidden="1" outlineLevel="1" collapsed="1" spans="1:9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c r="AM730" s="117"/>
      <c r="AN730" s="117"/>
      <c r="AO730" s="117"/>
      <c r="AP730" s="117"/>
      <c r="AQ730" s="117"/>
      <c r="AR730" s="117"/>
      <c r="AS730" s="117"/>
      <c r="AT730" s="117" t="s">
        <v>682</v>
      </c>
      <c r="AU730" s="117" t="s">
        <v>683</v>
      </c>
      <c r="AV730" s="117"/>
      <c r="AW730" s="117"/>
      <c r="AX730" s="117"/>
      <c r="AY730" s="117"/>
      <c r="AZ730" s="117"/>
      <c r="BA730" s="117" t="s">
        <v>683</v>
      </c>
      <c r="BB730" s="117"/>
      <c r="BC730" s="117"/>
      <c r="BD730" s="117"/>
      <c r="BE730" s="117"/>
      <c r="BF730" s="117"/>
      <c r="BG730" s="117"/>
      <c r="BH730" s="117"/>
      <c r="BI730" s="117"/>
      <c r="BJ730" s="117"/>
      <c r="BK730" s="117"/>
      <c r="BL730" s="117"/>
      <c r="BM730" s="117"/>
      <c r="BN730" s="117"/>
      <c r="BO730" s="117"/>
      <c r="BP730" s="117"/>
      <c r="BQ730" s="117"/>
      <c r="BR730" s="117"/>
      <c r="BS730" s="117"/>
      <c r="BT730" s="117"/>
      <c r="BU730" s="117"/>
      <c r="BV730" s="117"/>
      <c r="BW730" s="117"/>
      <c r="BX730" s="117"/>
      <c r="BY730" s="117"/>
      <c r="BZ730" s="117"/>
      <c r="CA730" s="117"/>
      <c r="CB730" s="117"/>
      <c r="CC730" s="117"/>
      <c r="CD730" s="117"/>
      <c r="CE730" s="117"/>
      <c r="CF730" s="117"/>
      <c r="CG730" s="117"/>
      <c r="CH730" s="117"/>
      <c r="CI730" s="117"/>
      <c r="CJ730" s="117"/>
      <c r="CK730" s="117"/>
      <c r="CL730" s="117"/>
      <c r="CM730" s="117"/>
      <c r="CN730" s="117"/>
      <c r="CO730" s="117"/>
      <c r="CP730" s="117"/>
      <c r="CQ730" s="117"/>
      <c r="CR730" s="117"/>
      <c r="CS730" s="117"/>
    </row>
    <row r="731" s="20" customFormat="1" hidden="1" outlineLevel="1" spans="1:97">
      <c r="A731" s="21" t="s">
        <v>450</v>
      </c>
      <c r="B731" s="122" t="s">
        <v>587</v>
      </c>
      <c r="C731" s="117"/>
      <c r="D731" s="117"/>
      <c r="E731" s="117"/>
      <c r="F731" s="117"/>
      <c r="G731" s="117"/>
      <c r="H731" s="117"/>
      <c r="I731" s="118">
        <f>I719/H719-1</f>
        <v>0.00919092048461212</v>
      </c>
      <c r="J731" s="118">
        <f>J719/I719-1</f>
        <v>0.0210431902856354</v>
      </c>
      <c r="K731" s="118">
        <f>K719/J719-1</f>
        <v>0.0112710318264748</v>
      </c>
      <c r="L731" s="118">
        <f>L719/K719-1</f>
        <v>0.0287054484224032</v>
      </c>
      <c r="M731" s="118"/>
      <c r="N731" s="118"/>
      <c r="O731" s="118">
        <f>O719/L719-1</f>
        <v>0.0448575548540473</v>
      </c>
      <c r="P731" s="118"/>
      <c r="Q731" s="118"/>
      <c r="R731" s="118">
        <f>R719/O719-1</f>
        <v>-0.00435161009573526</v>
      </c>
      <c r="S731" s="118"/>
      <c r="T731" s="118"/>
      <c r="U731" s="118"/>
      <c r="V731" s="118"/>
      <c r="W731" s="118"/>
      <c r="X731" s="118"/>
      <c r="Y731" s="118">
        <f>Y719/R719-1</f>
        <v>0.0146478521478521</v>
      </c>
      <c r="Z731" s="118"/>
      <c r="AA731" s="118"/>
      <c r="AB731" s="118"/>
      <c r="AC731" s="118"/>
      <c r="AD731" s="118"/>
      <c r="AE731" s="118"/>
      <c r="AF731" s="118">
        <f>AF719/Y719-1</f>
        <v>-0.00740895720773382</v>
      </c>
      <c r="AG731" s="118"/>
      <c r="AH731" s="118"/>
      <c r="AI731" s="118"/>
      <c r="AJ731" s="118"/>
      <c r="AK731" s="118"/>
      <c r="AL731" s="118"/>
      <c r="AM731" s="118">
        <f>AM719/AF719-1</f>
        <v>0.0262860968865855</v>
      </c>
      <c r="AN731" s="118"/>
      <c r="AO731" s="118"/>
      <c r="AP731" s="118"/>
      <c r="AQ731" s="118"/>
      <c r="AR731" s="118">
        <f>AR719/AK719-1</f>
        <v>-0.15645919384703</v>
      </c>
      <c r="AS731" s="118"/>
      <c r="AT731" s="118">
        <f>AT719/AM719-1</f>
        <v>-0.0962250226526143</v>
      </c>
      <c r="AU731" s="118"/>
      <c r="AV731" s="118"/>
      <c r="AW731" s="118"/>
      <c r="AX731" s="118"/>
      <c r="AY731" s="118"/>
      <c r="AZ731" s="118"/>
      <c r="BA731" s="118">
        <f>BA719/AT719-1</f>
        <v>0.120791385810518</v>
      </c>
      <c r="BB731" s="118"/>
      <c r="BC731" s="118">
        <v>0.134</v>
      </c>
      <c r="BD731" s="118"/>
      <c r="BE731" s="118"/>
      <c r="BF731" s="118">
        <v>0.146</v>
      </c>
      <c r="BG731" s="118"/>
      <c r="BH731" s="118">
        <f>BH719/BA719-1</f>
        <v>0.192022697266931</v>
      </c>
      <c r="BI731" s="118"/>
      <c r="BJ731" s="118"/>
      <c r="BK731" s="118"/>
      <c r="BL731" s="118"/>
      <c r="BM731" s="118"/>
      <c r="BN731" s="118"/>
      <c r="BO731" s="118"/>
      <c r="BP731" s="118"/>
      <c r="BQ731" s="118"/>
      <c r="BR731" s="118"/>
      <c r="BS731" s="118"/>
      <c r="BT731" s="118"/>
      <c r="BU731" s="118"/>
      <c r="BV731" s="118"/>
      <c r="BW731" s="118"/>
      <c r="BX731" s="118"/>
      <c r="BY731" s="118"/>
      <c r="BZ731" s="118"/>
      <c r="CA731" s="118"/>
      <c r="CB731" s="118"/>
      <c r="CC731" s="118"/>
      <c r="CD731" s="118"/>
      <c r="CE731" s="118"/>
      <c r="CF731" s="118"/>
      <c r="CG731" s="118"/>
      <c r="CH731" s="118"/>
      <c r="CI731" s="118"/>
      <c r="CJ731" s="118"/>
      <c r="CK731" s="118"/>
      <c r="CL731" s="118"/>
      <c r="CM731" s="118"/>
      <c r="CN731" s="118"/>
      <c r="CO731" s="118"/>
      <c r="CP731" s="118"/>
      <c r="CQ731" s="118"/>
      <c r="CR731" s="118"/>
      <c r="CS731" s="118"/>
    </row>
    <row r="732" s="20" customFormat="1" hidden="1" outlineLevel="1" spans="1:97">
      <c r="A732" s="545" t="s">
        <v>646</v>
      </c>
      <c r="B732" s="117" t="s">
        <v>587</v>
      </c>
      <c r="C732" s="117"/>
      <c r="D732" s="117"/>
      <c r="E732" s="117"/>
      <c r="F732" s="117"/>
      <c r="G732" s="117"/>
      <c r="H732" s="117"/>
      <c r="I732" s="118">
        <f t="shared" ref="I732:O732" si="897">(1+I731)/(1+I733)-1</f>
        <v>0.00317188914971389</v>
      </c>
      <c r="J732" s="118">
        <f t="shared" si="897"/>
        <v>0.0149534694688225</v>
      </c>
      <c r="K732" s="118">
        <f t="shared" si="897"/>
        <v>-0.00758485591121205</v>
      </c>
      <c r="L732" s="118">
        <f t="shared" si="897"/>
        <v>0.00459516447500308</v>
      </c>
      <c r="M732" s="118"/>
      <c r="N732" s="118"/>
      <c r="O732" s="118">
        <f t="shared" si="897"/>
        <v>0.0213661337771724</v>
      </c>
      <c r="P732" s="118"/>
      <c r="Q732" s="118"/>
      <c r="R732" s="118">
        <f>(1+R731)/(1+R733)-1</f>
        <v>-0.0276871192341165</v>
      </c>
      <c r="S732" s="118"/>
      <c r="T732" s="118"/>
      <c r="U732" s="118"/>
      <c r="V732" s="118"/>
      <c r="W732" s="118"/>
      <c r="X732" s="118"/>
      <c r="Y732" s="118">
        <f>(1+Y731)/(1+Y733)-1</f>
        <v>-0.0110644715907874</v>
      </c>
      <c r="Z732" s="118"/>
      <c r="AA732" s="118"/>
      <c r="AB732" s="118"/>
      <c r="AC732" s="118"/>
      <c r="AD732" s="118"/>
      <c r="AE732" s="118"/>
      <c r="AF732" s="118">
        <f>(1+AF731)/(1+AF733)-1</f>
        <v>-0.00442222387937197</v>
      </c>
      <c r="AG732" s="118"/>
      <c r="AH732" s="118"/>
      <c r="AI732" s="118"/>
      <c r="AJ732" s="118"/>
      <c r="AK732" s="118"/>
      <c r="AL732" s="118"/>
      <c r="AM732" s="118">
        <f>(1+AM731)/(1+AM733)-1</f>
        <v>0.00813958436796214</v>
      </c>
      <c r="AN732" s="118"/>
      <c r="AO732" s="118"/>
      <c r="AP732" s="118"/>
      <c r="AQ732" s="118"/>
      <c r="AR732" s="118">
        <f>(1+AR731)/(1+AR733)-1</f>
        <v>0.00541216466384942</v>
      </c>
      <c r="AS732" s="118"/>
      <c r="AT732" s="118">
        <f>(1+AT731)/(1+AT733)-1</f>
        <v>0.00755292903833404</v>
      </c>
      <c r="AU732" s="118"/>
      <c r="AV732" s="118"/>
      <c r="AW732" s="118"/>
      <c r="AX732" s="118"/>
      <c r="AY732" s="118"/>
      <c r="AZ732" s="118"/>
      <c r="BA732" s="118">
        <f>(1+BA731)/(1+BA733)-1</f>
        <v>0.0179758272575095</v>
      </c>
      <c r="BB732" s="118"/>
      <c r="BC732" s="118"/>
      <c r="BD732" s="118"/>
      <c r="BE732" s="118"/>
      <c r="BF732" s="118"/>
      <c r="BG732" s="118"/>
      <c r="BH732" s="118">
        <f>(1+BH731)/(1+BH733)-1</f>
        <v>0.0681206964757448</v>
      </c>
      <c r="BI732" s="118"/>
      <c r="BJ732" s="118"/>
      <c r="BK732" s="118"/>
      <c r="BL732" s="118"/>
      <c r="BM732" s="118"/>
      <c r="BN732" s="118"/>
      <c r="BO732" s="118"/>
      <c r="BP732" s="118"/>
      <c r="BQ732" s="118"/>
      <c r="BR732" s="118"/>
      <c r="BS732" s="118"/>
      <c r="BT732" s="118"/>
      <c r="BU732" s="118"/>
      <c r="BV732" s="118"/>
      <c r="BW732" s="118"/>
      <c r="BX732" s="118"/>
      <c r="BY732" s="118"/>
      <c r="BZ732" s="118"/>
      <c r="CA732" s="118"/>
      <c r="CB732" s="118"/>
      <c r="CC732" s="118"/>
      <c r="CD732" s="118"/>
      <c r="CE732" s="118"/>
      <c r="CF732" s="118"/>
      <c r="CG732" s="118"/>
      <c r="CH732" s="118"/>
      <c r="CI732" s="118"/>
      <c r="CJ732" s="118"/>
      <c r="CK732" s="118"/>
      <c r="CL732" s="118"/>
      <c r="CM732" s="118"/>
      <c r="CN732" s="118"/>
      <c r="CO732" s="118"/>
      <c r="CP732" s="118"/>
      <c r="CQ732" s="118"/>
      <c r="CR732" s="118"/>
      <c r="CS732" s="118"/>
    </row>
    <row r="733" s="21" customFormat="1" hidden="1" outlineLevel="1" spans="1:97">
      <c r="A733" s="555" t="s">
        <v>684</v>
      </c>
      <c r="B733" s="122" t="s">
        <v>587</v>
      </c>
      <c r="C733" s="126"/>
      <c r="D733" s="126"/>
      <c r="E733" s="126"/>
      <c r="F733" s="126"/>
      <c r="G733" s="126"/>
      <c r="H733" s="126"/>
      <c r="I733" s="126">
        <v>0.006</v>
      </c>
      <c r="J733" s="126">
        <v>0.006</v>
      </c>
      <c r="K733" s="126">
        <v>0.019</v>
      </c>
      <c r="L733" s="126">
        <v>0.024</v>
      </c>
      <c r="M733" s="126">
        <v>0.026</v>
      </c>
      <c r="N733" s="126">
        <f>2*O733-M733</f>
        <v>0.02</v>
      </c>
      <c r="O733" s="126">
        <v>0.023</v>
      </c>
      <c r="P733" s="126"/>
      <c r="Q733" s="126"/>
      <c r="R733" s="126">
        <v>0.024</v>
      </c>
      <c r="S733" s="126">
        <v>0.028</v>
      </c>
      <c r="T733" s="126">
        <v>0.031</v>
      </c>
      <c r="U733" s="126">
        <v>0.026</v>
      </c>
      <c r="V733" s="126">
        <v>0.019</v>
      </c>
      <c r="W733" s="126">
        <v>0.03</v>
      </c>
      <c r="X733" s="126">
        <f>2*Y733-W733</f>
        <v>0.022</v>
      </c>
      <c r="Y733" s="126">
        <v>0.026</v>
      </c>
      <c r="Z733" s="126">
        <v>0.004</v>
      </c>
      <c r="AA733" s="126">
        <v>-0.02</v>
      </c>
      <c r="AB733" s="126">
        <v>0.007</v>
      </c>
      <c r="AC733" s="126">
        <v>0.009</v>
      </c>
      <c r="AD733" s="126">
        <v>-0.008</v>
      </c>
      <c r="AE733" s="126">
        <f>2*AF733-AD733</f>
        <v>0.002</v>
      </c>
      <c r="AF733" s="126">
        <v>-0.003</v>
      </c>
      <c r="AG733" s="126">
        <v>0.011</v>
      </c>
      <c r="AH733" s="126">
        <v>0.009</v>
      </c>
      <c r="AI733" s="126">
        <v>0.032</v>
      </c>
      <c r="AJ733" s="126">
        <v>0.023</v>
      </c>
      <c r="AK733" s="126">
        <v>0.01</v>
      </c>
      <c r="AL733" s="126">
        <f>2*AM733-AK733</f>
        <v>0.026</v>
      </c>
      <c r="AM733" s="126">
        <v>0.018</v>
      </c>
      <c r="AN733" s="126">
        <v>-0.077</v>
      </c>
      <c r="AO733" s="126">
        <v>-0.248</v>
      </c>
      <c r="AP733" s="126">
        <v>-0.025</v>
      </c>
      <c r="AQ733" s="126"/>
      <c r="AR733" s="126">
        <v>-0.161</v>
      </c>
      <c r="AS733" s="126"/>
      <c r="AT733" s="126">
        <v>-0.103</v>
      </c>
      <c r="AU733" s="126">
        <v>-0.024</v>
      </c>
      <c r="AV733" s="126">
        <f>2*AY733-AU733</f>
        <v>0.262</v>
      </c>
      <c r="AW733" s="126"/>
      <c r="AX733" s="126"/>
      <c r="AY733" s="126">
        <v>0.119</v>
      </c>
      <c r="AZ733" s="126"/>
      <c r="BA733" s="126">
        <v>0.101</v>
      </c>
      <c r="BB733" s="126">
        <v>0.164</v>
      </c>
      <c r="BC733" s="126">
        <v>0.12</v>
      </c>
      <c r="BD733" s="126"/>
      <c r="BE733" s="126"/>
      <c r="BF733" s="126">
        <v>0.143</v>
      </c>
      <c r="BG733" s="126"/>
      <c r="BH733" s="126">
        <v>0.116</v>
      </c>
      <c r="BI733" s="126"/>
      <c r="BJ733" s="126"/>
      <c r="BK733" s="126"/>
      <c r="BL733" s="126"/>
      <c r="BM733" s="126"/>
      <c r="BN733" s="126"/>
      <c r="BO733" s="126"/>
      <c r="BP733" s="126"/>
      <c r="BQ733" s="126"/>
      <c r="BR733" s="126"/>
      <c r="BS733" s="126"/>
      <c r="BT733" s="126"/>
      <c r="BU733" s="126"/>
      <c r="BV733" s="126"/>
      <c r="BW733" s="126"/>
      <c r="BX733" s="126"/>
      <c r="BY733" s="126"/>
      <c r="BZ733" s="126"/>
      <c r="CA733" s="126"/>
      <c r="CB733" s="126"/>
      <c r="CC733" s="126"/>
      <c r="CD733" s="126"/>
      <c r="CE733" s="126"/>
      <c r="CF733" s="126"/>
      <c r="CG733" s="126"/>
      <c r="CH733" s="126"/>
      <c r="CI733" s="126"/>
      <c r="CJ733" s="126"/>
      <c r="CK733" s="126"/>
      <c r="CL733" s="126"/>
      <c r="CM733" s="126"/>
      <c r="CN733" s="126"/>
      <c r="CO733" s="126"/>
      <c r="CP733" s="126"/>
      <c r="CQ733" s="126"/>
      <c r="CR733" s="126"/>
      <c r="CS733" s="126"/>
    </row>
    <row r="734" s="26" customFormat="1" ht="10.2" hidden="1" outlineLevel="2" spans="1:97">
      <c r="A734" s="554" t="s">
        <v>595</v>
      </c>
      <c r="B734" s="218" t="s">
        <v>594</v>
      </c>
      <c r="C734" s="219"/>
      <c r="D734" s="219"/>
      <c r="E734" s="219"/>
      <c r="F734" s="219"/>
      <c r="G734" s="219"/>
      <c r="H734" s="219"/>
      <c r="I734" s="219">
        <f>(H161*I171+H274*I284+H387*I397+H500*I510)/H719</f>
        <v>0.00569831499791116</v>
      </c>
      <c r="J734" s="219">
        <f>(I161*J171+I274*J284+I387*J397+I500*J510)/I719</f>
        <v>0.00631731751069408</v>
      </c>
      <c r="K734" s="219">
        <f>(J161*K171+J274*K284+J387*K397+J500*K510)/J719</f>
        <v>0.0209253598216096</v>
      </c>
      <c r="L734" s="219">
        <f>(K161*L171+K274*L284+K387*L397+K500*L510)/K719</f>
        <v>0.0239195098157132</v>
      </c>
      <c r="M734" s="219"/>
      <c r="N734" s="219"/>
      <c r="O734" s="219">
        <f>(L161*O171+L274*O284+L387*O397+L500*O510)/L719</f>
        <v>0.022535900333866</v>
      </c>
      <c r="P734" s="219"/>
      <c r="Q734" s="219"/>
      <c r="R734" s="219">
        <f>(O161*R171+O274*R284+O387*R397+O500*R510)/O719</f>
        <v>0.026221994280741</v>
      </c>
      <c r="S734" s="219"/>
      <c r="T734" s="219"/>
      <c r="U734" s="219"/>
      <c r="V734" s="219"/>
      <c r="W734" s="219"/>
      <c r="X734" s="219"/>
      <c r="Y734" s="219">
        <f>(R161*Y171+R274*Y284+R387*Y397+R500*Y510)/R719</f>
        <v>0.0262471987559382</v>
      </c>
      <c r="Z734" s="219"/>
      <c r="AA734" s="219"/>
      <c r="AB734" s="219"/>
      <c r="AC734" s="219"/>
      <c r="AD734" s="219"/>
      <c r="AE734" s="219"/>
      <c r="AF734" s="219">
        <f>(Y161*AF171+Y274*AF284+Y387*AF397+Y500*AF510)/Y719</f>
        <v>-0.00222830620836984</v>
      </c>
      <c r="AG734" s="219"/>
      <c r="AH734" s="219"/>
      <c r="AI734" s="219"/>
      <c r="AJ734" s="219"/>
      <c r="AK734" s="219"/>
      <c r="AL734" s="219"/>
      <c r="AM734" s="219">
        <f>(AF161*AM171+AF274*AM284+AF387*AM397+AF500*AM510)/AF719</f>
        <v>0.01908453936775</v>
      </c>
      <c r="AN734" s="219"/>
      <c r="AO734" s="219"/>
      <c r="AP734" s="219"/>
      <c r="AQ734" s="219"/>
      <c r="AR734" s="219">
        <f>(AK161*AR171+AK274*AR284+AK387*AR397+AK500*AR510)/AK719</f>
        <v>0</v>
      </c>
      <c r="AS734" s="219"/>
      <c r="AT734" s="219">
        <f>(AM161*AT171+AM274*AT284+AM387*AT397+AM500*AT510)/AM719</f>
        <v>-0.0914077222340333</v>
      </c>
      <c r="AU734" s="219"/>
      <c r="AV734" s="219"/>
      <c r="AW734" s="219"/>
      <c r="AX734" s="219"/>
      <c r="AY734" s="219"/>
      <c r="AZ734" s="219"/>
      <c r="BA734" s="219">
        <f>(AT161*BA171+AT274*BA284+AT387*BA397+AT500*BA510)/AT719</f>
        <v>0.0776139287090728</v>
      </c>
      <c r="BB734" s="219"/>
      <c r="BC734" s="219"/>
      <c r="BD734" s="219"/>
      <c r="BE734" s="219"/>
      <c r="BF734" s="219"/>
      <c r="BG734" s="219"/>
      <c r="BH734" s="219">
        <f>(BA161*BH171+BA274*BH284+BA387*BH397+BA500*BH510)/BA719</f>
        <v>0.116691708438389</v>
      </c>
      <c r="BI734" s="219"/>
      <c r="BJ734" s="219"/>
      <c r="BK734" s="219"/>
      <c r="BL734" s="219"/>
      <c r="BM734" s="219"/>
      <c r="BN734" s="219"/>
      <c r="BO734" s="219"/>
      <c r="BP734" s="219"/>
      <c r="BQ734" s="219"/>
      <c r="BR734" s="219"/>
      <c r="BS734" s="219"/>
      <c r="BT734" s="219"/>
      <c r="BU734" s="219"/>
      <c r="BV734" s="219"/>
      <c r="BW734" s="219"/>
      <c r="BX734" s="219"/>
      <c r="BY734" s="219"/>
      <c r="BZ734" s="219"/>
      <c r="CA734" s="219"/>
      <c r="CB734" s="219"/>
      <c r="CC734" s="219"/>
      <c r="CD734" s="219"/>
      <c r="CE734" s="219"/>
      <c r="CF734" s="219"/>
      <c r="CG734" s="219"/>
      <c r="CH734" s="219"/>
      <c r="CI734" s="219"/>
      <c r="CJ734" s="219"/>
      <c r="CK734" s="219"/>
      <c r="CL734" s="219"/>
      <c r="CM734" s="219"/>
      <c r="CN734" s="219"/>
      <c r="CO734" s="219"/>
      <c r="CP734" s="219"/>
      <c r="CQ734" s="219"/>
      <c r="CR734" s="219"/>
      <c r="CS734" s="219"/>
    </row>
    <row r="735" s="20" customFormat="1" hidden="1" outlineLevel="1" collapsed="1" spans="1:97">
      <c r="B735" s="117"/>
      <c r="C735" s="117"/>
      <c r="D735" s="117"/>
      <c r="E735" s="117"/>
      <c r="F735" s="117"/>
      <c r="G735" s="117"/>
      <c r="H735" s="117"/>
      <c r="I735" s="117"/>
      <c r="J735" s="117"/>
      <c r="K735" s="117"/>
      <c r="L735" s="117"/>
      <c r="M735" s="117"/>
      <c r="N735" s="118"/>
      <c r="O735" s="117"/>
      <c r="P735" s="117"/>
      <c r="Q735" s="118"/>
      <c r="R735" s="117"/>
      <c r="S735" s="117"/>
      <c r="T735" s="117"/>
      <c r="U735" s="117"/>
      <c r="V735" s="117"/>
      <c r="W735" s="117"/>
      <c r="X735" s="118"/>
      <c r="Y735" s="117"/>
      <c r="Z735" s="117"/>
      <c r="AA735" s="117"/>
      <c r="AB735" s="117"/>
      <c r="AC735" s="117"/>
      <c r="AD735" s="117"/>
      <c r="AE735" s="117"/>
      <c r="AF735" s="117"/>
      <c r="AG735" s="117"/>
      <c r="AH735" s="117"/>
      <c r="AI735" s="117"/>
      <c r="AJ735" s="117"/>
      <c r="AK735" s="117"/>
      <c r="AL735" s="118"/>
      <c r="AM735" s="117"/>
      <c r="AN735" s="117"/>
      <c r="AO735" s="117"/>
      <c r="AP735" s="117"/>
      <c r="AQ735" s="117"/>
      <c r="AR735" s="117"/>
      <c r="AS735" s="117"/>
      <c r="AT735" s="117"/>
      <c r="AU735" s="117"/>
      <c r="AV735" s="117"/>
      <c r="AW735" s="117"/>
      <c r="AX735" s="117"/>
      <c r="AY735" s="117"/>
      <c r="AZ735" s="118"/>
      <c r="BA735" s="117"/>
      <c r="BB735" s="117"/>
      <c r="BC735" s="117"/>
      <c r="BD735" s="117"/>
      <c r="BE735" s="117"/>
      <c r="BF735" s="117"/>
      <c r="BG735" s="117"/>
      <c r="BH735" s="117"/>
      <c r="BI735" s="117"/>
      <c r="BJ735" s="117"/>
      <c r="BK735" s="117"/>
      <c r="BL735" s="117"/>
      <c r="BM735" s="117"/>
      <c r="BN735" s="117"/>
      <c r="BO735" s="117"/>
      <c r="BP735" s="117"/>
      <c r="BQ735" s="117"/>
      <c r="BR735" s="117"/>
      <c r="BS735" s="117"/>
      <c r="BT735" s="117"/>
      <c r="BU735" s="117"/>
      <c r="BV735" s="117"/>
      <c r="BW735" s="117"/>
      <c r="BX735" s="117"/>
      <c r="BY735" s="117"/>
      <c r="BZ735" s="117"/>
      <c r="CA735" s="117"/>
      <c r="CB735" s="117"/>
      <c r="CC735" s="117"/>
      <c r="CD735" s="117"/>
      <c r="CE735" s="117"/>
      <c r="CF735" s="117"/>
      <c r="CG735" s="117"/>
      <c r="CH735" s="117"/>
      <c r="CI735" s="117"/>
      <c r="CJ735" s="117"/>
      <c r="CK735" s="117"/>
      <c r="CL735" s="117"/>
      <c r="CM735" s="117"/>
      <c r="CN735" s="117"/>
      <c r="CO735" s="117"/>
      <c r="CP735" s="117"/>
      <c r="CQ735" s="117"/>
      <c r="CR735" s="117"/>
      <c r="CS735" s="117"/>
    </row>
    <row r="736" s="20" customFormat="1" hidden="1" outlineLevel="1" spans="1:97">
      <c r="A736" s="21" t="s">
        <v>451</v>
      </c>
      <c r="B736" s="122" t="s">
        <v>587</v>
      </c>
      <c r="C736" s="118"/>
      <c r="D736" s="118"/>
      <c r="E736" s="118"/>
      <c r="F736" s="118"/>
      <c r="G736" s="118"/>
      <c r="H736" s="118"/>
      <c r="I736" s="118">
        <f>+I720/H720-1</f>
        <v>0.0268002796550921</v>
      </c>
      <c r="J736" s="118">
        <f>+J720/I720-1</f>
        <v>0.182660009078529</v>
      </c>
      <c r="K736" s="118">
        <f>+K720/J720-1</f>
        <v>0.027980348506947</v>
      </c>
      <c r="L736" s="118">
        <f>+L720/K720-1</f>
        <v>0.00612328715976562</v>
      </c>
      <c r="M736" s="118"/>
      <c r="N736" s="118"/>
      <c r="O736" s="118">
        <f>+O720/L720-1</f>
        <v>0.234812780643485</v>
      </c>
      <c r="P736" s="118"/>
      <c r="Q736" s="118"/>
      <c r="R736" s="118">
        <f>+R720/O720-1</f>
        <v>0.0668529955371231</v>
      </c>
      <c r="S736" s="118"/>
      <c r="T736" s="118"/>
      <c r="U736" s="118"/>
      <c r="V736" s="118"/>
      <c r="W736" s="118"/>
      <c r="X736" s="118"/>
      <c r="Y736" s="118">
        <f>+Y720/R720-1</f>
        <v>0.0353108538268683</v>
      </c>
      <c r="Z736" s="118"/>
      <c r="AA736" s="118"/>
      <c r="AB736" s="118"/>
      <c r="AC736" s="118"/>
      <c r="AD736" s="118"/>
      <c r="AE736" s="118"/>
      <c r="AF736" s="118">
        <f>+AF720/Y720-1</f>
        <v>-0.0158084484048704</v>
      </c>
      <c r="AG736" s="118"/>
      <c r="AH736" s="118"/>
      <c r="AI736" s="118"/>
      <c r="AJ736" s="118"/>
      <c r="AK736" s="118"/>
      <c r="AL736" s="118"/>
      <c r="AM736" s="118">
        <f>+AM720/AF720-1</f>
        <v>0.0459892456768449</v>
      </c>
      <c r="AN736" s="118"/>
      <c r="AO736" s="118"/>
      <c r="AP736" s="118"/>
      <c r="AQ736" s="118"/>
      <c r="AR736" s="118">
        <f>+AR720/AK720-1</f>
        <v>-0.13085634705836</v>
      </c>
      <c r="AS736" s="118"/>
      <c r="AT736" s="118">
        <f>+AT720/AM720-1</f>
        <v>-0.098755001974566</v>
      </c>
      <c r="AU736" s="118"/>
      <c r="AV736" s="118"/>
      <c r="AW736" s="118"/>
      <c r="AX736" s="118"/>
      <c r="AY736" s="118"/>
      <c r="AZ736" s="118"/>
      <c r="BA736" s="118">
        <f>+BA720/AT720-1</f>
        <v>0.217737067308871</v>
      </c>
      <c r="BB736" s="118"/>
      <c r="BC736" s="118">
        <v>0.253</v>
      </c>
      <c r="BD736" s="118"/>
      <c r="BE736" s="118"/>
      <c r="BF736" s="118">
        <v>0.235</v>
      </c>
      <c r="BG736" s="118"/>
      <c r="BH736" s="118">
        <f>+BH720/BA720-1</f>
        <v>0.182151197364965</v>
      </c>
      <c r="BI736" s="118"/>
      <c r="BJ736" s="118"/>
      <c r="BK736" s="118"/>
      <c r="BL736" s="118"/>
      <c r="BM736" s="118"/>
      <c r="BN736" s="118"/>
      <c r="BO736" s="118"/>
      <c r="BP736" s="118"/>
      <c r="BQ736" s="118"/>
      <c r="BR736" s="118"/>
      <c r="BS736" s="118"/>
      <c r="BT736" s="118"/>
      <c r="BU736" s="118"/>
      <c r="BV736" s="118"/>
      <c r="BW736" s="118"/>
      <c r="BX736" s="118"/>
      <c r="BY736" s="118"/>
      <c r="BZ736" s="118"/>
      <c r="CA736" s="118"/>
      <c r="CB736" s="118"/>
      <c r="CC736" s="118"/>
      <c r="CD736" s="118"/>
      <c r="CE736" s="118"/>
      <c r="CF736" s="118"/>
      <c r="CG736" s="118"/>
      <c r="CH736" s="118"/>
      <c r="CI736" s="118"/>
      <c r="CJ736" s="118"/>
      <c r="CK736" s="118"/>
      <c r="CL736" s="118"/>
      <c r="CM736" s="118"/>
      <c r="CN736" s="118"/>
      <c r="CO736" s="118"/>
      <c r="CP736" s="118"/>
      <c r="CQ736" s="118"/>
      <c r="CR736" s="118"/>
      <c r="CS736" s="118"/>
    </row>
    <row r="737" s="20" customFormat="1" hidden="1" outlineLevel="1" spans="1:97">
      <c r="A737" s="545" t="s">
        <v>646</v>
      </c>
      <c r="B737" s="117" t="s">
        <v>587</v>
      </c>
      <c r="C737" s="118"/>
      <c r="D737" s="118"/>
      <c r="E737" s="118"/>
      <c r="F737" s="118"/>
      <c r="G737" s="118"/>
      <c r="H737" s="118"/>
      <c r="I737" s="118">
        <f t="shared" ref="I737:R737" si="898">(1+I736)/(1+I738)-1</f>
        <v>-0.0267295927439885</v>
      </c>
      <c r="J737" s="118">
        <f t="shared" si="898"/>
        <v>0.103227620409076</v>
      </c>
      <c r="K737" s="118">
        <f t="shared" si="898"/>
        <v>-0.0096528434422477</v>
      </c>
      <c r="L737" s="118">
        <f t="shared" si="898"/>
        <v>-0.00482365266096363</v>
      </c>
      <c r="M737" s="118"/>
      <c r="N737" s="118"/>
      <c r="O737" s="118">
        <f t="shared" si="898"/>
        <v>0.193055826708682</v>
      </c>
      <c r="P737" s="118"/>
      <c r="Q737" s="118"/>
      <c r="R737" s="118">
        <f t="shared" si="898"/>
        <v>0.00932166086766628</v>
      </c>
      <c r="S737" s="118"/>
      <c r="T737" s="118"/>
      <c r="U737" s="118"/>
      <c r="V737" s="118"/>
      <c r="W737" s="118"/>
      <c r="X737" s="118"/>
      <c r="Y737" s="118">
        <f>(1+Y736)/(1+Y738)-1</f>
        <v>0.0180047726911194</v>
      </c>
      <c r="Z737" s="118"/>
      <c r="AA737" s="118"/>
      <c r="AB737" s="118"/>
      <c r="AC737" s="118"/>
      <c r="AD737" s="118"/>
      <c r="AE737" s="118"/>
      <c r="AF737" s="118">
        <f>(1+AF736)/(1+AF738)-1</f>
        <v>-0.041683007210195</v>
      </c>
      <c r="AG737" s="118"/>
      <c r="AH737" s="118"/>
      <c r="AI737" s="118"/>
      <c r="AJ737" s="118"/>
      <c r="AK737" s="118"/>
      <c r="AL737" s="118"/>
      <c r="AM737" s="118">
        <f>(1+AM736)/(1+AM738)-1</f>
        <v>0.0544246428194002</v>
      </c>
      <c r="AN737" s="118"/>
      <c r="AO737" s="118"/>
      <c r="AP737" s="118"/>
      <c r="AQ737" s="118"/>
      <c r="AR737" s="118">
        <f>(1+AR736)/(1+AR738)-1</f>
        <v>0.0249335529972172</v>
      </c>
      <c r="AS737" s="118"/>
      <c r="AT737" s="118">
        <f>(1+AT736)/(1+AT738)-1</f>
        <v>-0.0267332634714535</v>
      </c>
      <c r="AU737" s="118"/>
      <c r="AV737" s="118"/>
      <c r="AW737" s="118"/>
      <c r="AX737" s="118"/>
      <c r="AY737" s="118"/>
      <c r="AZ737" s="118"/>
      <c r="BA737" s="118">
        <f>(1+BA736)/(1+BA738)-1</f>
        <v>-0.00348848829061332</v>
      </c>
      <c r="BB737" s="118"/>
      <c r="BC737" s="118"/>
      <c r="BD737" s="118"/>
      <c r="BE737" s="118"/>
      <c r="BF737" s="118"/>
      <c r="BG737" s="118"/>
      <c r="BH737" s="118">
        <f>(1+BH736)/(1+BH738)-1</f>
        <v>0.0707891280479755</v>
      </c>
      <c r="BI737" s="118"/>
      <c r="BJ737" s="118"/>
      <c r="BK737" s="118"/>
      <c r="BL737" s="118"/>
      <c r="BM737" s="118"/>
      <c r="BN737" s="118"/>
      <c r="BO737" s="118"/>
      <c r="BP737" s="118"/>
      <c r="BQ737" s="118"/>
      <c r="BR737" s="118"/>
      <c r="BS737" s="118"/>
      <c r="BT737" s="118"/>
      <c r="BU737" s="118"/>
      <c r="BV737" s="118"/>
      <c r="BW737" s="118"/>
      <c r="BX737" s="118"/>
      <c r="BY737" s="118"/>
      <c r="BZ737" s="118"/>
      <c r="CA737" s="118"/>
      <c r="CB737" s="118"/>
      <c r="CC737" s="118"/>
      <c r="CD737" s="118"/>
      <c r="CE737" s="118"/>
      <c r="CF737" s="118"/>
      <c r="CG737" s="118"/>
      <c r="CH737" s="118"/>
      <c r="CI737" s="118"/>
      <c r="CJ737" s="118"/>
      <c r="CK737" s="118"/>
      <c r="CL737" s="118"/>
      <c r="CM737" s="118"/>
      <c r="CN737" s="118"/>
      <c r="CO737" s="118"/>
      <c r="CP737" s="118"/>
      <c r="CQ737" s="118"/>
      <c r="CR737" s="118"/>
      <c r="CS737" s="118"/>
    </row>
    <row r="738" s="21" customFormat="1" hidden="1" outlineLevel="1" spans="1:97">
      <c r="A738" s="555" t="s">
        <v>685</v>
      </c>
      <c r="B738" s="122" t="s">
        <v>587</v>
      </c>
      <c r="C738" s="126"/>
      <c r="D738" s="126"/>
      <c r="E738" s="126"/>
      <c r="F738" s="126"/>
      <c r="G738" s="126"/>
      <c r="H738" s="126"/>
      <c r="I738" s="126">
        <v>0.055</v>
      </c>
      <c r="J738" s="126">
        <v>0.072</v>
      </c>
      <c r="K738" s="126">
        <v>0.038</v>
      </c>
      <c r="L738" s="126">
        <v>0.011</v>
      </c>
      <c r="M738" s="126">
        <v>0.045</v>
      </c>
      <c r="N738" s="126">
        <f>2*O738-M738</f>
        <v>0.025</v>
      </c>
      <c r="O738" s="126">
        <v>0.035</v>
      </c>
      <c r="P738" s="126"/>
      <c r="Q738" s="126"/>
      <c r="R738" s="126">
        <v>0.057</v>
      </c>
      <c r="S738" s="126">
        <v>0.038</v>
      </c>
      <c r="T738" s="126">
        <v>0.024</v>
      </c>
      <c r="U738" s="126">
        <v>0.013</v>
      </c>
      <c r="V738" s="126">
        <v>-0.008</v>
      </c>
      <c r="W738" s="126">
        <v>0.031</v>
      </c>
      <c r="X738" s="126">
        <f>2*Y738-W738</f>
        <v>0.003</v>
      </c>
      <c r="Y738" s="126">
        <v>0.017</v>
      </c>
      <c r="Z738" s="126">
        <v>0.025</v>
      </c>
      <c r="AA738" s="126">
        <v>0.035</v>
      </c>
      <c r="AB738" s="126">
        <v>0.027</v>
      </c>
      <c r="AC738" s="126">
        <v>0.022</v>
      </c>
      <c r="AD738" s="126">
        <v>0.03</v>
      </c>
      <c r="AE738" s="126">
        <f>2*AF738-AD738</f>
        <v>0.024</v>
      </c>
      <c r="AF738" s="126">
        <v>0.027</v>
      </c>
      <c r="AG738" s="126">
        <v>0.012</v>
      </c>
      <c r="AH738" s="126">
        <v>-0.011</v>
      </c>
      <c r="AI738" s="126">
        <v>-0.013</v>
      </c>
      <c r="AJ738" s="126">
        <v>-0.02</v>
      </c>
      <c r="AK738" s="126">
        <v>0</v>
      </c>
      <c r="AL738" s="126">
        <f>2*AM738-AK738</f>
        <v>-0.016</v>
      </c>
      <c r="AM738" s="126">
        <v>-0.008</v>
      </c>
      <c r="AN738" s="126">
        <v>-0.048</v>
      </c>
      <c r="AO738" s="126">
        <v>-0.254</v>
      </c>
      <c r="AP738" s="126">
        <v>0.013</v>
      </c>
      <c r="AQ738" s="126"/>
      <c r="AR738" s="126">
        <v>-0.152</v>
      </c>
      <c r="AS738" s="126"/>
      <c r="AT738" s="126">
        <v>-0.074</v>
      </c>
      <c r="AU738" s="126">
        <v>0.063</v>
      </c>
      <c r="AV738" s="126">
        <f>2*AY738-AU738</f>
        <v>0.401</v>
      </c>
      <c r="AW738" s="220"/>
      <c r="AX738" s="126"/>
      <c r="AY738" s="220">
        <v>0.232</v>
      </c>
      <c r="AZ738" s="126"/>
      <c r="BA738" s="220">
        <v>0.222</v>
      </c>
      <c r="BB738" s="220">
        <v>0.126</v>
      </c>
      <c r="BC738" s="126">
        <v>0.107</v>
      </c>
      <c r="BD738" s="220"/>
      <c r="BE738" s="220"/>
      <c r="BF738" s="220">
        <v>0.116</v>
      </c>
      <c r="BG738" s="220"/>
      <c r="BH738" s="220">
        <v>0.104</v>
      </c>
      <c r="BI738" s="220"/>
      <c r="BJ738" s="220"/>
      <c r="BK738" s="220"/>
      <c r="BL738" s="220"/>
      <c r="BM738" s="220"/>
      <c r="BN738" s="220"/>
      <c r="BO738" s="220"/>
      <c r="BP738" s="220"/>
      <c r="BQ738" s="220"/>
      <c r="BR738" s="220"/>
      <c r="BS738" s="220"/>
      <c r="BT738" s="220"/>
      <c r="BU738" s="220"/>
      <c r="BV738" s="220"/>
      <c r="BW738" s="220"/>
      <c r="BX738" s="220"/>
      <c r="BY738" s="220"/>
      <c r="BZ738" s="220"/>
      <c r="CA738" s="220"/>
      <c r="CB738" s="220"/>
      <c r="CC738" s="220"/>
      <c r="CD738" s="220"/>
      <c r="CE738" s="220"/>
      <c r="CF738" s="220"/>
      <c r="CG738" s="220"/>
      <c r="CH738" s="220"/>
      <c r="CI738" s="220"/>
      <c r="CJ738" s="220"/>
      <c r="CK738" s="220"/>
      <c r="CL738" s="220"/>
      <c r="CM738" s="220"/>
      <c r="CN738" s="220"/>
      <c r="CO738" s="220"/>
      <c r="CP738" s="220"/>
      <c r="CQ738" s="220"/>
      <c r="CR738" s="220"/>
      <c r="CS738" s="220"/>
    </row>
    <row r="739" s="26" customFormat="1" ht="10.2" hidden="1" outlineLevel="2" spans="1:97">
      <c r="A739" s="554" t="s">
        <v>595</v>
      </c>
      <c r="B739" s="218" t="s">
        <v>594</v>
      </c>
      <c r="C739" s="219"/>
      <c r="D739" s="219"/>
      <c r="E739" s="219"/>
      <c r="F739" s="219"/>
      <c r="G739" s="219"/>
      <c r="H739" s="219"/>
      <c r="I739" s="219">
        <f>(H162*I175+H275*I288+H388*I401+H502*I514)/H720</f>
        <v>0.0624137963178746</v>
      </c>
      <c r="J739" s="219">
        <f>(I162*J175+I275*J288+I388*J401+I502*J514)/I720</f>
        <v>0.0842431684067181</v>
      </c>
      <c r="K739" s="219">
        <f>(J162*K175+J275*K288+J388*K401+J502*K514)/J720</f>
        <v>0.0422356835802564</v>
      </c>
      <c r="L739" s="219">
        <f>(K162*L175+K275*L288+K388*L401+K502*L514)/K720</f>
        <v>0.0197040286749057</v>
      </c>
      <c r="M739" s="219"/>
      <c r="N739" s="219"/>
      <c r="O739" s="219">
        <f>(L162*O175+L275*O288+L388*O401+L502*O514)/L720</f>
        <v>0.0415660555906038</v>
      </c>
      <c r="P739" s="219"/>
      <c r="Q739" s="219"/>
      <c r="R739" s="219">
        <f>(O162*R175+O275*R288+O388*R401+O502*R514)/O720</f>
        <v>0.0571252610858165</v>
      </c>
      <c r="S739" s="219"/>
      <c r="T739" s="219"/>
      <c r="U739" s="219"/>
      <c r="V739" s="219"/>
      <c r="W739" s="219"/>
      <c r="X739" s="219"/>
      <c r="Y739" s="219">
        <f>(R162*Y175+R275*Y288+R388*Y401+R502*Y514)/R720</f>
        <v>0.0174549077534232</v>
      </c>
      <c r="Z739" s="219"/>
      <c r="AA739" s="219"/>
      <c r="AB739" s="219"/>
      <c r="AC739" s="219"/>
      <c r="AD739" s="219"/>
      <c r="AE739" s="219"/>
      <c r="AF739" s="219">
        <f>(Y162*AF175+Y275*AF288+Y388*AF401+Y502*AF514)/Y720</f>
        <v>0.0270280445478565</v>
      </c>
      <c r="AG739" s="219"/>
      <c r="AH739" s="219"/>
      <c r="AI739" s="219"/>
      <c r="AJ739" s="219"/>
      <c r="AK739" s="219"/>
      <c r="AL739" s="219"/>
      <c r="AM739" s="219">
        <f>(AF162*AM175+AF275*AM288+AF388*AM401+AF502*AM514)/AF720</f>
        <v>-0.00557423620948945</v>
      </c>
      <c r="AN739" s="219"/>
      <c r="AO739" s="219"/>
      <c r="AP739" s="219"/>
      <c r="AQ739" s="219"/>
      <c r="AR739" s="219">
        <f>(AK162*AR175+AK275*AR288+AK388*AR401+AK502*AR514)/AK720</f>
        <v>0</v>
      </c>
      <c r="AS739" s="219"/>
      <c r="AT739" s="219">
        <f>(AM162*AT175+AM275*AT288+AM388*AT401+AM502*AT514)/AM720</f>
        <v>0.0139284070660539</v>
      </c>
      <c r="AU739" s="219"/>
      <c r="AV739" s="219"/>
      <c r="AW739" s="219"/>
      <c r="AX739" s="219"/>
      <c r="AY739" s="219"/>
      <c r="AZ739" s="219"/>
      <c r="BA739" s="219">
        <f>(AT162*BA175+AT275*BA288+AT388*BA401+AT502*BA514)/AT720</f>
        <v>0.200776386138765</v>
      </c>
      <c r="BB739" s="219"/>
      <c r="BC739" s="219"/>
      <c r="BD739" s="219"/>
      <c r="BE739" s="219"/>
      <c r="BF739" s="219"/>
      <c r="BG739" s="219"/>
      <c r="BH739" s="219">
        <f>(BA162*BH175+BA275*BH288+BA388*BH401+BA502*BH514)/BA720</f>
        <v>0.108714403374211</v>
      </c>
      <c r="BI739" s="219"/>
      <c r="BJ739" s="219"/>
      <c r="BK739" s="219"/>
      <c r="BL739" s="219"/>
      <c r="BM739" s="219"/>
      <c r="BN739" s="219"/>
      <c r="BO739" s="219"/>
      <c r="BP739" s="219"/>
      <c r="BQ739" s="219"/>
      <c r="BR739" s="219"/>
      <c r="BS739" s="219"/>
      <c r="BT739" s="219"/>
      <c r="BU739" s="219"/>
      <c r="BV739" s="219"/>
      <c r="BW739" s="219"/>
      <c r="BX739" s="219"/>
      <c r="BY739" s="219"/>
      <c r="BZ739" s="219"/>
      <c r="CA739" s="219"/>
      <c r="CB739" s="219"/>
      <c r="CC739" s="219"/>
      <c r="CD739" s="219"/>
      <c r="CE739" s="219"/>
      <c r="CF739" s="219"/>
      <c r="CG739" s="219"/>
      <c r="CH739" s="219"/>
      <c r="CI739" s="219"/>
      <c r="CJ739" s="219"/>
      <c r="CK739" s="219"/>
      <c r="CL739" s="219"/>
      <c r="CM739" s="219"/>
      <c r="CN739" s="219"/>
      <c r="CO739" s="219"/>
      <c r="CP739" s="219"/>
      <c r="CQ739" s="219"/>
      <c r="CR739" s="219"/>
      <c r="CS739" s="219"/>
    </row>
    <row r="740" s="20" customFormat="1" hidden="1" outlineLevel="1" collapsed="1" spans="1:97">
      <c r="B740" s="117"/>
      <c r="C740" s="117"/>
      <c r="D740" s="117"/>
      <c r="E740" s="117"/>
      <c r="F740" s="117"/>
      <c r="G740" s="117"/>
      <c r="H740" s="117"/>
      <c r="I740" s="117"/>
      <c r="J740" s="117"/>
      <c r="K740" s="117"/>
      <c r="L740" s="117"/>
      <c r="M740" s="117"/>
      <c r="N740" s="118"/>
      <c r="O740" s="117"/>
      <c r="P740" s="117"/>
      <c r="Q740" s="118"/>
      <c r="R740" s="117"/>
      <c r="S740" s="117"/>
      <c r="T740" s="117"/>
      <c r="U740" s="117"/>
      <c r="V740" s="117"/>
      <c r="W740" s="117"/>
      <c r="X740" s="118"/>
      <c r="Y740" s="117"/>
      <c r="Z740" s="117"/>
      <c r="AA740" s="117"/>
      <c r="AB740" s="117"/>
      <c r="AC740" s="117"/>
      <c r="AD740" s="117"/>
      <c r="AE740" s="117"/>
      <c r="AF740" s="117"/>
      <c r="AG740" s="117"/>
      <c r="AH740" s="117"/>
      <c r="AI740" s="117"/>
      <c r="AJ740" s="117"/>
      <c r="AK740" s="117"/>
      <c r="AL740" s="118"/>
      <c r="AM740" s="117"/>
      <c r="AN740" s="117"/>
      <c r="AO740" s="117"/>
      <c r="AP740" s="117"/>
      <c r="AQ740" s="117"/>
      <c r="AR740" s="117"/>
      <c r="AS740" s="117"/>
      <c r="AT740" s="117"/>
      <c r="AU740" s="117"/>
      <c r="AV740" s="117"/>
      <c r="AW740" s="117"/>
      <c r="AX740" s="117"/>
      <c r="AY740" s="117"/>
      <c r="AZ740" s="118"/>
      <c r="BA740" s="117"/>
      <c r="BB740" s="117"/>
      <c r="BC740" s="117"/>
      <c r="BD740" s="117"/>
      <c r="BE740" s="117"/>
      <c r="BF740" s="117"/>
      <c r="BG740" s="117"/>
      <c r="BH740" s="117"/>
      <c r="BI740" s="117"/>
      <c r="BJ740" s="117"/>
      <c r="BK740" s="117"/>
      <c r="BL740" s="117"/>
      <c r="BM740" s="117"/>
      <c r="BN740" s="117"/>
      <c r="BO740" s="117"/>
      <c r="BP740" s="117"/>
      <c r="BQ740" s="117"/>
      <c r="BR740" s="117"/>
      <c r="BS740" s="117"/>
      <c r="BT740" s="117"/>
      <c r="BU740" s="117"/>
      <c r="BV740" s="117"/>
      <c r="BW740" s="117"/>
      <c r="BX740" s="117"/>
      <c r="BY740" s="117"/>
      <c r="BZ740" s="117"/>
      <c r="CA740" s="117"/>
      <c r="CB740" s="117"/>
      <c r="CC740" s="117"/>
      <c r="CD740" s="117"/>
      <c r="CE740" s="117"/>
      <c r="CF740" s="117"/>
      <c r="CG740" s="117"/>
      <c r="CH740" s="117"/>
      <c r="CI740" s="117"/>
      <c r="CJ740" s="117"/>
      <c r="CK740" s="117"/>
      <c r="CL740" s="117"/>
      <c r="CM740" s="117"/>
      <c r="CN740" s="117"/>
      <c r="CO740" s="117"/>
      <c r="CP740" s="117"/>
      <c r="CQ740" s="117"/>
      <c r="CR740" s="117"/>
      <c r="CS740" s="117"/>
    </row>
    <row r="741" s="20" customFormat="1" hidden="1" outlineLevel="1" spans="1:97">
      <c r="A741" s="21" t="s">
        <v>642</v>
      </c>
      <c r="B741" s="122" t="s">
        <v>587</v>
      </c>
      <c r="C741" s="118"/>
      <c r="D741" s="118"/>
      <c r="E741" s="118"/>
      <c r="F741" s="118"/>
      <c r="G741" s="118"/>
      <c r="H741" s="118"/>
      <c r="I741" s="118">
        <f>+I721/H721-1</f>
        <v>0.0826458677066146</v>
      </c>
      <c r="J741" s="118">
        <f>+J721/I721-1</f>
        <v>0.136270435023552</v>
      </c>
      <c r="K741" s="118">
        <f>+K721/J721-1</f>
        <v>0.033347151775263</v>
      </c>
      <c r="L741" s="118">
        <f>+L721/K721-1</f>
        <v>0.011327299972862</v>
      </c>
      <c r="M741" s="118"/>
      <c r="N741" s="118"/>
      <c r="O741" s="118">
        <f>+O721/L721-1</f>
        <v>0.119144567208409</v>
      </c>
      <c r="P741" s="118"/>
      <c r="Q741" s="118"/>
      <c r="R741" s="118">
        <f>+R721/O721-1</f>
        <v>0.0226431617026157</v>
      </c>
      <c r="S741" s="118"/>
      <c r="T741" s="118"/>
      <c r="U741" s="118"/>
      <c r="V741" s="118"/>
      <c r="W741" s="118"/>
      <c r="X741" s="118"/>
      <c r="Y741" s="118">
        <f>+Y721/R721-1</f>
        <v>0.075263774912075</v>
      </c>
      <c r="Z741" s="118"/>
      <c r="AA741" s="118"/>
      <c r="AB741" s="118"/>
      <c r="AC741" s="118"/>
      <c r="AD741" s="118"/>
      <c r="AE741" s="118"/>
      <c r="AF741" s="118">
        <f>+AF721/Y721-1</f>
        <v>0.103367526877643</v>
      </c>
      <c r="AG741" s="118"/>
      <c r="AH741" s="118"/>
      <c r="AI741" s="118"/>
      <c r="AJ741" s="118"/>
      <c r="AK741" s="118"/>
      <c r="AL741" s="118"/>
      <c r="AM741" s="118">
        <f>+AM721/AF721-1</f>
        <v>0.205480275990067</v>
      </c>
      <c r="AN741" s="118"/>
      <c r="AO741" s="118"/>
      <c r="AP741" s="118"/>
      <c r="AQ741" s="118"/>
      <c r="AR741" s="118">
        <f>+AR721/AK721-1</f>
        <v>-0.0850421751483124</v>
      </c>
      <c r="AS741" s="118"/>
      <c r="AT741" s="118">
        <f>+AT721/AM721-1</f>
        <v>-0.0240747542721058</v>
      </c>
      <c r="AU741" s="118"/>
      <c r="AV741" s="118"/>
      <c r="AW741" s="118"/>
      <c r="AX741" s="118"/>
      <c r="AY741" s="118"/>
      <c r="AZ741" s="118"/>
      <c r="BA741" s="118">
        <f>+BA721/AT721-1</f>
        <v>0.139280847278263</v>
      </c>
      <c r="BB741" s="118"/>
      <c r="BC741" s="118"/>
      <c r="BD741" s="118"/>
      <c r="BE741" s="118"/>
      <c r="BF741" s="118"/>
      <c r="BG741" s="118"/>
      <c r="BH741" s="118">
        <f>+BH721/BA721-1</f>
        <v>0.185026590635235</v>
      </c>
      <c r="BI741" s="118"/>
      <c r="BJ741" s="118"/>
      <c r="BK741" s="118"/>
      <c r="BL741" s="118"/>
      <c r="BM741" s="118"/>
      <c r="BN741" s="118"/>
      <c r="BO741" s="118"/>
      <c r="BP741" s="118"/>
      <c r="BQ741" s="118"/>
      <c r="BR741" s="118"/>
      <c r="BS741" s="118"/>
      <c r="BT741" s="118"/>
      <c r="BU741" s="118"/>
      <c r="BV741" s="118"/>
      <c r="BW741" s="118"/>
      <c r="BX741" s="118"/>
      <c r="BY741" s="118"/>
      <c r="BZ741" s="118"/>
      <c r="CA741" s="118"/>
      <c r="CB741" s="118"/>
      <c r="CC741" s="118"/>
      <c r="CD741" s="118"/>
      <c r="CE741" s="118"/>
      <c r="CF741" s="118"/>
      <c r="CG741" s="118"/>
      <c r="CH741" s="118"/>
      <c r="CI741" s="118"/>
      <c r="CJ741" s="118"/>
      <c r="CK741" s="118"/>
      <c r="CL741" s="118"/>
      <c r="CM741" s="118"/>
      <c r="CN741" s="118"/>
      <c r="CO741" s="118"/>
      <c r="CP741" s="118"/>
      <c r="CQ741" s="118"/>
      <c r="CR741" s="118"/>
      <c r="CS741" s="118"/>
    </row>
    <row r="742" s="20" customFormat="1" hidden="1" outlineLevel="1" spans="1:97">
      <c r="A742" s="545" t="s">
        <v>646</v>
      </c>
      <c r="B742" s="117" t="s">
        <v>587</v>
      </c>
      <c r="C742" s="118"/>
      <c r="D742" s="118"/>
      <c r="E742" s="118"/>
      <c r="F742" s="118"/>
      <c r="G742" s="118"/>
      <c r="H742" s="118"/>
      <c r="I742" s="118">
        <f t="shared" ref="I742:R742" si="899">(1+I741)/(1+I743)-1</f>
        <v>-0.011282312596699</v>
      </c>
      <c r="J742" s="118">
        <f t="shared" si="899"/>
        <v>0.0405406914135094</v>
      </c>
      <c r="K742" s="118">
        <f t="shared" si="899"/>
        <v>-0.0554413603516792</v>
      </c>
      <c r="L742" s="118">
        <f t="shared" si="899"/>
        <v>-0.0539501403434406</v>
      </c>
      <c r="M742" s="118"/>
      <c r="N742" s="118"/>
      <c r="O742" s="118">
        <f t="shared" si="899"/>
        <v>0.0557967615173673</v>
      </c>
      <c r="P742" s="118"/>
      <c r="Q742" s="118"/>
      <c r="R742" s="118">
        <f t="shared" si="899"/>
        <v>-0.0388692089261131</v>
      </c>
      <c r="S742" s="118"/>
      <c r="T742" s="118"/>
      <c r="U742" s="118"/>
      <c r="V742" s="118"/>
      <c r="W742" s="118"/>
      <c r="X742" s="118"/>
      <c r="Y742" s="118">
        <f>(1+Y741)/(1+Y743)-1</f>
        <v>-0.0126136134875344</v>
      </c>
      <c r="Z742" s="118"/>
      <c r="AA742" s="118"/>
      <c r="AB742" s="118"/>
      <c r="AC742" s="118"/>
      <c r="AD742" s="118"/>
      <c r="AE742" s="118"/>
      <c r="AF742" s="118">
        <f>(1+AF741)/(1+AF743)-1</f>
        <v>-0.0496403730597392</v>
      </c>
      <c r="AG742" s="118"/>
      <c r="AH742" s="118"/>
      <c r="AI742" s="118"/>
      <c r="AJ742" s="118"/>
      <c r="AK742" s="118"/>
      <c r="AL742" s="118"/>
      <c r="AM742" s="118">
        <f>(1+AM741)/(1+AM743)-1</f>
        <v>0.0224599457082841</v>
      </c>
      <c r="AN742" s="118"/>
      <c r="AO742" s="118"/>
      <c r="AP742" s="118"/>
      <c r="AQ742" s="118"/>
      <c r="AR742" s="118">
        <f>(1+AR741)/(1+AR743)-1</f>
        <v>-0.017231122608284</v>
      </c>
      <c r="AS742" s="118"/>
      <c r="AT742" s="118">
        <f>(1+AT741)/(1+AT743)-1</f>
        <v>-0.0384972948493653</v>
      </c>
      <c r="AU742" s="118"/>
      <c r="AV742" s="118"/>
      <c r="AW742" s="118"/>
      <c r="AX742" s="118"/>
      <c r="AY742" s="118"/>
      <c r="AZ742" s="118"/>
      <c r="BA742" s="118">
        <f>(1+BA741)/(1+BA743)-1</f>
        <v>0.0484063084810864</v>
      </c>
      <c r="BB742" s="118"/>
      <c r="BC742" s="118"/>
      <c r="BD742" s="118"/>
      <c r="BE742" s="118"/>
      <c r="BF742" s="118"/>
      <c r="BG742" s="118"/>
      <c r="BH742" s="118">
        <f>(1+BH741)/(1+BH743)-1</f>
        <v>0.070846030094899</v>
      </c>
      <c r="BI742" s="118"/>
      <c r="BJ742" s="118"/>
      <c r="BK742" s="118"/>
      <c r="BL742" s="118"/>
      <c r="BM742" s="118"/>
      <c r="BN742" s="118"/>
      <c r="BO742" s="118"/>
      <c r="BP742" s="118"/>
      <c r="BQ742" s="118"/>
      <c r="BR742" s="118"/>
      <c r="BS742" s="118"/>
      <c r="BT742" s="118"/>
      <c r="BU742" s="118"/>
      <c r="BV742" s="118"/>
      <c r="BW742" s="118"/>
      <c r="BX742" s="118"/>
      <c r="BY742" s="118"/>
      <c r="BZ742" s="118"/>
      <c r="CA742" s="118"/>
      <c r="CB742" s="118"/>
      <c r="CC742" s="118"/>
      <c r="CD742" s="118"/>
      <c r="CE742" s="118"/>
      <c r="CF742" s="118"/>
      <c r="CG742" s="118"/>
      <c r="CH742" s="118"/>
      <c r="CI742" s="118"/>
      <c r="CJ742" s="118"/>
      <c r="CK742" s="118"/>
      <c r="CL742" s="118"/>
      <c r="CM742" s="118"/>
      <c r="CN742" s="118"/>
      <c r="CO742" s="118"/>
      <c r="CP742" s="118"/>
      <c r="CQ742" s="118"/>
      <c r="CR742" s="118"/>
      <c r="CS742" s="118"/>
    </row>
    <row r="743" s="21" customFormat="1" hidden="1" outlineLevel="1" spans="1:97">
      <c r="A743" s="555" t="s">
        <v>686</v>
      </c>
      <c r="B743" s="122" t="s">
        <v>587</v>
      </c>
      <c r="C743" s="126"/>
      <c r="D743" s="126"/>
      <c r="E743" s="126"/>
      <c r="F743" s="126"/>
      <c r="G743" s="126"/>
      <c r="H743" s="126"/>
      <c r="I743" s="126">
        <v>0.095</v>
      </c>
      <c r="J743" s="126">
        <v>0.092</v>
      </c>
      <c r="K743" s="126">
        <v>0.094</v>
      </c>
      <c r="L743" s="126">
        <v>0.069</v>
      </c>
      <c r="M743" s="126">
        <v>0.078</v>
      </c>
      <c r="N743" s="126">
        <f>2*O743-M743</f>
        <v>0.042</v>
      </c>
      <c r="O743" s="126">
        <v>0.06</v>
      </c>
      <c r="P743" s="126"/>
      <c r="Q743" s="126"/>
      <c r="R743" s="126">
        <v>0.064</v>
      </c>
      <c r="S743" s="126">
        <v>0.056</v>
      </c>
      <c r="T743" s="126">
        <v>0.069</v>
      </c>
      <c r="U743" s="126">
        <v>0.102</v>
      </c>
      <c r="V743" s="126">
        <v>0.132</v>
      </c>
      <c r="W743" s="126">
        <v>0.062</v>
      </c>
      <c r="X743" s="126">
        <f>2*Y743-W743</f>
        <v>0.116</v>
      </c>
      <c r="Y743" s="126">
        <v>0.089</v>
      </c>
      <c r="Z743" s="126">
        <v>0.149</v>
      </c>
      <c r="AA743" s="126">
        <v>0.154</v>
      </c>
      <c r="AB743" s="126">
        <v>0.011</v>
      </c>
      <c r="AC743" s="126">
        <v>0.165</v>
      </c>
      <c r="AD743" s="126">
        <v>0.152</v>
      </c>
      <c r="AE743" s="126">
        <f>2*AF743-AD743</f>
        <v>0.17</v>
      </c>
      <c r="AF743" s="126">
        <v>0.161</v>
      </c>
      <c r="AG743" s="126">
        <v>0.166</v>
      </c>
      <c r="AH743" s="126">
        <v>0.165</v>
      </c>
      <c r="AI743" s="126">
        <v>0.167</v>
      </c>
      <c r="AJ743" s="126">
        <v>0.211</v>
      </c>
      <c r="AK743" s="126">
        <v>0.166</v>
      </c>
      <c r="AL743" s="126">
        <f>2*AM743-AK743</f>
        <v>0.192</v>
      </c>
      <c r="AM743" s="126">
        <v>0.179</v>
      </c>
      <c r="AN743" s="126">
        <v>-0.029</v>
      </c>
      <c r="AO743" s="126">
        <v>-0.11</v>
      </c>
      <c r="AP743" s="126">
        <v>0.042</v>
      </c>
      <c r="AQ743" s="126"/>
      <c r="AR743" s="126">
        <v>-0.069</v>
      </c>
      <c r="AS743" s="126"/>
      <c r="AT743" s="126">
        <v>0.015</v>
      </c>
      <c r="AU743" s="126">
        <v>0.206</v>
      </c>
      <c r="AV743" s="126"/>
      <c r="AW743" s="220"/>
      <c r="AX743" s="126"/>
      <c r="AY743" s="220"/>
      <c r="AZ743" s="126"/>
      <c r="BA743" s="220">
        <f>(AT163*BA179+AT276*BA292+AT389*BA405+AT502*BA518)/(AT163+AT276+AT389+AT502)</f>
        <v>0.0866787409251996</v>
      </c>
      <c r="BB743" s="220"/>
      <c r="BC743" s="220"/>
      <c r="BD743" s="220"/>
      <c r="BE743" s="220"/>
      <c r="BF743" s="220"/>
      <c r="BG743" s="220"/>
      <c r="BH743" s="220">
        <f>(BA163*BH179+BA276*BH292+BA389*BH405+BA502*BH518)/(BA163+BA276+BA389+BA502)</f>
        <v>0.106626496556388</v>
      </c>
      <c r="BI743" s="220"/>
      <c r="BJ743" s="220"/>
      <c r="BK743" s="220"/>
      <c r="BL743" s="220"/>
      <c r="BM743" s="220"/>
      <c r="BN743" s="220"/>
      <c r="BO743" s="220"/>
      <c r="BP743" s="220"/>
      <c r="BQ743" s="220"/>
      <c r="BR743" s="220"/>
      <c r="BS743" s="220"/>
      <c r="BT743" s="220"/>
      <c r="BU743" s="220"/>
      <c r="BV743" s="220"/>
      <c r="BW743" s="220"/>
      <c r="BX743" s="220"/>
      <c r="BY743" s="220"/>
      <c r="BZ743" s="220"/>
      <c r="CA743" s="220"/>
      <c r="CB743" s="220"/>
      <c r="CC743" s="220"/>
      <c r="CD743" s="220"/>
      <c r="CE743" s="220"/>
      <c r="CF743" s="220"/>
      <c r="CG743" s="220"/>
      <c r="CH743" s="220"/>
      <c r="CI743" s="220"/>
      <c r="CJ743" s="220"/>
      <c r="CK743" s="220"/>
      <c r="CL743" s="220"/>
      <c r="CM743" s="220"/>
      <c r="CN743" s="220"/>
      <c r="CO743" s="220"/>
      <c r="CP743" s="220"/>
      <c r="CQ743" s="220"/>
      <c r="CR743" s="220"/>
      <c r="CS743" s="220"/>
    </row>
    <row r="744" s="26" customFormat="1" ht="10.2" hidden="1" outlineLevel="2" spans="1:97">
      <c r="A744" s="554" t="s">
        <v>595</v>
      </c>
      <c r="B744" s="218" t="s">
        <v>594</v>
      </c>
      <c r="C744" s="219"/>
      <c r="D744" s="219"/>
      <c r="E744" s="219"/>
      <c r="F744" s="219"/>
      <c r="G744" s="219"/>
      <c r="H744" s="219"/>
      <c r="I744" s="219">
        <f>(H163*I179+H276*I292+H389*I405+H502*I518)/H721</f>
        <v>0.095281595920204</v>
      </c>
      <c r="J744" s="219">
        <f>(I163*J179+I276*J292+I389*J405+I502*J518)/I721</f>
        <v>0.091060944860072</v>
      </c>
      <c r="K744" s="219">
        <f>(J163*K179+J276*K292+J389*K405+J502*K518)/J721</f>
        <v>0.0940739611783067</v>
      </c>
      <c r="L744" s="219">
        <f>(K163*L179+K276*L292+K389*L405+K502*L518)/K721</f>
        <v>0.0689994336350014</v>
      </c>
      <c r="M744" s="219"/>
      <c r="N744" s="219"/>
      <c r="O744" s="219">
        <f>(L163*O179+L276*O292+L389*O405+L502*O518)/L721</f>
        <v>0.0596605219866761</v>
      </c>
      <c r="P744" s="219"/>
      <c r="Q744" s="219"/>
      <c r="R744" s="219">
        <f>(O163*R179+O276*R292+O389*R405+O502*R518)/O721</f>
        <v>0.0658263398767762</v>
      </c>
      <c r="S744" s="219"/>
      <c r="T744" s="219"/>
      <c r="U744" s="219"/>
      <c r="V744" s="219"/>
      <c r="W744" s="219"/>
      <c r="X744" s="219"/>
      <c r="Y744" s="219">
        <f>(R163*Y179+R276*Y292+R389*Y405+R502*Y518)/R721</f>
        <v>0.0885952761316416</v>
      </c>
      <c r="Z744" s="219"/>
      <c r="AA744" s="219"/>
      <c r="AB744" s="219"/>
      <c r="AC744" s="219"/>
      <c r="AD744" s="219"/>
      <c r="AE744" s="219"/>
      <c r="AF744" s="219">
        <f>(Y163*AF179+Y276*AF292+Y389*AF405+Y502*AF518)/Y721</f>
        <v>0.161139201427883</v>
      </c>
      <c r="AG744" s="219"/>
      <c r="AH744" s="219"/>
      <c r="AI744" s="219"/>
      <c r="AJ744" s="219"/>
      <c r="AK744" s="219"/>
      <c r="AL744" s="219"/>
      <c r="AM744" s="219">
        <f>(AF163*AM179+AF276*AM292+AF389*AM405+AF502*AM518)/AF721</f>
        <v>0.176625430255283</v>
      </c>
      <c r="AN744" s="219"/>
      <c r="AO744" s="219"/>
      <c r="AP744" s="219"/>
      <c r="AQ744" s="219"/>
      <c r="AR744" s="219">
        <f>(AK163*AR179+AK276*AR292+AK389*AR405+AK502*AR518)/AK721</f>
        <v>0</v>
      </c>
      <c r="AS744" s="219"/>
      <c r="AT744" s="219">
        <f>(AM163*AT179+AM276*AT292+AM389*AT405+AM502*AT518)/AM721</f>
        <v>-0.00427068954966836</v>
      </c>
      <c r="AU744" s="219"/>
      <c r="AV744" s="219"/>
      <c r="AW744" s="219"/>
      <c r="AX744" s="219"/>
      <c r="AY744" s="219"/>
      <c r="AZ744" s="219"/>
      <c r="BA744" s="219">
        <f>(AT163*BA179+AT276*BA292+AT389*BA405+AT502*BA518)/AT721</f>
        <v>0.0866787409251996</v>
      </c>
      <c r="BB744" s="219"/>
      <c r="BC744" s="219"/>
      <c r="BD744" s="219"/>
      <c r="BE744" s="219"/>
      <c r="BF744" s="219"/>
      <c r="BG744" s="219"/>
      <c r="BH744" s="219">
        <f>(BA163*BH179+BA276*BH292+BA389*BH405+BA502*BH518)/BA721</f>
        <v>0.106626496556388</v>
      </c>
      <c r="BI744" s="219"/>
      <c r="BJ744" s="219"/>
      <c r="BK744" s="219"/>
      <c r="BL744" s="219"/>
      <c r="BM744" s="219"/>
      <c r="BN744" s="219"/>
      <c r="BO744" s="219"/>
      <c r="BP744" s="219"/>
      <c r="BQ744" s="219"/>
      <c r="BR744" s="219"/>
      <c r="BS744" s="219"/>
      <c r="BT744" s="219"/>
      <c r="BU744" s="219"/>
      <c r="BV744" s="219"/>
      <c r="BW744" s="219"/>
      <c r="BX744" s="219"/>
      <c r="BY744" s="219"/>
      <c r="BZ744" s="219"/>
      <c r="CA744" s="219"/>
      <c r="CB744" s="219"/>
      <c r="CC744" s="219"/>
      <c r="CD744" s="219"/>
      <c r="CE744" s="219"/>
      <c r="CF744" s="219"/>
      <c r="CG744" s="219"/>
      <c r="CH744" s="219"/>
      <c r="CI744" s="219"/>
      <c r="CJ744" s="219"/>
      <c r="CK744" s="219"/>
      <c r="CL744" s="219"/>
      <c r="CM744" s="219"/>
      <c r="CN744" s="219"/>
      <c r="CO744" s="219"/>
      <c r="CP744" s="219"/>
      <c r="CQ744" s="219"/>
      <c r="CR744" s="219"/>
      <c r="CS744" s="219"/>
    </row>
    <row r="745" s="20" customFormat="1" hidden="1" outlineLevel="1" collapsed="1" spans="1:97">
      <c r="B745" s="117"/>
      <c r="C745" s="117"/>
      <c r="D745" s="117"/>
      <c r="E745" s="117"/>
      <c r="F745" s="117"/>
      <c r="G745" s="117"/>
      <c r="H745" s="117"/>
      <c r="I745" s="117"/>
      <c r="J745" s="117"/>
      <c r="K745" s="117"/>
      <c r="L745" s="117"/>
      <c r="M745" s="117"/>
      <c r="N745" s="118"/>
      <c r="O745" s="117"/>
      <c r="P745" s="117"/>
      <c r="Q745" s="118"/>
      <c r="R745" s="117"/>
      <c r="S745" s="117"/>
      <c r="T745" s="117"/>
      <c r="U745" s="117"/>
      <c r="V745" s="117"/>
      <c r="W745" s="117"/>
      <c r="X745" s="118"/>
      <c r="Y745" s="117"/>
      <c r="Z745" s="117"/>
      <c r="AA745" s="117"/>
      <c r="AB745" s="117"/>
      <c r="AC745" s="117"/>
      <c r="AD745" s="117"/>
      <c r="AE745" s="117"/>
      <c r="AF745" s="117"/>
      <c r="AG745" s="117"/>
      <c r="AH745" s="117"/>
      <c r="AI745" s="117"/>
      <c r="AJ745" s="117"/>
      <c r="AK745" s="117"/>
      <c r="AL745" s="118"/>
      <c r="AM745" s="117"/>
      <c r="AN745" s="117"/>
      <c r="AO745" s="117"/>
      <c r="AP745" s="117"/>
      <c r="AQ745" s="117"/>
      <c r="AR745" s="117"/>
      <c r="AS745" s="117"/>
      <c r="AT745" s="117" t="s">
        <v>687</v>
      </c>
      <c r="AU745" s="117" t="s">
        <v>688</v>
      </c>
      <c r="AV745" s="117"/>
      <c r="AW745" s="117"/>
      <c r="AX745" s="117"/>
      <c r="AY745" s="117"/>
      <c r="AZ745" s="118"/>
      <c r="BA745" s="117" t="s">
        <v>688</v>
      </c>
      <c r="BB745" s="117"/>
      <c r="BC745" s="117"/>
      <c r="BD745" s="117"/>
      <c r="BE745" s="117"/>
      <c r="BF745" s="117"/>
      <c r="BG745" s="117"/>
      <c r="BH745" s="117"/>
      <c r="BI745" s="117"/>
      <c r="BJ745" s="117"/>
      <c r="BK745" s="117"/>
      <c r="BL745" s="117"/>
      <c r="BM745" s="117"/>
      <c r="BN745" s="117"/>
      <c r="BO745" s="117"/>
      <c r="BP745" s="117"/>
      <c r="BQ745" s="117"/>
      <c r="BR745" s="117"/>
      <c r="BS745" s="117"/>
      <c r="BT745" s="117"/>
      <c r="BU745" s="117"/>
      <c r="BV745" s="117"/>
      <c r="BW745" s="117"/>
      <c r="BX745" s="117"/>
      <c r="BY745" s="117"/>
      <c r="BZ745" s="117"/>
      <c r="CA745" s="117"/>
      <c r="CB745" s="117"/>
      <c r="CC745" s="117"/>
      <c r="CD745" s="117"/>
      <c r="CE745" s="117"/>
      <c r="CF745" s="117"/>
      <c r="CG745" s="117"/>
      <c r="CH745" s="117"/>
      <c r="CI745" s="117"/>
      <c r="CJ745" s="117"/>
      <c r="CK745" s="117"/>
      <c r="CL745" s="117"/>
      <c r="CM745" s="117"/>
      <c r="CN745" s="117"/>
      <c r="CO745" s="117"/>
      <c r="CP745" s="117"/>
      <c r="CQ745" s="117"/>
      <c r="CR745" s="117"/>
      <c r="CS745" s="117"/>
    </row>
    <row r="746" s="20" customFormat="1" hidden="1" outlineLevel="1" spans="1:97">
      <c r="A746" s="127" t="s">
        <v>452</v>
      </c>
      <c r="B746" s="117" t="s">
        <v>587</v>
      </c>
      <c r="C746" s="118"/>
      <c r="D746" s="118"/>
      <c r="E746" s="118"/>
      <c r="F746" s="118"/>
      <c r="G746" s="118"/>
      <c r="H746" s="118">
        <f>+H722/G722-1</f>
        <v>0.486171896824658</v>
      </c>
      <c r="I746" s="118">
        <f>+I722/H722-1</f>
        <v>0.133771929824561</v>
      </c>
      <c r="J746" s="118">
        <f>+J722/I722-1</f>
        <v>0.184609008013263</v>
      </c>
      <c r="K746" s="118">
        <f>+K722/J722-1</f>
        <v>0.0221828275524245</v>
      </c>
      <c r="L746" s="118">
        <f>+L722/K722-1</f>
        <v>0.0413947332390125</v>
      </c>
      <c r="M746" s="118"/>
      <c r="N746" s="118"/>
      <c r="O746" s="118">
        <f>+O722/L722-1</f>
        <v>0.197190814269436</v>
      </c>
      <c r="P746" s="118"/>
      <c r="Q746" s="118"/>
      <c r="R746" s="118">
        <f>+R722/O722-1</f>
        <v>0.031463347670907</v>
      </c>
      <c r="S746" s="118"/>
      <c r="T746" s="118"/>
      <c r="U746" s="118"/>
      <c r="V746" s="118"/>
      <c r="W746" s="118"/>
      <c r="X746" s="118"/>
      <c r="Y746" s="118">
        <f>+Y722/R722-1</f>
        <v>0.091635021471413</v>
      </c>
      <c r="Z746" s="118"/>
      <c r="AA746" s="118"/>
      <c r="AB746" s="118"/>
      <c r="AC746" s="118"/>
      <c r="AD746" s="118"/>
      <c r="AE746" s="118"/>
      <c r="AF746" s="118">
        <f>+AF722/Y722-1</f>
        <v>0.203810266913749</v>
      </c>
      <c r="AG746" s="118"/>
      <c r="AH746" s="118"/>
      <c r="AI746" s="118"/>
      <c r="AJ746" s="118"/>
      <c r="AK746" s="118"/>
      <c r="AL746" s="118"/>
      <c r="AM746" s="118">
        <f>+AM722/AF722-1</f>
        <v>0.304148212163768</v>
      </c>
      <c r="AN746" s="118"/>
      <c r="AO746" s="118"/>
      <c r="AP746" s="118"/>
      <c r="AQ746" s="118"/>
      <c r="AR746" s="118">
        <f>+AR722/AK722-1</f>
        <v>-0.0341302092339615</v>
      </c>
      <c r="AS746" s="118"/>
      <c r="AT746" s="118">
        <f>+AT722/AM722-1</f>
        <v>-0.0181798656953138</v>
      </c>
      <c r="AU746" s="118"/>
      <c r="AV746" s="118"/>
      <c r="AW746" s="118"/>
      <c r="AX746" s="118"/>
      <c r="AY746" s="118"/>
      <c r="AZ746" s="118"/>
      <c r="BA746" s="118">
        <f>+BA722/AT722-1</f>
        <v>0.158820186657919</v>
      </c>
      <c r="BB746" s="118"/>
      <c r="BC746" s="118">
        <v>0.227</v>
      </c>
      <c r="BD746" s="118"/>
      <c r="BE746" s="118"/>
      <c r="BF746" s="118">
        <v>0.203</v>
      </c>
      <c r="BG746" s="118"/>
      <c r="BH746" s="118">
        <f>+BH722/BA722-1</f>
        <v>0.148753863084006</v>
      </c>
      <c r="BI746" s="118"/>
      <c r="BJ746" s="118"/>
      <c r="BK746" s="118"/>
      <c r="BL746" s="118"/>
      <c r="BM746" s="118"/>
      <c r="BN746" s="118"/>
      <c r="BO746" s="118"/>
      <c r="BP746" s="118"/>
      <c r="BQ746" s="118"/>
      <c r="BR746" s="118"/>
      <c r="BS746" s="118"/>
      <c r="BT746" s="118"/>
      <c r="BU746" s="118"/>
      <c r="BV746" s="118"/>
      <c r="BW746" s="118"/>
      <c r="BX746" s="118"/>
      <c r="BY746" s="118"/>
      <c r="BZ746" s="118"/>
      <c r="CA746" s="118"/>
      <c r="CB746" s="118"/>
      <c r="CC746" s="118"/>
      <c r="CD746" s="118"/>
      <c r="CE746" s="118"/>
      <c r="CF746" s="118"/>
      <c r="CG746" s="118"/>
      <c r="CH746" s="118"/>
      <c r="CI746" s="118"/>
      <c r="CJ746" s="118"/>
      <c r="CK746" s="118"/>
      <c r="CL746" s="118"/>
      <c r="CM746" s="118"/>
      <c r="CN746" s="118"/>
      <c r="CO746" s="118"/>
      <c r="CP746" s="118"/>
      <c r="CQ746" s="118"/>
      <c r="CR746" s="118"/>
      <c r="CS746" s="118"/>
    </row>
    <row r="747" s="20" customFormat="1" hidden="1" outlineLevel="1" spans="1:97">
      <c r="A747" s="546" t="s">
        <v>646</v>
      </c>
      <c r="B747" s="117" t="s">
        <v>587</v>
      </c>
      <c r="C747" s="118"/>
      <c r="D747" s="118"/>
      <c r="E747" s="118"/>
      <c r="F747" s="118"/>
      <c r="G747" s="118"/>
      <c r="H747" s="118">
        <f t="shared" ref="H747:R747" si="900">(1+H746)/(1+H748)-1</f>
        <v>0.486171896824658</v>
      </c>
      <c r="I747" s="118">
        <f t="shared" si="900"/>
        <v>0.00333799099518717</v>
      </c>
      <c r="J747" s="118">
        <f t="shared" si="900"/>
        <v>0.0808476350485978</v>
      </c>
      <c r="K747" s="118">
        <f t="shared" si="900"/>
        <v>-0.0570269118520069</v>
      </c>
      <c r="L747" s="118">
        <f t="shared" si="900"/>
        <v>-0.0110211460218304</v>
      </c>
      <c r="M747" s="118"/>
      <c r="N747" s="118"/>
      <c r="O747" s="118">
        <f t="shared" si="900"/>
        <v>0.143448724230598</v>
      </c>
      <c r="P747" s="118"/>
      <c r="Q747" s="118"/>
      <c r="R747" s="118">
        <f t="shared" si="900"/>
        <v>-0.00437900803966507</v>
      </c>
      <c r="S747" s="118"/>
      <c r="T747" s="118"/>
      <c r="U747" s="118"/>
      <c r="V747" s="118"/>
      <c r="W747" s="118"/>
      <c r="X747" s="118"/>
      <c r="Y747" s="118">
        <f>(1+Y746)/(1+Y748)-1</f>
        <v>-0.0279296335962484</v>
      </c>
      <c r="Z747" s="118"/>
      <c r="AA747" s="118"/>
      <c r="AB747" s="118"/>
      <c r="AC747" s="118"/>
      <c r="AD747" s="118"/>
      <c r="AE747" s="118"/>
      <c r="AF747" s="118">
        <f>(1+AF746)/(1+AF748)-1</f>
        <v>-0.0299675528495175</v>
      </c>
      <c r="AG747" s="118"/>
      <c r="AH747" s="118"/>
      <c r="AI747" s="118"/>
      <c r="AJ747" s="118"/>
      <c r="AK747" s="118"/>
      <c r="AL747" s="118"/>
      <c r="AM747" s="118">
        <f>(1+AM746)/(1+AM748)-1</f>
        <v>0.0391619220428432</v>
      </c>
      <c r="AN747" s="118"/>
      <c r="AO747" s="118"/>
      <c r="AP747" s="118"/>
      <c r="AQ747" s="118"/>
      <c r="AR747" s="118">
        <f>(1+AR746)/(1+AR748)-1</f>
        <v>0.00506742015196515</v>
      </c>
      <c r="AS747" s="118"/>
      <c r="AT747" s="118">
        <f>(1+AT746)/(1+AT748)-1</f>
        <v>-0.0513815127490954</v>
      </c>
      <c r="AU747" s="118"/>
      <c r="AV747" s="118"/>
      <c r="AW747" s="118"/>
      <c r="AX747" s="118"/>
      <c r="AY747" s="118"/>
      <c r="AZ747" s="118"/>
      <c r="BA747" s="118">
        <f>(1+BA746)/(1+BA748)-1</f>
        <v>-0.0146086848146948</v>
      </c>
      <c r="BB747" s="221"/>
      <c r="BC747" s="118"/>
      <c r="BD747" s="118"/>
      <c r="BE747" s="118"/>
      <c r="BF747" s="118"/>
      <c r="BG747" s="118"/>
      <c r="BH747" s="118">
        <f>(1+BH746)/(1+BH748)-1</f>
        <v>0.0776302655572283</v>
      </c>
      <c r="BI747" s="118"/>
      <c r="BJ747" s="118"/>
      <c r="BK747" s="118"/>
      <c r="BL747" s="118"/>
      <c r="BM747" s="118"/>
      <c r="BN747" s="118"/>
      <c r="BO747" s="118"/>
      <c r="BP747" s="118"/>
      <c r="BQ747" s="118"/>
      <c r="BR747" s="118"/>
      <c r="BS747" s="118"/>
      <c r="BT747" s="118"/>
      <c r="BU747" s="118"/>
      <c r="BV747" s="118"/>
      <c r="BW747" s="118"/>
      <c r="BX747" s="118"/>
      <c r="BY747" s="118"/>
      <c r="BZ747" s="118"/>
      <c r="CA747" s="118"/>
      <c r="CB747" s="118"/>
      <c r="CC747" s="118"/>
      <c r="CD747" s="118"/>
      <c r="CE747" s="118"/>
      <c r="CF747" s="118"/>
      <c r="CG747" s="118"/>
      <c r="CH747" s="118"/>
      <c r="CI747" s="118"/>
      <c r="CJ747" s="118"/>
      <c r="CK747" s="118"/>
      <c r="CL747" s="118"/>
      <c r="CM747" s="118"/>
      <c r="CN747" s="118"/>
      <c r="CO747" s="118"/>
      <c r="CP747" s="118"/>
      <c r="CQ747" s="118"/>
      <c r="CR747" s="118"/>
      <c r="CS747" s="118"/>
    </row>
    <row r="748" s="21" customFormat="1" hidden="1" outlineLevel="1" spans="1:97">
      <c r="A748" s="555" t="s">
        <v>689</v>
      </c>
      <c r="B748" s="122" t="s">
        <v>587</v>
      </c>
      <c r="C748" s="126"/>
      <c r="D748" s="126"/>
      <c r="E748" s="126"/>
      <c r="F748" s="126"/>
      <c r="G748" s="126"/>
      <c r="H748" s="126"/>
      <c r="I748" s="126">
        <v>0.13</v>
      </c>
      <c r="J748" s="126">
        <v>0.096</v>
      </c>
      <c r="K748" s="126">
        <v>0.084</v>
      </c>
      <c r="L748" s="126">
        <v>0.053</v>
      </c>
      <c r="M748" s="126">
        <v>0.062</v>
      </c>
      <c r="N748" s="126">
        <f>2*O748-M748</f>
        <v>0.032</v>
      </c>
      <c r="O748" s="126">
        <v>0.047</v>
      </c>
      <c r="P748" s="126"/>
      <c r="Q748" s="126"/>
      <c r="R748" s="126">
        <v>0.036</v>
      </c>
      <c r="S748" s="126">
        <v>0.071</v>
      </c>
      <c r="T748" s="126">
        <v>0.092</v>
      </c>
      <c r="U748" s="126">
        <v>0.147</v>
      </c>
      <c r="V748" s="126">
        <v>0.188</v>
      </c>
      <c r="W748" s="126">
        <v>0.081</v>
      </c>
      <c r="X748" s="126">
        <f>2*Y748-W748</f>
        <v>0.165</v>
      </c>
      <c r="Y748" s="126">
        <v>0.123</v>
      </c>
      <c r="Z748" s="126">
        <v>0.211</v>
      </c>
      <c r="AA748" s="126">
        <v>0.229</v>
      </c>
      <c r="AB748" s="126">
        <v>0.258</v>
      </c>
      <c r="AC748" s="126">
        <v>0.262</v>
      </c>
      <c r="AD748" s="126">
        <v>0.22</v>
      </c>
      <c r="AE748" s="126">
        <f>2*AF748-AD748</f>
        <v>0.262</v>
      </c>
      <c r="AF748" s="126">
        <v>0.241</v>
      </c>
      <c r="AG748" s="126">
        <v>0.232</v>
      </c>
      <c r="AH748" s="126">
        <v>0.255</v>
      </c>
      <c r="AI748" s="126">
        <v>0.226</v>
      </c>
      <c r="AJ748" s="126">
        <v>0.305</v>
      </c>
      <c r="AK748" s="126">
        <v>0.243</v>
      </c>
      <c r="AL748" s="126">
        <f>2*AM748-AK748</f>
        <v>0.267</v>
      </c>
      <c r="AM748" s="126">
        <v>0.255</v>
      </c>
      <c r="AN748" s="126">
        <v>-0.037</v>
      </c>
      <c r="AO748" s="126">
        <v>-0.041</v>
      </c>
      <c r="AP748" s="126">
        <v>0.024</v>
      </c>
      <c r="AQ748" s="126"/>
      <c r="AR748" s="126">
        <v>-0.039</v>
      </c>
      <c r="AS748" s="126"/>
      <c r="AT748" s="126">
        <v>0.035</v>
      </c>
      <c r="AU748" s="126">
        <v>0.238</v>
      </c>
      <c r="AV748" s="126"/>
      <c r="AW748" s="122"/>
      <c r="AX748" s="126"/>
      <c r="AY748" s="126">
        <v>0.273</v>
      </c>
      <c r="AZ748" s="126"/>
      <c r="BA748" s="220">
        <v>0.176</v>
      </c>
      <c r="BB748" s="220">
        <v>0.094</v>
      </c>
      <c r="BC748" s="126">
        <v>0.117</v>
      </c>
      <c r="BD748" s="122"/>
      <c r="BE748" s="122"/>
      <c r="BF748" s="222">
        <v>0.105</v>
      </c>
      <c r="BG748" s="122"/>
      <c r="BH748" s="222">
        <v>0.066</v>
      </c>
      <c r="BI748" s="122"/>
      <c r="BJ748" s="122"/>
      <c r="BK748" s="122"/>
      <c r="BL748" s="122"/>
      <c r="BM748" s="122"/>
      <c r="BN748" s="122"/>
      <c r="BO748" s="222"/>
      <c r="BP748" s="122"/>
      <c r="BQ748" s="122"/>
      <c r="BR748" s="122"/>
      <c r="BS748" s="122"/>
      <c r="BT748" s="122"/>
      <c r="BU748" s="122"/>
      <c r="BV748" s="122"/>
      <c r="BW748" s="122"/>
      <c r="BX748" s="122"/>
      <c r="BY748" s="122"/>
      <c r="BZ748" s="122"/>
      <c r="CA748" s="122"/>
      <c r="CB748" s="122"/>
      <c r="CC748" s="122"/>
      <c r="CD748" s="122"/>
      <c r="CE748" s="122"/>
      <c r="CF748" s="122"/>
      <c r="CG748" s="122"/>
      <c r="CH748" s="122"/>
      <c r="CI748" s="122"/>
      <c r="CJ748" s="122"/>
      <c r="CK748" s="122"/>
      <c r="CL748" s="122"/>
      <c r="CM748" s="122"/>
      <c r="CN748" s="122"/>
      <c r="CO748" s="122"/>
      <c r="CP748" s="122"/>
      <c r="CQ748" s="122"/>
      <c r="CR748" s="122"/>
      <c r="CS748" s="122"/>
    </row>
    <row r="749" s="20" customFormat="1" hidden="1" outlineLevel="1" spans="1:97">
      <c r="A749" s="119"/>
      <c r="B749" s="117"/>
      <c r="C749" s="117"/>
      <c r="D749" s="117"/>
      <c r="E749" s="117"/>
      <c r="F749" s="117"/>
      <c r="G749" s="117"/>
      <c r="H749" s="117"/>
      <c r="I749" s="117"/>
      <c r="J749" s="117"/>
      <c r="K749" s="117"/>
      <c r="L749" s="117"/>
      <c r="M749" s="117"/>
      <c r="N749" s="118"/>
      <c r="O749" s="117"/>
      <c r="P749" s="117"/>
      <c r="Q749" s="118"/>
      <c r="R749" s="117"/>
      <c r="S749" s="117"/>
      <c r="T749" s="117"/>
      <c r="U749" s="117"/>
      <c r="V749" s="117"/>
      <c r="W749" s="117"/>
      <c r="X749" s="118"/>
      <c r="Y749" s="117"/>
      <c r="Z749" s="117"/>
      <c r="AA749" s="117"/>
      <c r="AB749" s="117"/>
      <c r="AC749" s="117"/>
      <c r="AD749" s="117"/>
      <c r="AE749" s="117"/>
      <c r="AF749" s="117"/>
      <c r="AG749" s="117"/>
      <c r="AH749" s="117"/>
      <c r="AI749" s="117"/>
      <c r="AJ749" s="117"/>
      <c r="AK749" s="117"/>
      <c r="AL749" s="118"/>
      <c r="AM749" s="117"/>
      <c r="AN749" s="117"/>
      <c r="AO749" s="117"/>
      <c r="AP749" s="117"/>
      <c r="AQ749" s="117"/>
      <c r="AR749" s="117"/>
      <c r="AS749" s="117"/>
      <c r="AT749" s="117"/>
      <c r="AU749" s="117"/>
      <c r="AV749" s="117"/>
      <c r="AW749" s="117"/>
      <c r="AX749" s="117"/>
      <c r="AY749" s="117"/>
      <c r="AZ749" s="118"/>
      <c r="BA749" s="117"/>
      <c r="BB749" s="221"/>
      <c r="BC749" s="117"/>
      <c r="BD749" s="117"/>
      <c r="BE749" s="117"/>
      <c r="BF749" s="117"/>
      <c r="BG749" s="117"/>
      <c r="BH749" s="117"/>
      <c r="BI749" s="117"/>
      <c r="BJ749" s="117"/>
      <c r="BK749" s="117"/>
      <c r="BL749" s="117"/>
      <c r="BM749" s="117"/>
      <c r="BN749" s="117"/>
      <c r="BO749" s="117"/>
      <c r="BP749" s="117"/>
      <c r="BQ749" s="117"/>
      <c r="BR749" s="117"/>
      <c r="BS749" s="117"/>
      <c r="BT749" s="117"/>
      <c r="BU749" s="117"/>
      <c r="BV749" s="117"/>
      <c r="BW749" s="117"/>
      <c r="BX749" s="117"/>
      <c r="BY749" s="117"/>
      <c r="BZ749" s="117"/>
      <c r="CA749" s="117"/>
      <c r="CB749" s="117"/>
      <c r="CC749" s="117"/>
      <c r="CD749" s="117"/>
      <c r="CE749" s="117"/>
      <c r="CF749" s="117"/>
      <c r="CG749" s="117"/>
      <c r="CH749" s="117"/>
      <c r="CI749" s="117"/>
      <c r="CJ749" s="117"/>
      <c r="CK749" s="117"/>
      <c r="CL749" s="117"/>
      <c r="CM749" s="117"/>
      <c r="CN749" s="117"/>
      <c r="CO749" s="117"/>
      <c r="CP749" s="117"/>
      <c r="CQ749" s="117"/>
      <c r="CR749" s="117"/>
      <c r="CS749" s="117"/>
    </row>
    <row r="750" s="20" customFormat="1" hidden="1" outlineLevel="1" spans="1:97">
      <c r="A750" s="127" t="s">
        <v>453</v>
      </c>
      <c r="B750" s="117" t="s">
        <v>587</v>
      </c>
      <c r="C750" s="118"/>
      <c r="D750" s="118"/>
      <c r="E750" s="118"/>
      <c r="F750" s="118"/>
      <c r="G750" s="118"/>
      <c r="H750" s="118"/>
      <c r="I750" s="118">
        <f>+I724/H724-1</f>
        <v>-0.0443173695496784</v>
      </c>
      <c r="J750" s="118">
        <v>0.087</v>
      </c>
      <c r="K750" s="118">
        <f>+K724/J724-1</f>
        <v>0.0381418900324728</v>
      </c>
      <c r="L750" s="118">
        <f>+L724/K724-1</f>
        <v>-0.0172304103488495</v>
      </c>
      <c r="M750" s="118"/>
      <c r="N750" s="118"/>
      <c r="O750" s="118">
        <f>+O724/L724-1</f>
        <v>0.00949452446458432</v>
      </c>
      <c r="P750" s="118"/>
      <c r="Q750" s="118"/>
      <c r="R750" s="118">
        <f>+R724/O724-1</f>
        <v>-0.0177951156949714</v>
      </c>
      <c r="S750" s="118"/>
      <c r="T750" s="118"/>
      <c r="U750" s="118"/>
      <c r="V750" s="118"/>
      <c r="W750" s="118"/>
      <c r="X750" s="118"/>
      <c r="Y750" s="118">
        <f>+Y724/R724-1</f>
        <v>0.0625136017410228</v>
      </c>
      <c r="Z750" s="118"/>
      <c r="AA750" s="118"/>
      <c r="AB750" s="118"/>
      <c r="AC750" s="118"/>
      <c r="AD750" s="118"/>
      <c r="AE750" s="118"/>
      <c r="AF750" s="118">
        <f>+AF724/Y724-1</f>
        <v>-0.0860771160837729</v>
      </c>
      <c r="AG750" s="118"/>
      <c r="AH750" s="118"/>
      <c r="AI750" s="118"/>
      <c r="AJ750" s="118"/>
      <c r="AK750" s="118"/>
      <c r="AL750" s="118"/>
      <c r="AM750" s="118">
        <f>+AM724/AF724-1</f>
        <v>-0.0065553563424473</v>
      </c>
      <c r="AN750" s="118"/>
      <c r="AO750" s="118"/>
      <c r="AP750" s="118"/>
      <c r="AQ750" s="118"/>
      <c r="AR750" s="118">
        <f>+AR724/AK724-1</f>
        <v>-0.249715456407922</v>
      </c>
      <c r="AS750" s="118"/>
      <c r="AT750" s="118">
        <f>+AT724/AM724-1</f>
        <v>-0.0400017183715792</v>
      </c>
      <c r="AU750" s="118"/>
      <c r="AV750" s="118"/>
      <c r="AW750" s="118"/>
      <c r="AX750" s="118"/>
      <c r="AY750" s="118"/>
      <c r="AZ750" s="118"/>
      <c r="BA750" s="118">
        <f>+BA724/AT724-1</f>
        <v>0.115432561270883</v>
      </c>
      <c r="BB750" s="221"/>
      <c r="BC750" s="118">
        <v>0.439</v>
      </c>
      <c r="BD750" s="118"/>
      <c r="BE750" s="118"/>
      <c r="BF750" s="118">
        <v>0.391</v>
      </c>
      <c r="BG750" s="118"/>
      <c r="BH750" s="118">
        <f>+BH724/BA724-1</f>
        <v>0.285202537366566</v>
      </c>
      <c r="BI750" s="118"/>
      <c r="BJ750" s="118"/>
      <c r="BK750" s="118"/>
      <c r="BL750" s="118"/>
      <c r="BM750" s="118"/>
      <c r="BN750" s="118"/>
      <c r="BO750" s="118"/>
      <c r="BP750" s="118"/>
      <c r="BQ750" s="118"/>
      <c r="BR750" s="118"/>
      <c r="BS750" s="118"/>
      <c r="BT750" s="118"/>
      <c r="BU750" s="118"/>
      <c r="BV750" s="118"/>
      <c r="BW750" s="118"/>
      <c r="BX750" s="118"/>
      <c r="BY750" s="118"/>
      <c r="BZ750" s="118"/>
      <c r="CA750" s="118"/>
      <c r="CB750" s="118"/>
      <c r="CC750" s="118"/>
      <c r="CD750" s="118"/>
      <c r="CE750" s="118"/>
      <c r="CF750" s="118"/>
      <c r="CG750" s="118"/>
      <c r="CH750" s="118"/>
      <c r="CI750" s="118"/>
      <c r="CJ750" s="118"/>
      <c r="CK750" s="118"/>
      <c r="CL750" s="118"/>
      <c r="CM750" s="118"/>
      <c r="CN750" s="118"/>
      <c r="CO750" s="118"/>
      <c r="CP750" s="118"/>
      <c r="CQ750" s="118"/>
      <c r="CR750" s="118"/>
      <c r="CS750" s="118"/>
    </row>
    <row r="751" s="20" customFormat="1" hidden="1" outlineLevel="1" spans="1:97">
      <c r="A751" s="546" t="s">
        <v>646</v>
      </c>
      <c r="B751" s="117" t="s">
        <v>587</v>
      </c>
      <c r="C751" s="118"/>
      <c r="D751" s="118"/>
      <c r="E751" s="118"/>
      <c r="F751" s="118"/>
      <c r="G751" s="118"/>
      <c r="H751" s="118"/>
      <c r="I751" s="118">
        <f t="shared" ref="I751:R751" si="901">(1+I750)/(1+I752)-1</f>
        <v>-0.0167874172321794</v>
      </c>
      <c r="J751" s="118">
        <f t="shared" si="901"/>
        <v>-0.0153985507246378</v>
      </c>
      <c r="K751" s="118">
        <f t="shared" si="901"/>
        <v>-0.0689310403296208</v>
      </c>
      <c r="L751" s="118">
        <f t="shared" si="901"/>
        <v>-0.106573100317136</v>
      </c>
      <c r="M751" s="118"/>
      <c r="N751" s="118"/>
      <c r="O751" s="118">
        <f t="shared" si="901"/>
        <v>-0.0349000722135906</v>
      </c>
      <c r="P751" s="118"/>
      <c r="Q751" s="118"/>
      <c r="R751" s="118">
        <f t="shared" si="901"/>
        <v>-0.115927196845159</v>
      </c>
      <c r="S751" s="118"/>
      <c r="T751" s="118"/>
      <c r="U751" s="118"/>
      <c r="V751" s="118"/>
      <c r="W751" s="118"/>
      <c r="X751" s="118"/>
      <c r="Y751" s="118">
        <f>(1+Y750)/(1+Y752)-1</f>
        <v>0.00616818346687764</v>
      </c>
      <c r="Z751" s="118"/>
      <c r="AA751" s="118"/>
      <c r="AB751" s="118"/>
      <c r="AC751" s="118"/>
      <c r="AD751" s="118"/>
      <c r="AE751" s="118"/>
      <c r="AF751" s="118">
        <f>(1+AF750)/(1+AF752)-1</f>
        <v>-0.0824067430559968</v>
      </c>
      <c r="AG751" s="118"/>
      <c r="AH751" s="118"/>
      <c r="AI751" s="118"/>
      <c r="AJ751" s="118"/>
      <c r="AK751" s="118"/>
      <c r="AL751" s="118"/>
      <c r="AM751" s="118">
        <f>(1+AM750)/(1+AM752)-1</f>
        <v>-0.0260346630808307</v>
      </c>
      <c r="AN751" s="118"/>
      <c r="AO751" s="118"/>
      <c r="AP751" s="118"/>
      <c r="AQ751" s="118"/>
      <c r="AR751" s="118">
        <f>(1+AR750)/(1+AR752)-1</f>
        <v>-0.128589380264717</v>
      </c>
      <c r="AS751" s="118"/>
      <c r="AT751" s="118">
        <f>(1+AT750)/(1+AT752)-1</f>
        <v>-0.0253824551995727</v>
      </c>
      <c r="AU751" s="118"/>
      <c r="AV751" s="118"/>
      <c r="AW751" s="118"/>
      <c r="AX751" s="118"/>
      <c r="AY751" s="118"/>
      <c r="AZ751" s="118"/>
      <c r="BA751" s="118">
        <f>(1+BA750)/(1+BA752)-1</f>
        <v>-0.0750973787140271</v>
      </c>
      <c r="BB751" s="221"/>
      <c r="BC751" s="118"/>
      <c r="BD751" s="118"/>
      <c r="BE751" s="118"/>
      <c r="BF751" s="118"/>
      <c r="BG751" s="118"/>
      <c r="BH751" s="118">
        <f>(1+BH750)/(1+BH752)-1</f>
        <v>0.0836446352163287</v>
      </c>
      <c r="BI751" s="118"/>
      <c r="BJ751" s="118"/>
      <c r="BK751" s="118"/>
      <c r="BL751" s="118"/>
      <c r="BM751" s="118"/>
      <c r="BN751" s="118"/>
      <c r="BO751" s="118"/>
      <c r="BP751" s="118"/>
      <c r="BQ751" s="118"/>
      <c r="BR751" s="118"/>
      <c r="BS751" s="118"/>
      <c r="BT751" s="118"/>
      <c r="BU751" s="118"/>
      <c r="BV751" s="118"/>
      <c r="BW751" s="118"/>
      <c r="BX751" s="118"/>
      <c r="BY751" s="118"/>
      <c r="BZ751" s="118"/>
      <c r="CA751" s="118"/>
      <c r="CB751" s="118"/>
      <c r="CC751" s="118"/>
      <c r="CD751" s="118"/>
      <c r="CE751" s="118"/>
      <c r="CF751" s="118"/>
      <c r="CG751" s="118"/>
      <c r="CH751" s="118"/>
      <c r="CI751" s="118"/>
      <c r="CJ751" s="118"/>
      <c r="CK751" s="118"/>
      <c r="CL751" s="118"/>
      <c r="CM751" s="118"/>
      <c r="CN751" s="118"/>
      <c r="CO751" s="118"/>
      <c r="CP751" s="118"/>
      <c r="CQ751" s="118"/>
      <c r="CR751" s="118"/>
      <c r="CS751" s="118"/>
    </row>
    <row r="752" s="21" customFormat="1" hidden="1" outlineLevel="1" spans="1:97">
      <c r="A752" s="555" t="s">
        <v>690</v>
      </c>
      <c r="B752" s="122" t="s">
        <v>587</v>
      </c>
      <c r="C752" s="126"/>
      <c r="D752" s="126"/>
      <c r="E752" s="126"/>
      <c r="F752" s="126"/>
      <c r="G752" s="126"/>
      <c r="H752" s="126"/>
      <c r="I752" s="126">
        <v>-0.028</v>
      </c>
      <c r="J752" s="126">
        <v>0.104</v>
      </c>
      <c r="K752" s="126">
        <v>0.115</v>
      </c>
      <c r="L752" s="126">
        <v>0.1</v>
      </c>
      <c r="M752" s="126">
        <v>0.093</v>
      </c>
      <c r="N752" s="126">
        <f>2*O752-M752</f>
        <v>-0.001</v>
      </c>
      <c r="O752" s="126">
        <v>0.046</v>
      </c>
      <c r="P752" s="126"/>
      <c r="Q752" s="126"/>
      <c r="R752" s="126">
        <v>0.111</v>
      </c>
      <c r="S752" s="126">
        <v>0.046</v>
      </c>
      <c r="T752" s="126">
        <v>0.071</v>
      </c>
      <c r="U752" s="126">
        <v>0.034</v>
      </c>
      <c r="V752" s="126">
        <v>0.072</v>
      </c>
      <c r="W752" s="126">
        <v>0.059</v>
      </c>
      <c r="X752" s="126">
        <f>2*Y752-W752</f>
        <v>0.053</v>
      </c>
      <c r="Y752" s="126">
        <v>0.056</v>
      </c>
      <c r="Z752" s="126">
        <v>0.002</v>
      </c>
      <c r="AA752" s="126">
        <v>0.01</v>
      </c>
      <c r="AB752" s="126">
        <v>0.013</v>
      </c>
      <c r="AC752" s="126">
        <v>-0.028</v>
      </c>
      <c r="AD752" s="126">
        <v>0.006</v>
      </c>
      <c r="AE752" s="126">
        <f>2*AF752-AD752</f>
        <v>-0.014</v>
      </c>
      <c r="AF752" s="126">
        <v>-0.004</v>
      </c>
      <c r="AG752" s="126">
        <v>0.04</v>
      </c>
      <c r="AH752" s="126">
        <v>0.002</v>
      </c>
      <c r="AI752" s="126">
        <v>0.028</v>
      </c>
      <c r="AJ752" s="126">
        <v>0.006</v>
      </c>
      <c r="AK752" s="126">
        <v>0.019</v>
      </c>
      <c r="AL752" s="126">
        <f>2*AM752-AK752</f>
        <v>0.021</v>
      </c>
      <c r="AM752" s="126">
        <v>0.02</v>
      </c>
      <c r="AN752" s="126">
        <v>0.008</v>
      </c>
      <c r="AO752" s="126">
        <v>-0.273</v>
      </c>
      <c r="AP752" s="126">
        <v>0.087</v>
      </c>
      <c r="AQ752" s="126"/>
      <c r="AR752" s="126">
        <v>-0.139</v>
      </c>
      <c r="AS752" s="126"/>
      <c r="AT752" s="126">
        <v>-0.015</v>
      </c>
      <c r="AU752" s="126">
        <v>0.151</v>
      </c>
      <c r="AV752" s="126"/>
      <c r="AW752" s="122"/>
      <c r="AX752" s="126"/>
      <c r="AY752" s="126">
        <v>0.328</v>
      </c>
      <c r="AZ752" s="126"/>
      <c r="BA752" s="220">
        <v>0.206</v>
      </c>
      <c r="BB752" s="220">
        <v>0.222</v>
      </c>
      <c r="BC752" s="126">
        <v>0.224</v>
      </c>
      <c r="BD752" s="122"/>
      <c r="BE752" s="122"/>
      <c r="BF752" s="222">
        <v>0.223</v>
      </c>
      <c r="BG752" s="122"/>
      <c r="BH752" s="222">
        <v>0.186</v>
      </c>
      <c r="BI752" s="122"/>
      <c r="BJ752" s="122"/>
      <c r="BK752" s="122"/>
      <c r="BL752" s="122"/>
      <c r="BM752" s="122"/>
      <c r="BN752" s="122"/>
      <c r="BO752" s="222"/>
      <c r="BP752" s="122"/>
      <c r="BQ752" s="122"/>
      <c r="BR752" s="122"/>
      <c r="BS752" s="122"/>
      <c r="BT752" s="122"/>
      <c r="BU752" s="122"/>
      <c r="BV752" s="122"/>
      <c r="BW752" s="122"/>
      <c r="BX752" s="122"/>
      <c r="BY752" s="122"/>
      <c r="BZ752" s="122"/>
      <c r="CA752" s="122"/>
      <c r="CB752" s="122"/>
      <c r="CC752" s="122"/>
      <c r="CD752" s="122"/>
      <c r="CE752" s="122"/>
      <c r="CF752" s="122"/>
      <c r="CG752" s="122"/>
      <c r="CH752" s="122"/>
      <c r="CI752" s="122"/>
      <c r="CJ752" s="122"/>
      <c r="CK752" s="122"/>
      <c r="CL752" s="122"/>
      <c r="CM752" s="122"/>
      <c r="CN752" s="122"/>
      <c r="CO752" s="122"/>
      <c r="CP752" s="122"/>
      <c r="CQ752" s="122"/>
      <c r="CR752" s="122"/>
      <c r="CS752" s="122"/>
    </row>
    <row r="753" s="20" customFormat="1" hidden="1" outlineLevel="1" spans="1:97">
      <c r="A753" s="119"/>
      <c r="B753" s="117"/>
      <c r="C753" s="117"/>
      <c r="D753" s="117"/>
      <c r="E753" s="117"/>
      <c r="F753" s="117"/>
      <c r="G753" s="117"/>
      <c r="H753" s="117"/>
      <c r="I753" s="117"/>
      <c r="J753" s="117"/>
      <c r="K753" s="117"/>
      <c r="L753" s="117"/>
      <c r="M753" s="117"/>
      <c r="N753" s="118"/>
      <c r="O753" s="117"/>
      <c r="P753" s="117"/>
      <c r="Q753" s="118"/>
      <c r="R753" s="117"/>
      <c r="S753" s="117"/>
      <c r="T753" s="117"/>
      <c r="U753" s="117"/>
      <c r="V753" s="117"/>
      <c r="W753" s="117"/>
      <c r="X753" s="118"/>
      <c r="Y753" s="117"/>
      <c r="Z753" s="117"/>
      <c r="AA753" s="117"/>
      <c r="AB753" s="117"/>
      <c r="AC753" s="117"/>
      <c r="AD753" s="117"/>
      <c r="AE753" s="117"/>
      <c r="AF753" s="117"/>
      <c r="AG753" s="117"/>
      <c r="AH753" s="117"/>
      <c r="AI753" s="117"/>
      <c r="AJ753" s="117"/>
      <c r="AK753" s="117"/>
      <c r="AL753" s="118"/>
      <c r="AM753" s="117"/>
      <c r="AN753" s="117"/>
      <c r="AO753" s="117"/>
      <c r="AP753" s="117"/>
      <c r="AQ753" s="117"/>
      <c r="AR753" s="117"/>
      <c r="AS753" s="117"/>
      <c r="AT753" s="117"/>
      <c r="AU753" s="117"/>
      <c r="AV753" s="117"/>
      <c r="AW753" s="117"/>
      <c r="AX753" s="117"/>
      <c r="AY753" s="117"/>
      <c r="AZ753" s="118"/>
      <c r="BA753" s="117"/>
      <c r="BB753" s="221"/>
      <c r="BC753" s="117"/>
      <c r="BD753" s="117"/>
      <c r="BE753" s="117"/>
      <c r="BF753" s="117"/>
      <c r="BG753" s="117"/>
      <c r="BH753" s="117"/>
      <c r="BI753" s="117"/>
      <c r="BJ753" s="117"/>
      <c r="BK753" s="117"/>
      <c r="BL753" s="117"/>
      <c r="BM753" s="117"/>
      <c r="BN753" s="117"/>
      <c r="BO753" s="117"/>
      <c r="BP753" s="117"/>
      <c r="BQ753" s="117"/>
      <c r="BR753" s="117"/>
      <c r="BS753" s="117"/>
      <c r="BT753" s="117"/>
      <c r="BU753" s="117"/>
      <c r="BV753" s="117"/>
      <c r="BW753" s="117"/>
      <c r="BX753" s="117"/>
      <c r="BY753" s="117"/>
      <c r="BZ753" s="117"/>
      <c r="CA753" s="117"/>
      <c r="CB753" s="117"/>
      <c r="CC753" s="117"/>
      <c r="CD753" s="117"/>
      <c r="CE753" s="117"/>
      <c r="CF753" s="117"/>
      <c r="CG753" s="117"/>
      <c r="CH753" s="117"/>
      <c r="CI753" s="117"/>
      <c r="CJ753" s="117"/>
      <c r="CK753" s="117"/>
      <c r="CL753" s="117"/>
      <c r="CM753" s="117"/>
      <c r="CN753" s="117"/>
      <c r="CO753" s="117"/>
      <c r="CP753" s="117"/>
      <c r="CQ753" s="117"/>
      <c r="CR753" s="117"/>
      <c r="CS753" s="117"/>
    </row>
    <row r="754" s="20" customFormat="1" hidden="1" outlineLevel="2" spans="1:97">
      <c r="A754" s="127" t="s">
        <v>644</v>
      </c>
      <c r="B754" s="117" t="s">
        <v>587</v>
      </c>
      <c r="C754" s="118"/>
      <c r="D754" s="118"/>
      <c r="E754" s="118"/>
      <c r="F754" s="118"/>
      <c r="G754" s="118"/>
      <c r="H754" s="118"/>
      <c r="I754" s="118">
        <f>+I726/H726-1</f>
        <v>0.10737812911726</v>
      </c>
      <c r="J754" s="118">
        <v>0.051</v>
      </c>
      <c r="K754" s="118">
        <f>+K726/J726-1</f>
        <v>0.0424679487179487</v>
      </c>
      <c r="L754" s="118">
        <f>+L726/K726-1</f>
        <v>-0.0626145568497605</v>
      </c>
      <c r="M754" s="118"/>
      <c r="N754" s="118"/>
      <c r="O754" s="118">
        <f>+O726/L726-1</f>
        <v>-0.0346915604894664</v>
      </c>
      <c r="P754" s="118"/>
      <c r="Q754" s="118"/>
      <c r="R754" s="118">
        <f>+R726/O726-1</f>
        <v>0.026855723993727</v>
      </c>
      <c r="S754" s="118"/>
      <c r="T754" s="118"/>
      <c r="U754" s="118"/>
      <c r="V754" s="118"/>
      <c r="W754" s="118"/>
      <c r="X754" s="118"/>
      <c r="Y754" s="118">
        <f>+Y726/R726-1</f>
        <v>0.114094813872097</v>
      </c>
      <c r="Z754" s="118"/>
      <c r="AA754" s="118"/>
      <c r="AB754" s="118"/>
      <c r="AC754" s="118"/>
      <c r="AD754" s="118"/>
      <c r="AE754" s="118"/>
      <c r="AF754" s="118">
        <f>+AF726/Y726-1</f>
        <v>0.0019419693854239</v>
      </c>
      <c r="AG754" s="118"/>
      <c r="AH754" s="118"/>
      <c r="AI754" s="118"/>
      <c r="AJ754" s="118"/>
      <c r="AK754" s="118"/>
      <c r="AL754" s="118"/>
      <c r="AM754" s="118">
        <f>+AM726/AF726-1</f>
        <v>0.0886443963060084</v>
      </c>
      <c r="AN754" s="118"/>
      <c r="AO754" s="118"/>
      <c r="AP754" s="118"/>
      <c r="AQ754" s="118"/>
      <c r="AR754" s="118">
        <f>+AR726/AK726-1</f>
        <v>-0.142166863524106</v>
      </c>
      <c r="AS754" s="118"/>
      <c r="AT754" s="118">
        <f>+AT726/AM726-1</f>
        <v>-0.0354491289280779</v>
      </c>
      <c r="AU754" s="118"/>
      <c r="AV754" s="118"/>
      <c r="AW754" s="118"/>
      <c r="AX754" s="118"/>
      <c r="AY754" s="118"/>
      <c r="AZ754" s="118"/>
      <c r="BA754" s="118"/>
      <c r="BB754" s="221"/>
      <c r="BC754" s="118"/>
      <c r="BD754" s="118"/>
      <c r="BE754" s="118"/>
      <c r="BF754" s="118"/>
      <c r="BG754" s="118"/>
      <c r="BH754" s="118"/>
      <c r="BI754" s="118"/>
      <c r="BJ754" s="118"/>
      <c r="BK754" s="118"/>
      <c r="BL754" s="118"/>
      <c r="BM754" s="118"/>
      <c r="BN754" s="118"/>
      <c r="BO754" s="118"/>
      <c r="BP754" s="118"/>
      <c r="BQ754" s="118"/>
      <c r="BR754" s="118"/>
      <c r="BS754" s="118"/>
      <c r="BT754" s="118"/>
      <c r="BU754" s="118"/>
      <c r="BV754" s="118"/>
      <c r="BW754" s="118"/>
      <c r="BX754" s="118"/>
      <c r="BY754" s="118"/>
      <c r="BZ754" s="118"/>
      <c r="CA754" s="118"/>
      <c r="CB754" s="118"/>
      <c r="CC754" s="118"/>
      <c r="CD754" s="118"/>
      <c r="CE754" s="118"/>
      <c r="CF754" s="118"/>
      <c r="CG754" s="118"/>
      <c r="CH754" s="118"/>
      <c r="CI754" s="118"/>
      <c r="CJ754" s="118"/>
      <c r="CK754" s="118"/>
      <c r="CL754" s="118"/>
      <c r="CM754" s="118"/>
      <c r="CN754" s="118"/>
      <c r="CO754" s="118"/>
      <c r="CP754" s="118"/>
      <c r="CQ754" s="118"/>
      <c r="CR754" s="118"/>
      <c r="CS754" s="118"/>
    </row>
    <row r="755" s="20" customFormat="1" hidden="1" outlineLevel="2" spans="1:97">
      <c r="A755" s="546" t="s">
        <v>646</v>
      </c>
      <c r="B755" s="117" t="s">
        <v>587</v>
      </c>
      <c r="C755" s="118"/>
      <c r="D755" s="118"/>
      <c r="E755" s="118"/>
      <c r="F755" s="118"/>
      <c r="G755" s="118"/>
      <c r="H755" s="118"/>
      <c r="I755" s="118">
        <f t="shared" ref="I755:R755" si="902">(1+I754)/(1+I756)-1</f>
        <v>-0.0217507693310429</v>
      </c>
      <c r="J755" s="118">
        <f t="shared" si="902"/>
        <v>0.0115495668912415</v>
      </c>
      <c r="K755" s="118">
        <f t="shared" si="902"/>
        <v>-0.0365360917579033</v>
      </c>
      <c r="L755" s="118">
        <f t="shared" si="902"/>
        <v>-0.115674110235623</v>
      </c>
      <c r="M755" s="118"/>
      <c r="N755" s="118"/>
      <c r="O755" s="118">
        <f t="shared" si="902"/>
        <v>-0.120848415746327</v>
      </c>
      <c r="P755" s="118"/>
      <c r="Q755" s="118"/>
      <c r="R755" s="118">
        <f t="shared" si="902"/>
        <v>-0.0664947963693391</v>
      </c>
      <c r="S755" s="118"/>
      <c r="T755" s="118"/>
      <c r="U755" s="118"/>
      <c r="V755" s="118"/>
      <c r="W755" s="118"/>
      <c r="X755" s="118"/>
      <c r="Y755" s="118">
        <f>(1+Y754)/(1+Y756)-1</f>
        <v>0.0258699943573635</v>
      </c>
      <c r="Z755" s="118"/>
      <c r="AA755" s="118"/>
      <c r="AB755" s="118"/>
      <c r="AC755" s="118"/>
      <c r="AD755" s="118"/>
      <c r="AE755" s="118"/>
      <c r="AF755" s="118">
        <f>(1+AF754)/(1+AF756)-1</f>
        <v>-0.0816297255862292</v>
      </c>
      <c r="AG755" s="118"/>
      <c r="AH755" s="118"/>
      <c r="AI755" s="118"/>
      <c r="AJ755" s="118"/>
      <c r="AK755" s="118"/>
      <c r="AL755" s="118"/>
      <c r="AM755" s="118">
        <f>(1+AM754)/(1+AM756)-1</f>
        <v>-0.00124367311375384</v>
      </c>
      <c r="AN755" s="118"/>
      <c r="AO755" s="118"/>
      <c r="AP755" s="118"/>
      <c r="AQ755" s="118"/>
      <c r="AR755" s="118">
        <f>(1+AR754)/(1+AR756)-1</f>
        <v>-0.024080618343693</v>
      </c>
      <c r="AS755" s="118"/>
      <c r="AT755" s="118">
        <f>(1+AT754)/(1+AT756)-1</f>
        <v>0.014249075785407</v>
      </c>
      <c r="AU755" s="118"/>
      <c r="AV755" s="118"/>
      <c r="AW755" s="118"/>
      <c r="AX755" s="118"/>
      <c r="AY755" s="118"/>
      <c r="AZ755" s="118"/>
      <c r="BA755" s="118"/>
      <c r="BB755" s="223"/>
      <c r="BC755" s="118"/>
      <c r="BD755" s="118"/>
      <c r="BE755" s="118"/>
      <c r="BF755" s="118"/>
      <c r="BG755" s="118"/>
      <c r="BH755" s="118"/>
      <c r="BI755" s="118"/>
      <c r="BJ755" s="118"/>
      <c r="BK755" s="118"/>
      <c r="BL755" s="118"/>
      <c r="BM755" s="118"/>
      <c r="BN755" s="118"/>
      <c r="BO755" s="118"/>
      <c r="BP755" s="118"/>
      <c r="BQ755" s="118"/>
      <c r="BR755" s="118"/>
      <c r="BS755" s="118"/>
      <c r="BT755" s="118"/>
      <c r="BU755" s="118"/>
      <c r="BV755" s="118"/>
      <c r="BW755" s="118"/>
      <c r="BX755" s="118"/>
      <c r="BY755" s="118"/>
      <c r="BZ755" s="118"/>
      <c r="CA755" s="118"/>
      <c r="CB755" s="118"/>
      <c r="CC755" s="118"/>
      <c r="CD755" s="118"/>
      <c r="CE755" s="118"/>
      <c r="CF755" s="118"/>
      <c r="CG755" s="118"/>
      <c r="CH755" s="118"/>
      <c r="CI755" s="118"/>
      <c r="CJ755" s="118"/>
      <c r="CK755" s="118"/>
      <c r="CL755" s="118"/>
      <c r="CM755" s="118"/>
      <c r="CN755" s="118"/>
      <c r="CO755" s="118"/>
      <c r="CP755" s="118"/>
      <c r="CQ755" s="118"/>
      <c r="CR755" s="118"/>
      <c r="CS755" s="118"/>
    </row>
    <row r="756" s="21" customFormat="1" hidden="1" outlineLevel="2" spans="1:97">
      <c r="A756" s="555" t="s">
        <v>691</v>
      </c>
      <c r="B756" s="122" t="s">
        <v>587</v>
      </c>
      <c r="C756" s="126"/>
      <c r="D756" s="126"/>
      <c r="E756" s="126"/>
      <c r="F756" s="126"/>
      <c r="G756" s="126"/>
      <c r="H756" s="126"/>
      <c r="I756" s="126">
        <v>0.132</v>
      </c>
      <c r="J756" s="126">
        <v>0.039</v>
      </c>
      <c r="K756" s="126">
        <v>0.082</v>
      </c>
      <c r="L756" s="126">
        <v>0.06</v>
      </c>
      <c r="M756" s="126">
        <v>0.097</v>
      </c>
      <c r="N756" s="126">
        <f>2*O756-M756</f>
        <v>0.099</v>
      </c>
      <c r="O756" s="126">
        <v>0.098</v>
      </c>
      <c r="P756" s="126"/>
      <c r="Q756" s="126"/>
      <c r="R756" s="126">
        <v>0.1</v>
      </c>
      <c r="S756" s="126">
        <v>0.127</v>
      </c>
      <c r="T756" s="126">
        <v>0.06</v>
      </c>
      <c r="U756" s="126">
        <v>0.078</v>
      </c>
      <c r="V756" s="126">
        <v>0.08</v>
      </c>
      <c r="W756" s="126">
        <v>0.094</v>
      </c>
      <c r="X756" s="126">
        <f>2*Y756-W756</f>
        <v>0.078</v>
      </c>
      <c r="Y756" s="126">
        <v>0.086</v>
      </c>
      <c r="Z756" s="126">
        <v>0.067</v>
      </c>
      <c r="AA756" s="126">
        <v>0.097</v>
      </c>
      <c r="AB756" s="126">
        <v>0.117</v>
      </c>
      <c r="AC756" s="126">
        <v>0.091</v>
      </c>
      <c r="AD756" s="126">
        <v>0.081</v>
      </c>
      <c r="AE756" s="126">
        <f>2*AF756-AD756</f>
        <v>0.101</v>
      </c>
      <c r="AF756" s="126">
        <v>0.091</v>
      </c>
      <c r="AG756" s="126">
        <v>0.071</v>
      </c>
      <c r="AH756" s="126">
        <v>0.079</v>
      </c>
      <c r="AI756" s="126">
        <v>0.128</v>
      </c>
      <c r="AJ756" s="126">
        <v>0.084</v>
      </c>
      <c r="AK756" s="126">
        <v>0.075</v>
      </c>
      <c r="AL756" s="126">
        <f>2*AM756-AK756</f>
        <v>0.105</v>
      </c>
      <c r="AM756" s="126">
        <v>0.09</v>
      </c>
      <c r="AN756" s="126">
        <v>-0.014</v>
      </c>
      <c r="AO756" s="126">
        <v>-0.237</v>
      </c>
      <c r="AP756" s="126">
        <v>0.077</v>
      </c>
      <c r="AQ756" s="126"/>
      <c r="AR756" s="126">
        <v>-0.121</v>
      </c>
      <c r="AS756" s="126"/>
      <c r="AT756" s="126">
        <v>-0.049</v>
      </c>
      <c r="AU756" s="126">
        <v>0.107</v>
      </c>
      <c r="AV756" s="126"/>
      <c r="AW756" s="122"/>
      <c r="AX756" s="126"/>
      <c r="AY756" s="126"/>
      <c r="AZ756" s="126"/>
      <c r="BA756" s="122"/>
      <c r="BB756" s="224"/>
      <c r="BC756" s="122"/>
      <c r="BD756" s="122"/>
      <c r="BE756" s="122"/>
      <c r="BF756" s="122"/>
      <c r="BG756" s="122"/>
      <c r="BH756" s="122"/>
      <c r="BI756" s="122"/>
      <c r="BJ756" s="122"/>
      <c r="BK756" s="122"/>
      <c r="BL756" s="122"/>
      <c r="BM756" s="122"/>
      <c r="BN756" s="122"/>
      <c r="BO756" s="122"/>
      <c r="BP756" s="122"/>
      <c r="BQ756" s="122"/>
      <c r="BR756" s="122"/>
      <c r="BS756" s="122"/>
      <c r="BT756" s="122"/>
      <c r="BU756" s="122"/>
      <c r="BV756" s="122"/>
      <c r="BW756" s="122"/>
      <c r="BX756" s="122"/>
      <c r="BY756" s="122"/>
      <c r="BZ756" s="122"/>
      <c r="CA756" s="122"/>
      <c r="CB756" s="122"/>
      <c r="CC756" s="122"/>
      <c r="CD756" s="122"/>
      <c r="CE756" s="122"/>
      <c r="CF756" s="122"/>
      <c r="CG756" s="122"/>
      <c r="CH756" s="122"/>
      <c r="CI756" s="122"/>
      <c r="CJ756" s="122"/>
      <c r="CK756" s="122"/>
      <c r="CL756" s="122"/>
      <c r="CM756" s="122"/>
      <c r="CN756" s="122"/>
      <c r="CO756" s="122"/>
      <c r="CP756" s="122"/>
      <c r="CQ756" s="122"/>
      <c r="CR756" s="122"/>
      <c r="CS756" s="122"/>
    </row>
    <row r="757" s="20" customFormat="1" hidden="1" outlineLevel="2" spans="1:97">
      <c r="A757" s="119"/>
      <c r="B757" s="117"/>
      <c r="C757" s="117"/>
      <c r="D757" s="117"/>
      <c r="E757" s="117"/>
      <c r="F757" s="117"/>
      <c r="G757" s="117"/>
      <c r="H757" s="117"/>
      <c r="I757" s="117"/>
      <c r="J757" s="117"/>
      <c r="K757" s="117"/>
      <c r="L757" s="117"/>
      <c r="M757" s="117"/>
      <c r="N757" s="118"/>
      <c r="O757" s="117"/>
      <c r="P757" s="117"/>
      <c r="Q757" s="118"/>
      <c r="R757" s="117"/>
      <c r="S757" s="117"/>
      <c r="T757" s="117"/>
      <c r="U757" s="117"/>
      <c r="V757" s="117"/>
      <c r="W757" s="117"/>
      <c r="X757" s="118"/>
      <c r="Y757" s="117"/>
      <c r="Z757" s="117"/>
      <c r="AA757" s="117"/>
      <c r="AB757" s="117"/>
      <c r="AC757" s="117"/>
      <c r="AD757" s="117"/>
      <c r="AE757" s="117"/>
      <c r="AF757" s="117"/>
      <c r="AG757" s="117"/>
      <c r="AH757" s="117"/>
      <c r="AI757" s="117"/>
      <c r="AJ757" s="117"/>
      <c r="AK757" s="117"/>
      <c r="AL757" s="118"/>
      <c r="AM757" s="117"/>
      <c r="AN757" s="117"/>
      <c r="AO757" s="117"/>
      <c r="AP757" s="117"/>
      <c r="AQ757" s="117"/>
      <c r="AR757" s="117"/>
      <c r="AS757" s="117"/>
      <c r="AT757" s="117"/>
      <c r="AU757" s="117"/>
      <c r="AV757" s="117"/>
      <c r="AW757" s="117"/>
      <c r="AX757" s="117"/>
      <c r="AY757" s="117"/>
      <c r="AZ757" s="118"/>
      <c r="BA757" s="117"/>
      <c r="BB757" s="223"/>
      <c r="BC757" s="117"/>
      <c r="BD757" s="117"/>
      <c r="BE757" s="117"/>
      <c r="BF757" s="117"/>
      <c r="BG757" s="117"/>
      <c r="BH757" s="117"/>
      <c r="BI757" s="117"/>
      <c r="BJ757" s="117"/>
      <c r="BK757" s="117"/>
      <c r="BL757" s="117"/>
      <c r="BM757" s="117"/>
      <c r="BN757" s="117"/>
      <c r="BO757" s="117"/>
      <c r="BP757" s="117"/>
      <c r="BQ757" s="117"/>
      <c r="BR757" s="117"/>
      <c r="BS757" s="117"/>
      <c r="BT757" s="117"/>
      <c r="BU757" s="117"/>
      <c r="BV757" s="117"/>
      <c r="BW757" s="117"/>
      <c r="BX757" s="117"/>
      <c r="BY757" s="117"/>
      <c r="BZ757" s="117"/>
      <c r="CA757" s="117"/>
      <c r="CB757" s="117"/>
      <c r="CC757" s="117"/>
      <c r="CD757" s="117"/>
      <c r="CE757" s="117"/>
      <c r="CF757" s="117"/>
      <c r="CG757" s="117"/>
      <c r="CH757" s="117"/>
      <c r="CI757" s="117"/>
      <c r="CJ757" s="117"/>
      <c r="CK757" s="117"/>
      <c r="CL757" s="117"/>
      <c r="CM757" s="117"/>
      <c r="CN757" s="117"/>
      <c r="CO757" s="117"/>
      <c r="CP757" s="117"/>
      <c r="CQ757" s="117"/>
      <c r="CR757" s="117"/>
      <c r="CS757" s="117"/>
    </row>
    <row r="758" s="20" customFormat="1" hidden="1" outlineLevel="1" collapsed="1" spans="1:97">
      <c r="A758" s="127" t="s">
        <v>653</v>
      </c>
      <c r="B758" s="117" t="s">
        <v>587</v>
      </c>
      <c r="C758" s="118"/>
      <c r="D758" s="118"/>
      <c r="E758" s="118"/>
      <c r="F758" s="118"/>
      <c r="G758" s="118"/>
      <c r="H758" s="118"/>
      <c r="I758" s="118">
        <f>+I728/H728-1</f>
        <v>0.0412186379928314</v>
      </c>
      <c r="J758" s="118">
        <v>0.176</v>
      </c>
      <c r="K758" s="118">
        <f>+K728/J728-1</f>
        <v>0.089987052222702</v>
      </c>
      <c r="L758" s="118">
        <f>+L728/K728-1</f>
        <v>0.12532171847159</v>
      </c>
      <c r="M758" s="118"/>
      <c r="N758" s="118"/>
      <c r="O758" s="118">
        <f>+O728/L728-1</f>
        <v>0.280612244897959</v>
      </c>
      <c r="P758" s="118"/>
      <c r="Q758" s="118"/>
      <c r="R758" s="118">
        <f>+R728/O728-1</f>
        <v>0.0502816320923205</v>
      </c>
      <c r="S758" s="118"/>
      <c r="T758" s="118"/>
      <c r="U758" s="118"/>
      <c r="V758" s="118"/>
      <c r="W758" s="118"/>
      <c r="X758" s="118"/>
      <c r="Y758" s="118">
        <f>+Y728/R728-1</f>
        <v>-0.0943100065402224</v>
      </c>
      <c r="Z758" s="118"/>
      <c r="AA758" s="118"/>
      <c r="AB758" s="118"/>
      <c r="AC758" s="118"/>
      <c r="AD758" s="118"/>
      <c r="AE758" s="118"/>
      <c r="AF758" s="118">
        <f>+AF728/Y728-1</f>
        <v>0.00158867706528021</v>
      </c>
      <c r="AG758" s="118"/>
      <c r="AH758" s="118"/>
      <c r="AI758" s="118"/>
      <c r="AJ758" s="118"/>
      <c r="AK758" s="118"/>
      <c r="AL758" s="118"/>
      <c r="AM758" s="118">
        <f>+AM728/AF728-1</f>
        <v>-0.00692141312184569</v>
      </c>
      <c r="AN758" s="118"/>
      <c r="AO758" s="118"/>
      <c r="AP758" s="118"/>
      <c r="AQ758" s="118"/>
      <c r="AR758" s="118">
        <f>+AR728/AK728-1</f>
        <v>-0.190356041491449</v>
      </c>
      <c r="AS758" s="118"/>
      <c r="AT758" s="118">
        <f>+AT728/AM728-1</f>
        <v>-0.03472044642803</v>
      </c>
      <c r="AU758" s="118"/>
      <c r="AV758" s="118"/>
      <c r="AW758" s="118"/>
      <c r="AX758" s="118"/>
      <c r="AY758" s="118"/>
      <c r="AZ758" s="118"/>
      <c r="BA758" s="118">
        <f>+BA728/AT728-1</f>
        <v>0.110444364258663</v>
      </c>
      <c r="BB758" s="223"/>
      <c r="BC758" s="118">
        <v>0.389</v>
      </c>
      <c r="BD758" s="118"/>
      <c r="BE758" s="118"/>
      <c r="BF758" s="118">
        <v>0.283</v>
      </c>
      <c r="BG758" s="118"/>
      <c r="BH758" s="118">
        <f>+BH728/BA728-1</f>
        <v>0.254470361809084</v>
      </c>
      <c r="BI758" s="118"/>
      <c r="BJ758" s="118"/>
      <c r="BK758" s="118"/>
      <c r="BL758" s="118"/>
      <c r="BM758" s="118"/>
      <c r="BN758" s="118"/>
      <c r="BO758" s="118"/>
      <c r="BP758" s="118"/>
      <c r="BQ758" s="118"/>
      <c r="BR758" s="118"/>
      <c r="BS758" s="118"/>
      <c r="BT758" s="118"/>
      <c r="BU758" s="118"/>
      <c r="BV758" s="118"/>
      <c r="BW758" s="118"/>
      <c r="BX758" s="118"/>
      <c r="BY758" s="118"/>
      <c r="BZ758" s="118"/>
      <c r="CA758" s="118"/>
      <c r="CB758" s="118"/>
      <c r="CC758" s="118"/>
      <c r="CD758" s="118"/>
      <c r="CE758" s="118"/>
      <c r="CF758" s="118"/>
      <c r="CG758" s="118"/>
      <c r="CH758" s="118"/>
      <c r="CI758" s="118"/>
      <c r="CJ758" s="118"/>
      <c r="CK758" s="118"/>
      <c r="CL758" s="118"/>
      <c r="CM758" s="118"/>
      <c r="CN758" s="118"/>
      <c r="CO758" s="118"/>
      <c r="CP758" s="118"/>
      <c r="CQ758" s="118"/>
      <c r="CR758" s="118"/>
      <c r="CS758" s="118"/>
    </row>
    <row r="759" s="20" customFormat="1" hidden="1" outlineLevel="1" spans="1:97">
      <c r="A759" s="546" t="s">
        <v>646</v>
      </c>
      <c r="B759" s="117" t="s">
        <v>587</v>
      </c>
      <c r="C759" s="118"/>
      <c r="D759" s="118"/>
      <c r="E759" s="118"/>
      <c r="F759" s="118"/>
      <c r="G759" s="118"/>
      <c r="H759" s="118"/>
      <c r="I759" s="118">
        <f t="shared" ref="I759:R759" si="903">(1+I758)/(1+I760)-1</f>
        <v>-0.0577206895992476</v>
      </c>
      <c r="J759" s="118">
        <f t="shared" si="903"/>
        <v>0.0252833478639929</v>
      </c>
      <c r="K759" s="118">
        <f t="shared" si="903"/>
        <v>-0.0463805317386684</v>
      </c>
      <c r="L759" s="118">
        <f t="shared" si="903"/>
        <v>-0.00852712028934821</v>
      </c>
      <c r="M759" s="118"/>
      <c r="N759" s="118"/>
      <c r="O759" s="118">
        <f t="shared" si="903"/>
        <v>0.142383804547689</v>
      </c>
      <c r="P759" s="118"/>
      <c r="Q759" s="118"/>
      <c r="R759" s="118">
        <f t="shared" si="903"/>
        <v>-0.0266157255863573</v>
      </c>
      <c r="S759" s="118"/>
      <c r="T759" s="118"/>
      <c r="U759" s="118"/>
      <c r="V759" s="118"/>
      <c r="W759" s="118"/>
      <c r="X759" s="118"/>
      <c r="Y759" s="118">
        <f>(1+Y758)/(1+Y760)-1</f>
        <v>0.00632221495530838</v>
      </c>
      <c r="Z759" s="118"/>
      <c r="AA759" s="118"/>
      <c r="AB759" s="118"/>
      <c r="AC759" s="118"/>
      <c r="AD759" s="118"/>
      <c r="AE759" s="118"/>
      <c r="AF759" s="118">
        <f>(1+AF758)/(1+AF760)-1</f>
        <v>-0.0451966853524497</v>
      </c>
      <c r="AG759" s="118"/>
      <c r="AH759" s="118"/>
      <c r="AI759" s="118"/>
      <c r="AJ759" s="118"/>
      <c r="AK759" s="118"/>
      <c r="AL759" s="118"/>
      <c r="AM759" s="118">
        <f>(1+AM758)/(1+AM760)-1</f>
        <v>0.0355355441899419</v>
      </c>
      <c r="AN759" s="118"/>
      <c r="AO759" s="118"/>
      <c r="AP759" s="118"/>
      <c r="AQ759" s="118"/>
      <c r="AR759" s="118">
        <f>(1+AR758)/(1+AR760)-1</f>
        <v>-0.0198015030162826</v>
      </c>
      <c r="AS759" s="118"/>
      <c r="AT759" s="118">
        <f>(1+AT758)/(1+AT760)-1</f>
        <v>-0.00177915866393996</v>
      </c>
      <c r="AU759" s="118"/>
      <c r="AV759" s="118"/>
      <c r="AW759" s="118"/>
      <c r="AX759" s="118"/>
      <c r="AY759" s="118"/>
      <c r="AZ759" s="118"/>
      <c r="BA759" s="118">
        <f>(1+BA758)/(1+BA760)-1</f>
        <v>-0.0250707952074956</v>
      </c>
      <c r="BB759" s="223"/>
      <c r="BC759" s="118"/>
      <c r="BD759" s="118"/>
      <c r="BE759" s="118"/>
      <c r="BF759" s="118"/>
      <c r="BG759" s="118"/>
      <c r="BH759" s="118">
        <f>(1+BH758)/(1+BH760)-1</f>
        <v>0.028254394925479</v>
      </c>
      <c r="BI759" s="118"/>
      <c r="BJ759" s="118"/>
      <c r="BK759" s="118"/>
      <c r="BL759" s="118"/>
      <c r="BM759" s="118"/>
      <c r="BN759" s="118"/>
      <c r="BO759" s="118"/>
      <c r="BP759" s="118"/>
      <c r="BQ759" s="118"/>
      <c r="BR759" s="118"/>
      <c r="BS759" s="118"/>
      <c r="BT759" s="118"/>
      <c r="BU759" s="118"/>
      <c r="BV759" s="118"/>
      <c r="BW759" s="118"/>
      <c r="BX759" s="118"/>
      <c r="BY759" s="118"/>
      <c r="BZ759" s="118"/>
      <c r="CA759" s="118"/>
      <c r="CB759" s="118"/>
      <c r="CC759" s="118"/>
      <c r="CD759" s="118"/>
      <c r="CE759" s="118"/>
      <c r="CF759" s="118"/>
      <c r="CG759" s="118"/>
      <c r="CH759" s="118"/>
      <c r="CI759" s="118"/>
      <c r="CJ759" s="118"/>
      <c r="CK759" s="118"/>
      <c r="CL759" s="118"/>
      <c r="CM759" s="118"/>
      <c r="CN759" s="118"/>
      <c r="CO759" s="118"/>
      <c r="CP759" s="118"/>
      <c r="CQ759" s="118"/>
      <c r="CR759" s="118"/>
      <c r="CS759" s="118"/>
    </row>
    <row r="760" s="21" customFormat="1" hidden="1" outlineLevel="1" spans="1:97">
      <c r="A760" s="555" t="s">
        <v>692</v>
      </c>
      <c r="B760" s="122" t="s">
        <v>587</v>
      </c>
      <c r="C760" s="126"/>
      <c r="D760" s="126"/>
      <c r="E760" s="126"/>
      <c r="F760" s="126"/>
      <c r="G760" s="126"/>
      <c r="H760" s="126"/>
      <c r="I760" s="126">
        <v>0.105</v>
      </c>
      <c r="J760" s="126">
        <v>0.147</v>
      </c>
      <c r="K760" s="126">
        <v>0.143</v>
      </c>
      <c r="L760" s="126">
        <v>0.135</v>
      </c>
      <c r="M760" s="126">
        <v>0.129</v>
      </c>
      <c r="N760" s="126">
        <f>2*O760-M760</f>
        <v>0.113</v>
      </c>
      <c r="O760" s="126">
        <v>0.121</v>
      </c>
      <c r="P760" s="126"/>
      <c r="Q760" s="126"/>
      <c r="R760" s="126">
        <v>0.079</v>
      </c>
      <c r="S760" s="126">
        <v>-0.188</v>
      </c>
      <c r="T760" s="126">
        <v>-0.076</v>
      </c>
      <c r="U760" s="126">
        <v>0.004</v>
      </c>
      <c r="V760" s="126">
        <v>-0.011</v>
      </c>
      <c r="W760" s="126">
        <v>-0.132</v>
      </c>
      <c r="X760" s="126">
        <f>2*Y760-W760</f>
        <v>-0.068</v>
      </c>
      <c r="Y760" s="126">
        <v>-0.1</v>
      </c>
      <c r="Z760" s="126">
        <v>0.183</v>
      </c>
      <c r="AA760" s="126">
        <v>0.068</v>
      </c>
      <c r="AB760" s="126">
        <v>-0.016</v>
      </c>
      <c r="AC760" s="126">
        <v>-0.027</v>
      </c>
      <c r="AD760" s="126">
        <v>0.122</v>
      </c>
      <c r="AE760" s="126">
        <f>2*AF760-AD760</f>
        <v>-0.024</v>
      </c>
      <c r="AF760" s="126">
        <v>0.049</v>
      </c>
      <c r="AG760" s="126">
        <v>-0.01</v>
      </c>
      <c r="AH760" s="126">
        <v>-0.097</v>
      </c>
      <c r="AI760" s="126">
        <v>-0.006</v>
      </c>
      <c r="AJ760" s="126">
        <v>-0.044</v>
      </c>
      <c r="AK760" s="126">
        <v>-0.054</v>
      </c>
      <c r="AL760" s="126">
        <f>2*AM760-AK760</f>
        <v>-0.028</v>
      </c>
      <c r="AM760" s="126">
        <v>-0.041</v>
      </c>
      <c r="AN760" s="126">
        <v>-0.056</v>
      </c>
      <c r="AO760" s="126">
        <v>-0.3</v>
      </c>
      <c r="AP760" s="126">
        <v>0.086</v>
      </c>
      <c r="AQ760" s="126"/>
      <c r="AR760" s="126">
        <v>-0.174</v>
      </c>
      <c r="AS760" s="126"/>
      <c r="AT760" s="126">
        <v>-0.033</v>
      </c>
      <c r="AU760" s="126">
        <v>0.127</v>
      </c>
      <c r="AV760" s="126"/>
      <c r="AW760" s="122"/>
      <c r="AX760" s="126"/>
      <c r="AY760" s="126"/>
      <c r="AZ760" s="126"/>
      <c r="BA760" s="220">
        <v>0.139</v>
      </c>
      <c r="BB760" s="220">
        <v>0.158</v>
      </c>
      <c r="BC760" s="126">
        <v>0.308</v>
      </c>
      <c r="BD760" s="122"/>
      <c r="BE760" s="122"/>
      <c r="BF760" s="126">
        <v>0.23</v>
      </c>
      <c r="BG760" s="122"/>
      <c r="BH760" s="225">
        <v>0.22</v>
      </c>
      <c r="BI760" s="122"/>
      <c r="BJ760" s="122"/>
      <c r="BK760" s="122"/>
      <c r="BL760" s="122"/>
      <c r="BM760" s="122"/>
      <c r="BN760" s="122"/>
      <c r="BO760" s="225"/>
      <c r="BP760" s="122"/>
      <c r="BQ760" s="122"/>
      <c r="BR760" s="122"/>
      <c r="BS760" s="122"/>
      <c r="BT760" s="122"/>
      <c r="BU760" s="122"/>
      <c r="BV760" s="122"/>
      <c r="BW760" s="122"/>
      <c r="BX760" s="122"/>
      <c r="BY760" s="122"/>
      <c r="BZ760" s="122"/>
      <c r="CA760" s="122"/>
      <c r="CB760" s="122"/>
      <c r="CC760" s="122"/>
      <c r="CD760" s="122"/>
      <c r="CE760" s="122"/>
      <c r="CF760" s="122"/>
      <c r="CG760" s="122"/>
      <c r="CH760" s="122"/>
      <c r="CI760" s="122"/>
      <c r="CJ760" s="122"/>
      <c r="CK760" s="122"/>
      <c r="CL760" s="122"/>
      <c r="CM760" s="122"/>
      <c r="CN760" s="122"/>
      <c r="CO760" s="122"/>
      <c r="CP760" s="122"/>
      <c r="CQ760" s="122"/>
      <c r="CR760" s="122"/>
      <c r="CS760" s="122"/>
    </row>
    <row r="761" s="20" customFormat="1" hidden="1" outlineLevel="1" spans="1:9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c r="AM761" s="117"/>
      <c r="AN761" s="117"/>
      <c r="AO761" s="117"/>
      <c r="AP761" s="117"/>
      <c r="AQ761" s="117"/>
      <c r="AR761" s="117"/>
      <c r="AS761" s="117"/>
      <c r="AT761" s="117"/>
      <c r="AU761" s="117"/>
      <c r="AV761" s="117"/>
      <c r="AW761" s="117"/>
      <c r="AX761" s="117"/>
      <c r="AY761" s="117"/>
      <c r="AZ761" s="117"/>
      <c r="BA761" s="117"/>
      <c r="BB761" s="223"/>
      <c r="BC761" s="117"/>
      <c r="BD761" s="117"/>
      <c r="BE761" s="117"/>
      <c r="BF761" s="117"/>
      <c r="BG761" s="117"/>
      <c r="BH761" s="117"/>
      <c r="BI761" s="117"/>
      <c r="BJ761" s="117"/>
      <c r="BK761" s="117"/>
      <c r="BL761" s="117"/>
      <c r="BM761" s="117"/>
      <c r="BN761" s="117"/>
      <c r="BO761" s="117"/>
      <c r="BP761" s="117"/>
      <c r="BQ761" s="117"/>
      <c r="BR761" s="117"/>
      <c r="BS761" s="117"/>
      <c r="BT761" s="117"/>
      <c r="BU761" s="117"/>
      <c r="BV761" s="117"/>
      <c r="BW761" s="117"/>
      <c r="BX761" s="117"/>
      <c r="BY761" s="117"/>
      <c r="BZ761" s="117"/>
      <c r="CA761" s="117"/>
      <c r="CB761" s="117"/>
      <c r="CC761" s="117"/>
      <c r="CD761" s="117"/>
      <c r="CE761" s="117"/>
      <c r="CF761" s="117"/>
      <c r="CG761" s="117"/>
      <c r="CH761" s="117"/>
      <c r="CI761" s="117"/>
      <c r="CJ761" s="117"/>
      <c r="CK761" s="117"/>
      <c r="CL761" s="117"/>
      <c r="CM761" s="117"/>
      <c r="CN761" s="117"/>
      <c r="CO761" s="117"/>
      <c r="CP761" s="117"/>
      <c r="CQ761" s="117"/>
      <c r="CR761" s="117"/>
      <c r="CS761" s="117"/>
    </row>
    <row r="762" s="20" customFormat="1" hidden="1" outlineLevel="1" spans="1:97">
      <c r="A762" s="21" t="s">
        <v>693</v>
      </c>
      <c r="B762" s="122" t="s">
        <v>587</v>
      </c>
      <c r="C762" s="126" t="e">
        <f>(C719*C733+C720*C738+C721*C743)/#REF!</f>
        <v>#REF!</v>
      </c>
      <c r="D762" s="126" t="e">
        <f>(D719*D733+D720*D738+D721*D743)/#REF!</f>
        <v>#REF!</v>
      </c>
      <c r="E762" s="126" t="e">
        <f>(E719*E733+E720*E738+E721*E743)/#REF!</f>
        <v>#REF!</v>
      </c>
      <c r="F762" s="126" t="e">
        <f>(F719*F733+F720*F738+F721*F743)/#REF!</f>
        <v>#REF!</v>
      </c>
      <c r="G762" s="126" t="e">
        <f>(G719*G733+G720*G738+G721*G743)/#REF!</f>
        <v>#REF!</v>
      </c>
      <c r="H762" s="126" t="e">
        <f>(H719*H733+H720*H738+H721*H743)/#REF!</f>
        <v>#REF!</v>
      </c>
      <c r="I762" s="126" t="e">
        <f>(H719*I733+H720*I738+H721*I743)/#REF!</f>
        <v>#REF!</v>
      </c>
      <c r="J762" s="126" t="e">
        <f>(I719*J733+I720*J738+I721*J743)/#REF!</f>
        <v>#REF!</v>
      </c>
      <c r="K762" s="126" t="e">
        <f>(J719*K733+J720*K738+J721*K743)/#REF!</f>
        <v>#REF!</v>
      </c>
      <c r="L762" s="126" t="e">
        <f>(K719*L733+K720*L738+K721*L743)/#REF!</f>
        <v>#REF!</v>
      </c>
      <c r="M762" s="126"/>
      <c r="N762" s="126"/>
      <c r="O762" s="126" t="e">
        <f>(L719*O733+L720*O738+L721*O743)/#REF!</f>
        <v>#REF!</v>
      </c>
      <c r="P762" s="126"/>
      <c r="Q762" s="126"/>
      <c r="R762" s="126" t="e">
        <f>(O719*R733+O720*R738+O721*R743)/#REF!</f>
        <v>#REF!</v>
      </c>
      <c r="S762" s="126"/>
      <c r="T762" s="126"/>
      <c r="U762" s="126"/>
      <c r="V762" s="126"/>
      <c r="W762" s="126"/>
      <c r="X762" s="126"/>
      <c r="Y762" s="126" t="e">
        <f>(R719*Y733+R720*Y738+R721*Y743)/#REF!</f>
        <v>#REF!</v>
      </c>
      <c r="Z762" s="126"/>
      <c r="AA762" s="126"/>
      <c r="AB762" s="126"/>
      <c r="AC762" s="126"/>
      <c r="AD762" s="126"/>
      <c r="AE762" s="126"/>
      <c r="AF762" s="126" t="e">
        <f>(Y719*AF733+Y720*AF738+Y721*AF743)/#REF!</f>
        <v>#REF!</v>
      </c>
      <c r="AG762" s="126"/>
      <c r="AH762" s="126"/>
      <c r="AI762" s="126"/>
      <c r="AJ762" s="126"/>
      <c r="AK762" s="126"/>
      <c r="AL762" s="126"/>
      <c r="AM762" s="126" t="e">
        <f>(AF719*AM733+AF720*AM738+AF721*AM743)/#REF!</f>
        <v>#REF!</v>
      </c>
      <c r="AN762" s="126"/>
      <c r="AO762" s="126"/>
      <c r="AP762" s="126"/>
      <c r="AQ762" s="126"/>
      <c r="AR762" s="126"/>
      <c r="AS762" s="126"/>
      <c r="AT762" s="126" t="e">
        <f>(AM719*AT733+AM720*AT738+AM721*AT743)/#REF!</f>
        <v>#REF!</v>
      </c>
      <c r="AU762" s="126"/>
      <c r="AV762" s="126"/>
      <c r="AW762" s="126"/>
      <c r="AX762" s="126"/>
      <c r="AY762" s="126"/>
      <c r="AZ762" s="126"/>
      <c r="BA762" s="126" t="e">
        <f>(AT719*BA733+AT720*BA738+AT721*BA743)/#REF!</f>
        <v>#REF!</v>
      </c>
      <c r="BB762" s="224"/>
      <c r="BC762" s="126"/>
      <c r="BD762" s="126"/>
      <c r="BE762" s="126"/>
      <c r="BF762" s="126"/>
      <c r="BG762" s="126"/>
      <c r="BH762" s="126" t="e">
        <f>(BA719*BH733+BA720*BH738+BA721*BH743)/#REF!</f>
        <v>#REF!</v>
      </c>
      <c r="BI762" s="126"/>
      <c r="BJ762" s="126"/>
      <c r="BK762" s="126"/>
      <c r="BL762" s="126"/>
      <c r="BM762" s="126"/>
      <c r="BN762" s="126"/>
      <c r="BO762" s="126"/>
      <c r="BP762" s="126"/>
      <c r="BQ762" s="126"/>
      <c r="BR762" s="126"/>
      <c r="BS762" s="126"/>
      <c r="BT762" s="126"/>
      <c r="BU762" s="126"/>
      <c r="BV762" s="126"/>
      <c r="BW762" s="126"/>
      <c r="BX762" s="126"/>
      <c r="BY762" s="126"/>
      <c r="BZ762" s="126"/>
      <c r="CA762" s="126"/>
      <c r="CB762" s="126"/>
      <c r="CC762" s="126"/>
      <c r="CD762" s="126"/>
      <c r="CE762" s="126"/>
      <c r="CF762" s="126"/>
      <c r="CG762" s="126"/>
      <c r="CH762" s="126"/>
      <c r="CI762" s="126"/>
      <c r="CJ762" s="126"/>
      <c r="CK762" s="126"/>
      <c r="CL762" s="126"/>
      <c r="CM762" s="126"/>
      <c r="CN762" s="126"/>
      <c r="CO762" s="126"/>
      <c r="CP762" s="126"/>
      <c r="CQ762" s="126"/>
      <c r="CR762" s="126"/>
      <c r="CS762" s="126"/>
    </row>
    <row r="763" s="20" customFormat="1" hidden="1" outlineLevel="1" spans="1:97">
      <c r="A763" s="20" t="s">
        <v>694</v>
      </c>
      <c r="B763" s="117" t="s">
        <v>587</v>
      </c>
      <c r="C763" s="118">
        <f t="shared" ref="C763:L763" si="904">+C4</f>
        <v>0.0496117275571032</v>
      </c>
      <c r="D763" s="118">
        <f t="shared" si="904"/>
        <v>0.0583947195359173</v>
      </c>
      <c r="E763" s="118">
        <f t="shared" si="904"/>
        <v>0.082182297784489</v>
      </c>
      <c r="F763" s="118">
        <f t="shared" si="904"/>
        <v>0.0323904515435315</v>
      </c>
      <c r="G763" s="118">
        <f t="shared" si="904"/>
        <v>-0.0090106765436622</v>
      </c>
      <c r="H763" s="118">
        <f t="shared" si="904"/>
        <v>0.0561970124481328</v>
      </c>
      <c r="I763" s="118">
        <f t="shared" si="904"/>
        <v>0.0509291536082316</v>
      </c>
      <c r="J763" s="118">
        <f t="shared" si="904"/>
        <v>0.0546085109938997</v>
      </c>
      <c r="K763" s="118">
        <f t="shared" si="904"/>
        <v>0.050176706273066</v>
      </c>
      <c r="L763" s="118">
        <f t="shared" si="904"/>
        <v>0.0370422565732447</v>
      </c>
      <c r="M763" s="118"/>
      <c r="N763" s="118"/>
      <c r="O763" s="118">
        <f>+O4</f>
        <v>0.038700869873957</v>
      </c>
      <c r="P763" s="118"/>
      <c r="Q763" s="118"/>
      <c r="R763" s="118">
        <f>+R4</f>
        <v>0.047136352118587</v>
      </c>
      <c r="S763" s="118"/>
      <c r="T763" s="118"/>
      <c r="U763" s="118"/>
      <c r="V763" s="118"/>
      <c r="W763" s="118"/>
      <c r="X763" s="118"/>
      <c r="Y763" s="118">
        <f>+Y4</f>
        <v>0.0475115282426694</v>
      </c>
      <c r="Z763" s="118"/>
      <c r="AA763" s="118"/>
      <c r="AB763" s="118"/>
      <c r="AC763" s="118"/>
      <c r="AD763" s="118"/>
      <c r="AE763" s="118"/>
      <c r="AF763" s="118">
        <f>+AF4</f>
        <v>0.0706189127602916</v>
      </c>
      <c r="AG763" s="118"/>
      <c r="AH763" s="118"/>
      <c r="AI763" s="118"/>
      <c r="AJ763" s="118"/>
      <c r="AK763" s="118"/>
      <c r="AL763" s="118"/>
      <c r="AM763" s="118">
        <f>+AM4</f>
        <v>0.0796973241664006</v>
      </c>
      <c r="AN763" s="118"/>
      <c r="AO763" s="118"/>
      <c r="AP763" s="118"/>
      <c r="AQ763" s="118"/>
      <c r="AR763" s="118"/>
      <c r="AS763" s="118"/>
      <c r="AT763" s="118">
        <f>+AT4</f>
        <v>-0.0404555131552521</v>
      </c>
      <c r="AU763" s="118"/>
      <c r="AV763" s="118"/>
      <c r="AW763" s="118"/>
      <c r="AX763" s="118"/>
      <c r="AY763" s="118"/>
      <c r="AZ763" s="118"/>
      <c r="BA763" s="118">
        <f>+BA4</f>
        <v>0.161069448165732</v>
      </c>
      <c r="BB763" s="223"/>
      <c r="BC763" s="118"/>
      <c r="BD763" s="118"/>
      <c r="BE763" s="118"/>
      <c r="BF763" s="118"/>
      <c r="BG763" s="118"/>
      <c r="BH763" s="118">
        <f>+BH4</f>
        <v>0.108903195034626</v>
      </c>
      <c r="BI763" s="118"/>
      <c r="BJ763" s="118"/>
      <c r="BK763" s="118"/>
      <c r="BL763" s="118"/>
      <c r="BM763" s="118"/>
      <c r="BN763" s="118"/>
      <c r="BO763" s="118"/>
      <c r="BP763" s="118"/>
      <c r="BQ763" s="118"/>
      <c r="BR763" s="118"/>
      <c r="BS763" s="118"/>
      <c r="BT763" s="118"/>
      <c r="BU763" s="118"/>
      <c r="BV763" s="118"/>
      <c r="BW763" s="118"/>
      <c r="BX763" s="118"/>
      <c r="BY763" s="118"/>
      <c r="BZ763" s="118"/>
      <c r="CA763" s="118"/>
      <c r="CB763" s="118"/>
      <c r="CC763" s="118"/>
      <c r="CD763" s="118"/>
      <c r="CE763" s="118"/>
      <c r="CF763" s="118"/>
      <c r="CG763" s="118"/>
      <c r="CH763" s="118"/>
      <c r="CI763" s="118"/>
      <c r="CJ763" s="118"/>
      <c r="CK763" s="118"/>
      <c r="CL763" s="118"/>
      <c r="CM763" s="118"/>
      <c r="CN763" s="118"/>
      <c r="CO763" s="118"/>
      <c r="CP763" s="118"/>
      <c r="CQ763" s="118"/>
      <c r="CR763" s="118"/>
      <c r="CS763" s="118"/>
    </row>
    <row r="764" s="20" customFormat="1" hidden="1" outlineLevel="1" spans="1:9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c r="AM764" s="117"/>
      <c r="AN764" s="117"/>
      <c r="AO764" s="117"/>
      <c r="AP764" s="117"/>
      <c r="AQ764" s="117"/>
      <c r="AR764" s="117"/>
      <c r="AS764" s="117"/>
      <c r="AT764" s="117"/>
      <c r="AU764" s="117"/>
      <c r="AV764" s="117"/>
      <c r="AW764" s="117"/>
      <c r="AX764" s="117"/>
      <c r="AY764" s="117"/>
      <c r="AZ764" s="117"/>
      <c r="BA764" s="117"/>
      <c r="BB764" s="223"/>
      <c r="BC764" s="117"/>
      <c r="BD764" s="117"/>
      <c r="BE764" s="117"/>
      <c r="BF764" s="117"/>
      <c r="BG764" s="117"/>
      <c r="BH764" s="117"/>
      <c r="BI764" s="117"/>
      <c r="BJ764" s="117"/>
      <c r="BK764" s="117"/>
      <c r="BL764" s="117"/>
      <c r="BM764" s="117"/>
      <c r="BN764" s="117"/>
      <c r="BO764" s="117"/>
      <c r="BP764" s="117"/>
      <c r="BQ764" s="117"/>
      <c r="BR764" s="117"/>
      <c r="BS764" s="117"/>
      <c r="BT764" s="117"/>
      <c r="BU764" s="117"/>
      <c r="BV764" s="117"/>
      <c r="BW764" s="117"/>
      <c r="BX764" s="117"/>
      <c r="BY764" s="117"/>
      <c r="BZ764" s="117"/>
      <c r="CA764" s="117"/>
      <c r="CB764" s="117"/>
      <c r="CC764" s="117"/>
      <c r="CD764" s="117"/>
      <c r="CE764" s="117"/>
      <c r="CF764" s="117"/>
      <c r="CG764" s="117"/>
      <c r="CH764" s="117"/>
      <c r="CI764" s="117"/>
      <c r="CJ764" s="117"/>
      <c r="CK764" s="117"/>
      <c r="CL764" s="117"/>
      <c r="CM764" s="117"/>
      <c r="CN764" s="117"/>
      <c r="CO764" s="117"/>
      <c r="CP764" s="117"/>
      <c r="CQ764" s="117"/>
      <c r="CR764" s="117"/>
      <c r="CS764" s="117"/>
    </row>
    <row r="765" s="20" customFormat="1" hidden="1" outlineLevel="1" spans="1:97">
      <c r="A765" s="21" t="s">
        <v>695</v>
      </c>
      <c r="B765" s="122" t="s">
        <v>587</v>
      </c>
      <c r="C765" s="126">
        <f t="shared" ref="C765:H765" si="905">(C722*C736+C723*C741+C724*C746)/C720</f>
        <v>0</v>
      </c>
      <c r="D765" s="126">
        <f t="shared" si="905"/>
        <v>0</v>
      </c>
      <c r="E765" s="126">
        <f t="shared" si="905"/>
        <v>0</v>
      </c>
      <c r="F765" s="126">
        <f t="shared" si="905"/>
        <v>0</v>
      </c>
      <c r="G765" s="126">
        <f t="shared" si="905"/>
        <v>0</v>
      </c>
      <c r="H765" s="126">
        <f t="shared" si="905"/>
        <v>0.158507220614704</v>
      </c>
      <c r="I765" s="126" t="e">
        <f>(H719*I737+H720*I742+H721*I747)/#REF!</f>
        <v>#REF!</v>
      </c>
      <c r="J765" s="126" t="e">
        <f>(I719*J737+I720*J742+I721*J747)/#REF!</f>
        <v>#REF!</v>
      </c>
      <c r="K765" s="126" t="e">
        <f>(J719*K737+J720*K742+J721*K747)/#REF!</f>
        <v>#REF!</v>
      </c>
      <c r="L765" s="126" t="e">
        <f>(K719*L737+K720*L742+K721*L747)/#REF!</f>
        <v>#REF!</v>
      </c>
      <c r="M765" s="126"/>
      <c r="N765" s="126"/>
      <c r="O765" s="126" t="e">
        <f>(L719*O737+L720*O742+L721*O747)/#REF!</f>
        <v>#REF!</v>
      </c>
      <c r="P765" s="126"/>
      <c r="Q765" s="126"/>
      <c r="R765" s="126" t="e">
        <f>(O719*R737+O720*R742+O721*R747)/#REF!</f>
        <v>#REF!</v>
      </c>
      <c r="S765" s="126"/>
      <c r="T765" s="126"/>
      <c r="U765" s="126"/>
      <c r="V765" s="126"/>
      <c r="W765" s="126"/>
      <c r="X765" s="126"/>
      <c r="Y765" s="126" t="e">
        <f>(R719*Y737+R720*Y742+R721*Y747)/#REF!</f>
        <v>#REF!</v>
      </c>
      <c r="Z765" s="126"/>
      <c r="AA765" s="126"/>
      <c r="AB765" s="126"/>
      <c r="AC765" s="126"/>
      <c r="AD765" s="126"/>
      <c r="AE765" s="126"/>
      <c r="AF765" s="126" t="e">
        <f>(Y719*AF737+Y720*AF742+Y721*AF747)/#REF!</f>
        <v>#REF!</v>
      </c>
      <c r="AG765" s="126"/>
      <c r="AH765" s="126"/>
      <c r="AI765" s="126"/>
      <c r="AJ765" s="126"/>
      <c r="AK765" s="126"/>
      <c r="AL765" s="126"/>
      <c r="AM765" s="126" t="e">
        <f>(AF719*AM737+AF720*AM742+AF721*AM747)/#REF!</f>
        <v>#REF!</v>
      </c>
      <c r="AN765" s="126"/>
      <c r="AO765" s="126"/>
      <c r="AP765" s="126"/>
      <c r="AQ765" s="126"/>
      <c r="AR765" s="126"/>
      <c r="AS765" s="126"/>
      <c r="AT765" s="126" t="e">
        <f>(AM719*AT737+AM720*AT742+AM721*AT747)/#REF!</f>
        <v>#REF!</v>
      </c>
      <c r="AU765" s="126"/>
      <c r="AV765" s="126"/>
      <c r="AW765" s="126"/>
      <c r="AX765" s="126"/>
      <c r="AY765" s="126"/>
      <c r="AZ765" s="126"/>
      <c r="BA765" s="126" t="e">
        <f>(AT719*BA737+AT720*BA742+AT721*BA747)/#REF!</f>
        <v>#REF!</v>
      </c>
      <c r="BB765" s="224"/>
      <c r="BC765" s="126"/>
      <c r="BD765" s="126"/>
      <c r="BE765" s="126"/>
      <c r="BF765" s="126"/>
      <c r="BG765" s="126"/>
      <c r="BH765" s="126" t="e">
        <f>(BA719*BH737+BA720*BH742+BA721*BH747)/#REF!</f>
        <v>#REF!</v>
      </c>
      <c r="BI765" s="126"/>
      <c r="BJ765" s="126"/>
      <c r="BK765" s="126"/>
      <c r="BL765" s="126"/>
      <c r="BM765" s="126"/>
      <c r="BN765" s="126"/>
      <c r="BO765" s="126"/>
      <c r="BP765" s="126"/>
      <c r="BQ765" s="126"/>
      <c r="BR765" s="126"/>
      <c r="BS765" s="126"/>
      <c r="BT765" s="126"/>
      <c r="BU765" s="126"/>
      <c r="BV765" s="126"/>
      <c r="BW765" s="126"/>
      <c r="BX765" s="126"/>
      <c r="BY765" s="126"/>
      <c r="BZ765" s="126"/>
      <c r="CA765" s="126"/>
      <c r="CB765" s="126"/>
      <c r="CC765" s="126"/>
      <c r="CD765" s="126"/>
      <c r="CE765" s="126"/>
      <c r="CF765" s="126"/>
      <c r="CG765" s="126"/>
      <c r="CH765" s="126"/>
      <c r="CI765" s="126"/>
      <c r="CJ765" s="126"/>
      <c r="CK765" s="126"/>
      <c r="CL765" s="126"/>
      <c r="CM765" s="126"/>
      <c r="CN765" s="126"/>
      <c r="CO765" s="126"/>
      <c r="CP765" s="126"/>
      <c r="CQ765" s="126"/>
      <c r="CR765" s="126"/>
      <c r="CS765" s="126"/>
    </row>
    <row r="766" s="20" customFormat="1" hidden="1" outlineLevel="1" spans="1:97">
      <c r="A766" s="20" t="s">
        <v>696</v>
      </c>
      <c r="B766" s="117" t="s">
        <v>587</v>
      </c>
      <c r="C766" s="118">
        <f t="shared" ref="C766:L766" si="906">C17</f>
        <v>0.0161455173227882</v>
      </c>
      <c r="D766" s="118">
        <f t="shared" si="906"/>
        <v>-0.00103436316689394</v>
      </c>
      <c r="E766" s="118">
        <f t="shared" si="906"/>
        <v>-0.0335438962343383</v>
      </c>
      <c r="F766" s="118">
        <f t="shared" si="906"/>
        <v>-0.0390453589681428</v>
      </c>
      <c r="G766" s="118">
        <f t="shared" si="906"/>
        <v>-0.00688479597943684</v>
      </c>
      <c r="H766" s="118">
        <f t="shared" si="906"/>
        <v>0.0554953612820146</v>
      </c>
      <c r="I766" s="118">
        <f t="shared" si="906"/>
        <v>-0.0147569053688762</v>
      </c>
      <c r="J766" s="118">
        <f t="shared" si="906"/>
        <v>0.0413792637306998</v>
      </c>
      <c r="K766" s="118">
        <f t="shared" si="906"/>
        <v>-0.0384520961416036</v>
      </c>
      <c r="L766" s="118">
        <f t="shared" si="906"/>
        <v>-0.0221808635509969</v>
      </c>
      <c r="M766" s="118"/>
      <c r="N766" s="118"/>
      <c r="O766" s="118">
        <f>O17</f>
        <v>0.073762904757678</v>
      </c>
      <c r="P766" s="118"/>
      <c r="Q766" s="118"/>
      <c r="R766" s="118">
        <f>R17</f>
        <v>-0.0221379769097374</v>
      </c>
      <c r="S766" s="118"/>
      <c r="T766" s="118"/>
      <c r="U766" s="118"/>
      <c r="V766" s="118"/>
      <c r="W766" s="118"/>
      <c r="X766" s="118"/>
      <c r="Y766" s="118">
        <f>Y17</f>
        <v>-0.0121798388197236</v>
      </c>
      <c r="Z766" s="118"/>
      <c r="AA766" s="118"/>
      <c r="AB766" s="118"/>
      <c r="AC766" s="118"/>
      <c r="AD766" s="118"/>
      <c r="AE766" s="118"/>
      <c r="AF766" s="118">
        <f>AF17</f>
        <v>-0.0403627796969686</v>
      </c>
      <c r="AG766" s="118"/>
      <c r="AH766" s="118"/>
      <c r="AI766" s="118"/>
      <c r="AJ766" s="118"/>
      <c r="AK766" s="118"/>
      <c r="AL766" s="118"/>
      <c r="AM766" s="118">
        <f>AM17</f>
        <v>0.022927244648704</v>
      </c>
      <c r="AN766" s="118"/>
      <c r="AO766" s="118"/>
      <c r="AP766" s="118"/>
      <c r="AQ766" s="118"/>
      <c r="AR766" s="118"/>
      <c r="AS766" s="118"/>
      <c r="AT766" s="118">
        <f>AT17</f>
        <v>-0.0273345383945906</v>
      </c>
      <c r="AU766" s="118"/>
      <c r="AV766" s="118"/>
      <c r="AW766" s="118"/>
      <c r="AX766" s="118"/>
      <c r="AY766" s="118"/>
      <c r="AZ766" s="118"/>
      <c r="BA766" s="118">
        <f>BA17</f>
        <v>-0.0133820243177479</v>
      </c>
      <c r="BB766" s="223"/>
      <c r="BC766" s="118"/>
      <c r="BD766" s="118"/>
      <c r="BE766" s="118"/>
      <c r="BF766" s="118"/>
      <c r="BG766" s="118"/>
      <c r="BH766" s="118">
        <f>BH17</f>
        <v>0.0722220666757517</v>
      </c>
      <c r="BI766" s="118"/>
      <c r="BJ766" s="118"/>
      <c r="BK766" s="118"/>
      <c r="BL766" s="118"/>
      <c r="BM766" s="118"/>
      <c r="BN766" s="118"/>
      <c r="BO766" s="118"/>
      <c r="BP766" s="118"/>
      <c r="BQ766" s="118"/>
      <c r="BR766" s="118"/>
      <c r="BS766" s="118"/>
      <c r="BT766" s="118"/>
      <c r="BU766" s="118"/>
      <c r="BV766" s="118"/>
      <c r="BW766" s="118"/>
      <c r="BX766" s="118"/>
      <c r="BY766" s="118"/>
      <c r="BZ766" s="118"/>
      <c r="CA766" s="118"/>
      <c r="CB766" s="118"/>
      <c r="CC766" s="118"/>
      <c r="CD766" s="118"/>
      <c r="CE766" s="118"/>
      <c r="CF766" s="118"/>
      <c r="CG766" s="118"/>
      <c r="CH766" s="118"/>
      <c r="CI766" s="118"/>
      <c r="CJ766" s="118"/>
      <c r="CK766" s="118"/>
      <c r="CL766" s="118"/>
      <c r="CM766" s="118"/>
      <c r="CN766" s="118"/>
      <c r="CO766" s="118"/>
      <c r="CP766" s="118"/>
      <c r="CQ766" s="118"/>
      <c r="CR766" s="118"/>
      <c r="CS766" s="118"/>
    </row>
    <row r="767" collapsed="1"/>
    <row r="768" spans="1:97">
      <c r="A768" s="28" t="s">
        <v>697</v>
      </c>
      <c r="B768" s="226"/>
      <c r="C768" s="226"/>
      <c r="D768" s="226"/>
      <c r="E768" s="226"/>
      <c r="F768" s="226"/>
      <c r="G768" s="226"/>
      <c r="H768" s="226"/>
      <c r="I768" s="226"/>
      <c r="J768" s="226"/>
      <c r="K768" s="226"/>
      <c r="L768" s="226"/>
      <c r="M768" s="226"/>
      <c r="N768" s="226"/>
      <c r="O768" s="226"/>
      <c r="P768" s="226"/>
      <c r="Q768" s="226"/>
      <c r="R768" s="226"/>
      <c r="S768" s="226"/>
      <c r="T768" s="226"/>
      <c r="U768" s="226"/>
      <c r="V768" s="226"/>
      <c r="W768" s="226"/>
      <c r="X768" s="226"/>
      <c r="Y768" s="226"/>
      <c r="Z768" s="226"/>
      <c r="AA768" s="226"/>
      <c r="AB768" s="226"/>
      <c r="AC768" s="226"/>
      <c r="AD768" s="226"/>
      <c r="AE768" s="226"/>
      <c r="AF768" s="226"/>
      <c r="AG768" s="226"/>
      <c r="AH768" s="226"/>
      <c r="AI768" s="226"/>
      <c r="AJ768" s="226"/>
      <c r="AK768" s="226"/>
      <c r="AL768" s="226"/>
      <c r="AM768" s="226"/>
      <c r="AN768" s="226"/>
      <c r="AO768" s="226"/>
      <c r="AP768" s="226"/>
      <c r="AQ768" s="226"/>
      <c r="AR768" s="226"/>
      <c r="AS768" s="226"/>
      <c r="AT768" s="226"/>
      <c r="AU768" s="226"/>
      <c r="AV768" s="226"/>
      <c r="AW768" s="226"/>
      <c r="AX768" s="226"/>
      <c r="AY768" s="226"/>
      <c r="AZ768" s="226"/>
      <c r="BA768" s="226"/>
      <c r="BB768" s="226"/>
      <c r="BC768" s="226"/>
      <c r="BD768" s="226"/>
      <c r="BE768" s="226"/>
      <c r="BF768" s="226"/>
      <c r="BG768" s="226"/>
      <c r="BH768" s="226"/>
      <c r="BI768" s="226"/>
      <c r="BJ768" s="226"/>
      <c r="BK768" s="226"/>
      <c r="BL768" s="226"/>
      <c r="BM768" s="226"/>
      <c r="BN768" s="226"/>
      <c r="BO768" s="226"/>
      <c r="BP768" s="226"/>
      <c r="BQ768" s="226"/>
      <c r="BR768" s="226"/>
      <c r="BS768" s="226"/>
      <c r="BT768" s="226"/>
      <c r="BU768" s="226"/>
      <c r="BV768" s="226"/>
      <c r="BW768" s="226"/>
      <c r="BX768" s="226"/>
      <c r="BY768" s="226"/>
      <c r="BZ768" s="226"/>
      <c r="CA768" s="226"/>
      <c r="CB768" s="226"/>
      <c r="CC768" s="226"/>
      <c r="CD768" s="226"/>
      <c r="CE768" s="226"/>
      <c r="CF768" s="226"/>
      <c r="CG768" s="226"/>
      <c r="CH768" s="226"/>
      <c r="CI768" s="226"/>
      <c r="CJ768" s="226"/>
      <c r="CK768" s="226"/>
      <c r="CL768" s="226"/>
      <c r="CM768" s="226"/>
      <c r="CN768" s="226"/>
      <c r="CO768" s="226"/>
      <c r="CP768" s="226"/>
      <c r="CQ768" s="226"/>
      <c r="CR768" s="226"/>
      <c r="CS768" s="226"/>
    </row>
    <row r="770" spans="1:97">
      <c r="A770" s="227" t="s">
        <v>462</v>
      </c>
    </row>
    <row r="771" spans="1:97">
      <c r="A771" t="s">
        <v>463</v>
      </c>
      <c r="B771" s="27" t="s">
        <v>594</v>
      </c>
      <c r="C771" s="39">
        <f>+C773+C774-C775</f>
        <v>1365</v>
      </c>
      <c r="D771" s="39">
        <f>+D773+D774-D775</f>
        <v>1477.9</v>
      </c>
      <c r="E771" s="39">
        <f>+E773+E774-E775</f>
        <v>1636.4</v>
      </c>
      <c r="F771" s="39">
        <f>+F773+F774-F775</f>
        <v>1673.5</v>
      </c>
      <c r="G771" s="39">
        <f>+G773+G774-G775</f>
        <v>1316.9</v>
      </c>
      <c r="H771" s="39">
        <f t="shared" ref="H771:R771" si="907">+H773+H774-H775</f>
        <v>1341.8</v>
      </c>
      <c r="I771" s="39">
        <f t="shared" si="907"/>
        <v>1800.6</v>
      </c>
      <c r="J771" s="39">
        <f t="shared" si="907"/>
        <v>1924.6</v>
      </c>
      <c r="K771" s="39">
        <f t="shared" si="907"/>
        <v>2066.1</v>
      </c>
      <c r="L771" s="39">
        <f t="shared" si="907"/>
        <v>2107.9</v>
      </c>
      <c r="M771" s="39"/>
      <c r="N771" s="39"/>
      <c r="O771" s="39">
        <f t="shared" si="907"/>
        <v>2139.4</v>
      </c>
      <c r="P771" s="39"/>
      <c r="Q771" s="39"/>
      <c r="R771" s="39">
        <f t="shared" si="907"/>
        <v>2505.1</v>
      </c>
      <c r="S771" s="39"/>
      <c r="T771" s="39"/>
      <c r="U771" s="39"/>
      <c r="V771" s="39"/>
      <c r="W771" s="39"/>
      <c r="X771" s="39"/>
      <c r="Y771" s="39">
        <f>+Y773+Y774-Y775</f>
        <v>2277.2</v>
      </c>
      <c r="Z771" s="39"/>
      <c r="AA771" s="39"/>
      <c r="AB771" s="39"/>
      <c r="AC771" s="39"/>
      <c r="AD771" s="39"/>
      <c r="AE771" s="39"/>
      <c r="AF771" s="39">
        <f>+AF773+AF774-AF775</f>
        <v>2255.1</v>
      </c>
      <c r="AG771" s="39"/>
      <c r="AH771" s="39"/>
      <c r="AI771" s="39"/>
      <c r="AJ771" s="39"/>
      <c r="AK771" s="39"/>
      <c r="AL771" s="39"/>
      <c r="AM771" s="39">
        <f>+AM773+AM774-AM775</f>
        <v>2349.1</v>
      </c>
      <c r="AN771" s="39"/>
      <c r="AO771" s="39"/>
      <c r="AP771" s="39"/>
      <c r="AQ771" s="39"/>
      <c r="AR771" s="39"/>
      <c r="AS771" s="39"/>
      <c r="AT771" s="39">
        <f>+AT773+AT774-AT775</f>
        <v>1422.6</v>
      </c>
      <c r="AU771" s="39"/>
      <c r="AV771" s="39"/>
      <c r="AW771" s="39"/>
      <c r="AX771" s="39"/>
      <c r="AY771" s="39"/>
      <c r="AZ771" s="39"/>
      <c r="BA771" s="39">
        <f>+BA773+BA774-BA775</f>
        <v>1119.3</v>
      </c>
      <c r="BB771" s="39"/>
      <c r="BC771" s="39"/>
      <c r="BD771" s="39"/>
      <c r="BE771" s="39"/>
      <c r="BF771" s="39"/>
      <c r="BG771" s="39"/>
      <c r="BH771" s="39">
        <f>+BH773+BH774-BH775</f>
        <v>2489.3</v>
      </c>
      <c r="BI771" s="39"/>
      <c r="BJ771" s="39"/>
      <c r="BK771" s="39"/>
      <c r="BL771" s="39"/>
      <c r="BM771" s="39"/>
      <c r="BN771" s="39"/>
      <c r="BO771" s="39">
        <f>+BO773+BO774-BO775</f>
        <v>3228.1</v>
      </c>
      <c r="BP771" s="39"/>
      <c r="BQ771" s="39"/>
      <c r="BR771" s="39"/>
      <c r="BS771" s="39"/>
      <c r="BT771" s="39"/>
      <c r="BU771" s="39"/>
      <c r="BV771" s="39">
        <f>+BV773+BV774-BV775</f>
        <v>3763.6</v>
      </c>
      <c r="BW771" s="39"/>
      <c r="BX771" s="39"/>
      <c r="BY771" s="39"/>
      <c r="BZ771" s="39"/>
      <c r="CA771" s="39"/>
      <c r="CB771" s="39"/>
      <c r="CC771" s="39">
        <f t="shared" ref="CC771:CO771" si="908">+CC773+CC774-CC775</f>
        <v>3742.68588718303</v>
      </c>
      <c r="CD771" s="39"/>
      <c r="CE771" s="39"/>
      <c r="CF771" s="39"/>
      <c r="CG771" s="39"/>
      <c r="CH771" s="39">
        <f>+CH773+CH774-CH775</f>
        <v>1923.73255113518</v>
      </c>
      <c r="CI771" s="39"/>
      <c r="CJ771" s="39">
        <f t="shared" si="908"/>
        <v>3682.89725760908</v>
      </c>
      <c r="CK771" s="39">
        <f t="shared" si="908"/>
        <v>3628.51482205496</v>
      </c>
      <c r="CL771" s="39">
        <f t="shared" si="908"/>
        <v>3565.51808972331</v>
      </c>
      <c r="CM771" s="39">
        <f t="shared" si="908"/>
        <v>3540.71398452635</v>
      </c>
      <c r="CN771" s="39">
        <f t="shared" si="908"/>
        <v>3503.70312313043</v>
      </c>
      <c r="CO771" s="39">
        <f t="shared" si="908"/>
        <v>3572.24813579998</v>
      </c>
      <c r="CP771" s="39">
        <f t="shared" ref="CP771:CS771" si="909">+CP773+CP774-CP775</f>
        <v>3638.63777401605</v>
      </c>
      <c r="CQ771" s="39">
        <f t="shared" si="909"/>
        <v>3702.41125860637</v>
      </c>
      <c r="CR771" s="39">
        <f t="shared" si="909"/>
        <v>3763.06004644435</v>
      </c>
      <c r="CS771" s="39">
        <f t="shared" si="909"/>
        <v>3820.02364402298</v>
      </c>
    </row>
    <row r="772" spans="1:97">
      <c r="A772" s="536" t="s">
        <v>464</v>
      </c>
      <c r="B772" s="27" t="s">
        <v>587</v>
      </c>
      <c r="C772" s="33">
        <f>+C771/C$10</f>
        <v>0.0939254651546846</v>
      </c>
      <c r="D772" s="33">
        <f>+D771/D$10</f>
        <v>0.0935953729345601</v>
      </c>
      <c r="E772" s="33">
        <f>+E771/E$10</f>
        <v>0.0959026738753447</v>
      </c>
      <c r="F772" s="33">
        <f>+F771/F$10</f>
        <v>0.0954039632408274</v>
      </c>
      <c r="G772" s="33">
        <f>+G771/G$10</f>
        <v>0.0753631058986183</v>
      </c>
      <c r="H772" s="33">
        <f t="shared" ref="H772:R772" si="910">+H771/H$10</f>
        <v>0.0688250802737</v>
      </c>
      <c r="I772" s="33">
        <f t="shared" si="910"/>
        <v>0.0885115837802498</v>
      </c>
      <c r="J772" s="33">
        <f t="shared" si="910"/>
        <v>0.0856798158725354</v>
      </c>
      <c r="K772" s="33">
        <f t="shared" si="910"/>
        <v>0.0899219205626594</v>
      </c>
      <c r="L772" s="33">
        <f t="shared" si="910"/>
        <v>0.0935513935735843</v>
      </c>
      <c r="M772" s="33"/>
      <c r="N772" s="33"/>
      <c r="O772" s="33">
        <f t="shared" si="910"/>
        <v>0.0847038887613135</v>
      </c>
      <c r="P772" s="33"/>
      <c r="Q772" s="33"/>
      <c r="R772" s="33">
        <f t="shared" si="910"/>
        <v>0.0969574758777107</v>
      </c>
      <c r="S772" s="33"/>
      <c r="T772" s="33"/>
      <c r="U772" s="33"/>
      <c r="V772" s="33"/>
      <c r="W772" s="33"/>
      <c r="X772" s="33"/>
      <c r="Y772" s="33">
        <f>+Y771/Y$10</f>
        <v>0.0875048513470413</v>
      </c>
      <c r="Z772" s="33"/>
      <c r="AA772" s="33"/>
      <c r="AB772" s="33"/>
      <c r="AC772" s="33"/>
      <c r="AD772" s="33"/>
      <c r="AE772" s="33"/>
      <c r="AF772" s="33">
        <f>+AF771/AF$10</f>
        <v>0.0837163200605849</v>
      </c>
      <c r="AG772" s="33"/>
      <c r="AH772" s="33"/>
      <c r="AI772" s="33"/>
      <c r="AJ772" s="33"/>
      <c r="AK772" s="33"/>
      <c r="AL772" s="33"/>
      <c r="AM772" s="33">
        <f>+AM771/AM$10</f>
        <v>0.0786346473140164</v>
      </c>
      <c r="AN772" s="33"/>
      <c r="AO772" s="33"/>
      <c r="AP772" s="33"/>
      <c r="AQ772" s="33"/>
      <c r="AR772" s="33"/>
      <c r="AS772" s="33"/>
      <c r="AT772" s="33">
        <f>+AT771/AT$10</f>
        <v>0.0508214817752152</v>
      </c>
      <c r="AU772" s="33"/>
      <c r="AV772" s="33"/>
      <c r="AW772" s="33"/>
      <c r="AX772" s="33"/>
      <c r="AY772" s="33"/>
      <c r="AZ772" s="33"/>
      <c r="BA772" s="33">
        <f>+BA771/BA$10</f>
        <v>0.0346670090289803</v>
      </c>
      <c r="BB772" s="33"/>
      <c r="BC772" s="33"/>
      <c r="BD772" s="33"/>
      <c r="BE772" s="33"/>
      <c r="BF772" s="33"/>
      <c r="BG772" s="33"/>
      <c r="BH772" s="33">
        <f>+BH771/BH$10</f>
        <v>0.0650615383409085</v>
      </c>
      <c r="BI772" s="33"/>
      <c r="BJ772" s="33"/>
      <c r="BK772" s="33"/>
      <c r="BL772" s="33"/>
      <c r="BM772" s="33"/>
      <c r="BN772" s="33"/>
      <c r="BO772" s="33">
        <f>+BO771/BO$10</f>
        <v>0.0783850461117073</v>
      </c>
      <c r="BP772" s="33"/>
      <c r="BQ772" s="33"/>
      <c r="BR772" s="33"/>
      <c r="BS772" s="33"/>
      <c r="BT772" s="33"/>
      <c r="BU772" s="33"/>
      <c r="BV772" s="33">
        <f>+BV771/BV$10</f>
        <v>0.0865458024044078</v>
      </c>
      <c r="BW772" s="33"/>
      <c r="BX772" s="33"/>
      <c r="BY772" s="33"/>
      <c r="BZ772" s="33"/>
      <c r="CA772" s="33"/>
      <c r="CB772" s="33"/>
      <c r="CC772" s="33">
        <f t="shared" ref="CC772:CS772" si="911">+CC771/CC$10</f>
        <v>0.085</v>
      </c>
      <c r="CD772" s="33"/>
      <c r="CE772" s="33"/>
      <c r="CF772" s="33"/>
      <c r="CG772" s="33"/>
      <c r="CH772" s="33">
        <f>+CH771/CH$10</f>
        <v>0.083</v>
      </c>
      <c r="CI772" s="33"/>
      <c r="CJ772" s="33">
        <f t="shared" si="911"/>
        <v>0.08</v>
      </c>
      <c r="CK772" s="33">
        <f t="shared" si="911"/>
        <v>0.075</v>
      </c>
      <c r="CL772" s="33">
        <f t="shared" si="911"/>
        <v>0.07</v>
      </c>
      <c r="CM772" s="33">
        <f t="shared" si="911"/>
        <v>0.066</v>
      </c>
      <c r="CN772" s="33">
        <f t="shared" si="911"/>
        <v>0.062</v>
      </c>
      <c r="CO772" s="33">
        <f t="shared" si="911"/>
        <v>0.06</v>
      </c>
      <c r="CP772" s="33">
        <f t="shared" si="911"/>
        <v>0.058</v>
      </c>
      <c r="CQ772" s="33">
        <f t="shared" si="911"/>
        <v>0.056</v>
      </c>
      <c r="CR772" s="33">
        <f t="shared" si="911"/>
        <v>0.054</v>
      </c>
      <c r="CS772" s="33">
        <f t="shared" si="911"/>
        <v>0.052</v>
      </c>
    </row>
    <row r="773" spans="1:97">
      <c r="A773" t="s">
        <v>334</v>
      </c>
      <c r="B773" s="27" t="s">
        <v>594</v>
      </c>
      <c r="C773" s="39">
        <f>+C865</f>
        <v>1261.8</v>
      </c>
      <c r="D773" s="39">
        <f>+D865</f>
        <v>1404.4</v>
      </c>
      <c r="E773" s="39">
        <f>+E865</f>
        <v>1547.6</v>
      </c>
      <c r="F773" s="39">
        <f>+F865</f>
        <v>1635.5</v>
      </c>
      <c r="G773" s="39">
        <f>+G865</f>
        <v>1476.7</v>
      </c>
      <c r="H773" s="39">
        <f t="shared" ref="H773:R773" si="912">+H865</f>
        <v>1810.1</v>
      </c>
      <c r="I773" s="39">
        <f t="shared" si="912"/>
        <v>2052.1</v>
      </c>
      <c r="J773" s="39">
        <f t="shared" si="912"/>
        <v>2033.8</v>
      </c>
      <c r="K773" s="39">
        <f t="shared" si="912"/>
        <v>2158.6</v>
      </c>
      <c r="L773" s="39">
        <f t="shared" si="912"/>
        <v>2262.9</v>
      </c>
      <c r="M773" s="39"/>
      <c r="N773" s="39"/>
      <c r="O773" s="39">
        <f t="shared" si="912"/>
        <v>2440.7</v>
      </c>
      <c r="P773" s="39"/>
      <c r="Q773" s="39"/>
      <c r="R773" s="39">
        <f t="shared" si="912"/>
        <v>2698.6</v>
      </c>
      <c r="S773" s="39"/>
      <c r="T773" s="39"/>
      <c r="U773" s="39"/>
      <c r="V773" s="39"/>
      <c r="W773" s="39"/>
      <c r="X773" s="39"/>
      <c r="Y773" s="39">
        <f>+Y865</f>
        <v>2494.6</v>
      </c>
      <c r="Z773" s="39"/>
      <c r="AA773" s="39"/>
      <c r="AB773" s="39"/>
      <c r="AC773" s="39"/>
      <c r="AD773" s="39"/>
      <c r="AE773" s="39"/>
      <c r="AF773" s="39">
        <f>+AF865</f>
        <v>2821.9</v>
      </c>
      <c r="AG773" s="39"/>
      <c r="AH773" s="39"/>
      <c r="AI773" s="39"/>
      <c r="AJ773" s="39"/>
      <c r="AK773" s="39"/>
      <c r="AL773" s="39"/>
      <c r="AM773" s="39">
        <f>+AM865</f>
        <v>2920.8</v>
      </c>
      <c r="AN773" s="39"/>
      <c r="AO773" s="39"/>
      <c r="AP773" s="39"/>
      <c r="AQ773" s="39"/>
      <c r="AR773" s="39"/>
      <c r="AS773" s="39"/>
      <c r="AT773" s="39">
        <f>+AT865</f>
        <v>2675.8</v>
      </c>
      <c r="AU773" s="39"/>
      <c r="AV773" s="39"/>
      <c r="AW773" s="39"/>
      <c r="AX773" s="39"/>
      <c r="AY773" s="39"/>
      <c r="AZ773" s="39"/>
      <c r="BA773" s="39">
        <f>+BA865</f>
        <v>3166.9</v>
      </c>
      <c r="BB773" s="39"/>
      <c r="BC773" s="39"/>
      <c r="BD773" s="39"/>
      <c r="BE773" s="39"/>
      <c r="BF773" s="39"/>
      <c r="BG773" s="39"/>
      <c r="BH773" s="39">
        <f>+BH865</f>
        <v>4079.4</v>
      </c>
      <c r="BI773" s="39"/>
      <c r="BJ773" s="39"/>
      <c r="BK773" s="39"/>
      <c r="BL773" s="39"/>
      <c r="BM773" s="39"/>
      <c r="BN773" s="39"/>
      <c r="BO773" s="39">
        <f>+BO865</f>
        <v>4482.4</v>
      </c>
      <c r="BP773" s="39"/>
      <c r="BQ773" s="39"/>
      <c r="BR773" s="39"/>
      <c r="BS773" s="39"/>
      <c r="BT773" s="39"/>
      <c r="BU773" s="39"/>
      <c r="BV773" s="39">
        <f>+BV865</f>
        <v>4630.1</v>
      </c>
      <c r="BW773" s="39"/>
      <c r="BX773" s="39"/>
      <c r="BY773" s="39"/>
      <c r="BZ773" s="39"/>
      <c r="CA773" s="39"/>
      <c r="CB773" s="39"/>
      <c r="CC773" s="39">
        <f t="shared" ref="CC773:CO773" si="913">+CC865</f>
        <v>4623.31786063786</v>
      </c>
      <c r="CD773" s="39"/>
      <c r="CE773" s="39"/>
      <c r="CF773" s="39"/>
      <c r="CG773" s="39"/>
      <c r="CH773" s="39">
        <f>+CH865</f>
        <v>2433.63756468908</v>
      </c>
      <c r="CI773" s="39"/>
      <c r="CJ773" s="39">
        <f t="shared" si="913"/>
        <v>4787.7664348918</v>
      </c>
      <c r="CK773" s="39">
        <f t="shared" si="913"/>
        <v>4983.16035562214</v>
      </c>
      <c r="CL773" s="39">
        <f t="shared" si="913"/>
        <v>5195.46921645396</v>
      </c>
      <c r="CM773" s="39">
        <f t="shared" si="913"/>
        <v>5364.71815837325</v>
      </c>
      <c r="CN773" s="39">
        <f t="shared" si="913"/>
        <v>5538.1113881739</v>
      </c>
      <c r="CO773" s="39">
        <f t="shared" si="913"/>
        <v>5834.67195513996</v>
      </c>
      <c r="CP773" s="39">
        <f t="shared" ref="CP773:CS773" si="914">+CP865</f>
        <v>6148.04313540643</v>
      </c>
      <c r="CQ773" s="39">
        <f t="shared" si="914"/>
        <v>6479.21970256115</v>
      </c>
      <c r="CR773" s="39">
        <f t="shared" si="914"/>
        <v>6829.25712132494</v>
      </c>
      <c r="CS773" s="39">
        <f t="shared" si="914"/>
        <v>7199.27532912023</v>
      </c>
    </row>
    <row r="774" spans="1:97">
      <c r="A774" t="s">
        <v>465</v>
      </c>
      <c r="B774" s="27" t="s">
        <v>594</v>
      </c>
      <c r="C774" s="39">
        <f>+C867</f>
        <v>2379.7</v>
      </c>
      <c r="D774" s="39">
        <f>+D867</f>
        <v>2558.5</v>
      </c>
      <c r="E774" s="39">
        <f>+E867</f>
        <v>2617.5</v>
      </c>
      <c r="F774" s="39">
        <f>+F867</f>
        <v>2694.6</v>
      </c>
      <c r="G774" s="39">
        <f>+G867</f>
        <v>2443.3</v>
      </c>
      <c r="H774" s="39">
        <f t="shared" ref="H774:R774" si="915">+H867</f>
        <v>2685.3</v>
      </c>
      <c r="I774" s="39">
        <f t="shared" si="915"/>
        <v>2996.2</v>
      </c>
      <c r="J774" s="39">
        <f t="shared" si="915"/>
        <v>3208.8</v>
      </c>
      <c r="K774" s="39">
        <f t="shared" si="915"/>
        <v>3253.5</v>
      </c>
      <c r="L774" s="39">
        <f t="shared" si="915"/>
        <v>3297.8</v>
      </c>
      <c r="M774" s="39"/>
      <c r="N774" s="39"/>
      <c r="O774" s="39">
        <f t="shared" si="915"/>
        <v>3627.7</v>
      </c>
      <c r="P774" s="39"/>
      <c r="Q774" s="39"/>
      <c r="R774" s="39">
        <f t="shared" si="915"/>
        <v>3941.8</v>
      </c>
      <c r="S774" s="39"/>
      <c r="T774" s="39"/>
      <c r="U774" s="39"/>
      <c r="V774" s="39"/>
      <c r="W774" s="39"/>
      <c r="X774" s="39"/>
      <c r="Y774" s="39">
        <f>+Y867</f>
        <v>3923.4</v>
      </c>
      <c r="Z774" s="39"/>
      <c r="AA774" s="39"/>
      <c r="AB774" s="39"/>
      <c r="AC774" s="39"/>
      <c r="AD774" s="39"/>
      <c r="AE774" s="39"/>
      <c r="AF774" s="39">
        <f>+AF867</f>
        <v>3983.2</v>
      </c>
      <c r="AG774" s="39"/>
      <c r="AH774" s="39"/>
      <c r="AI774" s="39"/>
      <c r="AJ774" s="39"/>
      <c r="AK774" s="39"/>
      <c r="AL774" s="39"/>
      <c r="AM774" s="39">
        <f>+AM867</f>
        <v>4086.7</v>
      </c>
      <c r="AN774" s="39"/>
      <c r="AO774" s="39"/>
      <c r="AP774" s="39"/>
      <c r="AQ774" s="39"/>
      <c r="AR774" s="39"/>
      <c r="AS774" s="39"/>
      <c r="AT774" s="39">
        <f>+AT867</f>
        <v>3511.3</v>
      </c>
      <c r="AU774" s="39"/>
      <c r="AV774" s="39"/>
      <c r="AW774" s="39"/>
      <c r="AX774" s="39"/>
      <c r="AY774" s="39"/>
      <c r="AZ774" s="39"/>
      <c r="BA774" s="39">
        <f>+BA867</f>
        <v>4020.5</v>
      </c>
      <c r="BB774" s="39"/>
      <c r="BC774" s="39"/>
      <c r="BD774" s="39"/>
      <c r="BE774" s="39"/>
      <c r="BF774" s="39"/>
      <c r="BG774" s="39"/>
      <c r="BH774" s="39">
        <f>+BH867</f>
        <v>4755.5</v>
      </c>
      <c r="BI774" s="39"/>
      <c r="BJ774" s="39"/>
      <c r="BK774" s="39"/>
      <c r="BL774" s="39"/>
      <c r="BM774" s="39"/>
      <c r="BN774" s="39"/>
      <c r="BO774" s="39">
        <f>+BO867</f>
        <v>5092.7</v>
      </c>
      <c r="BP774" s="39"/>
      <c r="BQ774" s="39"/>
      <c r="BR774" s="39"/>
      <c r="BS774" s="39"/>
      <c r="BT774" s="39"/>
      <c r="BU774" s="39"/>
      <c r="BV774" s="39">
        <f>+BV867</f>
        <v>5601.8</v>
      </c>
      <c r="BW774" s="39"/>
      <c r="BX774" s="39"/>
      <c r="BY774" s="39"/>
      <c r="BZ774" s="39"/>
      <c r="CA774" s="39"/>
      <c r="CB774" s="39"/>
      <c r="CC774" s="39">
        <f t="shared" ref="CC774:CS774" si="916">+CC867</f>
        <v>5724.1078274564</v>
      </c>
      <c r="CD774" s="39"/>
      <c r="CE774" s="39"/>
      <c r="CF774" s="39"/>
      <c r="CG774" s="39"/>
      <c r="CH774" s="39">
        <f>+CH867</f>
        <v>3013.07508009124</v>
      </c>
      <c r="CI774" s="39"/>
      <c r="CJ774" s="39">
        <f t="shared" si="916"/>
        <v>5892.63561217453</v>
      </c>
      <c r="CK774" s="39">
        <f t="shared" si="916"/>
        <v>6095.90490105233</v>
      </c>
      <c r="CL774" s="39">
        <f t="shared" si="916"/>
        <v>6316.06061608129</v>
      </c>
      <c r="CM774" s="39">
        <f t="shared" si="916"/>
        <v>6544.95615321537</v>
      </c>
      <c r="CN774" s="39">
        <f t="shared" si="916"/>
        <v>6781.36088347825</v>
      </c>
      <c r="CO774" s="39">
        <f t="shared" si="916"/>
        <v>7025.42133373995</v>
      </c>
      <c r="CP774" s="39">
        <f t="shared" si="916"/>
        <v>7277.2755480321</v>
      </c>
      <c r="CQ774" s="39">
        <f t="shared" si="916"/>
        <v>7537.05149073439</v>
      </c>
      <c r="CR774" s="39">
        <f t="shared" si="916"/>
        <v>7804.86528151422</v>
      </c>
      <c r="CS774" s="39">
        <f t="shared" si="916"/>
        <v>8080.81924697168</v>
      </c>
    </row>
    <row r="775" spans="1:97">
      <c r="A775" t="s">
        <v>466</v>
      </c>
      <c r="B775" s="27" t="s">
        <v>594</v>
      </c>
      <c r="C775" s="39">
        <f>+C896</f>
        <v>2276.5</v>
      </c>
      <c r="D775" s="39">
        <f>+D896</f>
        <v>2485</v>
      </c>
      <c r="E775" s="39">
        <f>+E896</f>
        <v>2528.7</v>
      </c>
      <c r="F775" s="39">
        <f>+F896</f>
        <v>2656.6</v>
      </c>
      <c r="G775" s="39">
        <f>+G896</f>
        <v>2603.1</v>
      </c>
      <c r="H775" s="39">
        <f t="shared" ref="H775:R775" si="917">+H896</f>
        <v>3153.6</v>
      </c>
      <c r="I775" s="39">
        <f t="shared" si="917"/>
        <v>3247.7</v>
      </c>
      <c r="J775" s="39">
        <f t="shared" si="917"/>
        <v>3318</v>
      </c>
      <c r="K775" s="39">
        <f t="shared" si="917"/>
        <v>3346</v>
      </c>
      <c r="L775" s="39">
        <f t="shared" si="917"/>
        <v>3452.8</v>
      </c>
      <c r="M775" s="39"/>
      <c r="N775" s="39"/>
      <c r="O775" s="39">
        <f t="shared" si="917"/>
        <v>3929</v>
      </c>
      <c r="P775" s="39"/>
      <c r="Q775" s="39"/>
      <c r="R775" s="39">
        <f t="shared" si="917"/>
        <v>4135.3</v>
      </c>
      <c r="S775" s="39"/>
      <c r="T775" s="39"/>
      <c r="U775" s="39"/>
      <c r="V775" s="39"/>
      <c r="W775" s="39"/>
      <c r="X775" s="39"/>
      <c r="Y775" s="39">
        <f>+Y896</f>
        <v>4140.8</v>
      </c>
      <c r="Z775" s="39"/>
      <c r="AA775" s="39"/>
      <c r="AB775" s="39"/>
      <c r="AC775" s="39"/>
      <c r="AD775" s="39"/>
      <c r="AE775" s="39"/>
      <c r="AF775" s="39">
        <f>+AF896</f>
        <v>4550</v>
      </c>
      <c r="AG775" s="39"/>
      <c r="AH775" s="39"/>
      <c r="AI775" s="39"/>
      <c r="AJ775" s="39"/>
      <c r="AK775" s="39"/>
      <c r="AL775" s="39"/>
      <c r="AM775" s="39">
        <f>+AM896</f>
        <v>4658.4</v>
      </c>
      <c r="AN775" s="39"/>
      <c r="AO775" s="39"/>
      <c r="AP775" s="39"/>
      <c r="AQ775" s="39"/>
      <c r="AR775" s="39"/>
      <c r="AS775" s="39"/>
      <c r="AT775" s="39">
        <f>+AT896</f>
        <v>4764.5</v>
      </c>
      <c r="AU775" s="39"/>
      <c r="AV775" s="39"/>
      <c r="AW775" s="39"/>
      <c r="AX775" s="39"/>
      <c r="AY775" s="39"/>
      <c r="AZ775" s="39"/>
      <c r="BA775" s="39">
        <f>+BA896</f>
        <v>6068.1</v>
      </c>
      <c r="BB775" s="39"/>
      <c r="BC775" s="39"/>
      <c r="BD775" s="39"/>
      <c r="BE775" s="39"/>
      <c r="BF775" s="39"/>
      <c r="BG775" s="39"/>
      <c r="BH775" s="39">
        <f>+BH896</f>
        <v>6345.6</v>
      </c>
      <c r="BI775" s="39"/>
      <c r="BJ775" s="39"/>
      <c r="BK775" s="39"/>
      <c r="BL775" s="39"/>
      <c r="BM775" s="39"/>
      <c r="BN775" s="39"/>
      <c r="BO775" s="39">
        <f>+BO896</f>
        <v>6347</v>
      </c>
      <c r="BP775" s="39"/>
      <c r="BQ775" s="39"/>
      <c r="BR775" s="39"/>
      <c r="BS775" s="39"/>
      <c r="BT775" s="39"/>
      <c r="BU775" s="39"/>
      <c r="BV775" s="39">
        <f>+BV896</f>
        <v>6468.3</v>
      </c>
      <c r="BW775" s="39"/>
      <c r="BX775" s="39"/>
      <c r="BY775" s="39"/>
      <c r="BZ775" s="39"/>
      <c r="CA775" s="39"/>
      <c r="CB775" s="39"/>
      <c r="CC775" s="39">
        <f t="shared" ref="CC775:CO775" si="918">+CC896</f>
        <v>6604.73980091123</v>
      </c>
      <c r="CD775" s="39"/>
      <c r="CE775" s="39"/>
      <c r="CF775" s="39"/>
      <c r="CG775" s="39"/>
      <c r="CH775" s="39">
        <f>+CH896</f>
        <v>3522.98009364515</v>
      </c>
      <c r="CI775" s="39"/>
      <c r="CJ775" s="39">
        <f t="shared" si="918"/>
        <v>6997.50478945725</v>
      </c>
      <c r="CK775" s="39">
        <f t="shared" si="918"/>
        <v>7450.55043461951</v>
      </c>
      <c r="CL775" s="39">
        <f t="shared" si="918"/>
        <v>7946.01174281194</v>
      </c>
      <c r="CM775" s="39">
        <f t="shared" si="918"/>
        <v>8368.96032706228</v>
      </c>
      <c r="CN775" s="39">
        <f t="shared" si="918"/>
        <v>8815.76914852172</v>
      </c>
      <c r="CO775" s="39">
        <f t="shared" si="918"/>
        <v>9287.84515307993</v>
      </c>
      <c r="CP775" s="39">
        <f t="shared" ref="CP775:CS775" si="919">+CP896</f>
        <v>9786.68090942248</v>
      </c>
      <c r="CQ775" s="39">
        <f t="shared" si="919"/>
        <v>10313.8599346892</v>
      </c>
      <c r="CR775" s="39">
        <f t="shared" si="919"/>
        <v>10871.0623563948</v>
      </c>
      <c r="CS775" s="39">
        <f t="shared" si="919"/>
        <v>11460.0709320689</v>
      </c>
    </row>
    <row r="776" s="18" customFormat="1" spans="1:97">
      <c r="A776" s="18" t="s">
        <v>243</v>
      </c>
      <c r="B776" s="30" t="s">
        <v>594</v>
      </c>
      <c r="C776" s="58"/>
      <c r="D776" s="58"/>
      <c r="E776" s="58"/>
      <c r="F776" s="58"/>
      <c r="G776" s="58"/>
      <c r="H776" s="58"/>
      <c r="I776" s="58">
        <f>H771-I771</f>
        <v>-458.8</v>
      </c>
      <c r="J776" s="58">
        <f>I771-J771</f>
        <v>-124.000000000001</v>
      </c>
      <c r="K776" s="58">
        <f>J771-K771</f>
        <v>-141.5</v>
      </c>
      <c r="L776" s="58">
        <f>K771-L771</f>
        <v>-41.8000000000002</v>
      </c>
      <c r="M776" s="58"/>
      <c r="N776" s="58"/>
      <c r="O776" s="58">
        <f>L771-O771</f>
        <v>-31.4999999999991</v>
      </c>
      <c r="P776" s="58"/>
      <c r="Q776" s="58"/>
      <c r="R776" s="58">
        <f>O771-R771</f>
        <v>-365.7</v>
      </c>
      <c r="S776" s="58"/>
      <c r="T776" s="58"/>
      <c r="U776" s="58"/>
      <c r="V776" s="58"/>
      <c r="W776" s="58"/>
      <c r="X776" s="58"/>
      <c r="Y776" s="58">
        <f>R771-Y771</f>
        <v>227.9</v>
      </c>
      <c r="Z776" s="58"/>
      <c r="AA776" s="58"/>
      <c r="AB776" s="58"/>
      <c r="AC776" s="58"/>
      <c r="AD776" s="58"/>
      <c r="AE776" s="58"/>
      <c r="AF776" s="58">
        <f>Y771-AF771</f>
        <v>22.0999999999995</v>
      </c>
      <c r="AG776" s="58"/>
      <c r="AH776" s="58"/>
      <c r="AI776" s="58"/>
      <c r="AJ776" s="58"/>
      <c r="AK776" s="58"/>
      <c r="AL776" s="58"/>
      <c r="AM776" s="58">
        <f>AF771-AM771</f>
        <v>-94</v>
      </c>
      <c r="AN776" s="58"/>
      <c r="AO776" s="58"/>
      <c r="AP776" s="58"/>
      <c r="AQ776" s="58"/>
      <c r="AR776" s="58"/>
      <c r="AS776" s="58"/>
      <c r="AT776" s="58">
        <f>AM771-AT771</f>
        <v>926.5</v>
      </c>
      <c r="AU776" s="58"/>
      <c r="AV776" s="58"/>
      <c r="AW776" s="58"/>
      <c r="AX776" s="58"/>
      <c r="AY776" s="58"/>
      <c r="AZ776" s="58"/>
      <c r="BA776" s="58">
        <f>AT771-BA771</f>
        <v>303.300000000001</v>
      </c>
      <c r="BB776" s="58"/>
      <c r="BC776" s="58"/>
      <c r="BD776" s="58"/>
      <c r="BE776" s="58"/>
      <c r="BF776" s="58"/>
      <c r="BG776" s="58"/>
      <c r="BH776" s="58">
        <f>BA771-BH771</f>
        <v>-1370</v>
      </c>
      <c r="BI776" s="58"/>
      <c r="BJ776" s="58"/>
      <c r="BK776" s="58"/>
      <c r="BL776" s="58"/>
      <c r="BM776" s="58"/>
      <c r="BN776" s="58"/>
      <c r="BO776" s="58">
        <f>BH771-BO771</f>
        <v>-738.799999999999</v>
      </c>
      <c r="BP776" s="58"/>
      <c r="BQ776" s="58"/>
      <c r="BR776" s="58"/>
      <c r="BS776" s="58"/>
      <c r="BT776" s="58"/>
      <c r="BU776" s="58"/>
      <c r="BV776" s="58">
        <f>BO771-BV771</f>
        <v>-535.500000000003</v>
      </c>
      <c r="BW776" s="58"/>
      <c r="BX776" s="58"/>
      <c r="BY776" s="58"/>
      <c r="BZ776" s="58"/>
      <c r="CA776" s="58"/>
      <c r="CB776" s="58"/>
      <c r="CC776" s="58">
        <f>BV771-CC771</f>
        <v>20.9141128169722</v>
      </c>
      <c r="CD776" s="58"/>
      <c r="CE776" s="58"/>
      <c r="CF776" s="58"/>
      <c r="CG776" s="58"/>
      <c r="CH776" s="58">
        <f>CC771-CH771</f>
        <v>1818.95333604785</v>
      </c>
      <c r="CI776" s="58"/>
      <c r="CJ776" s="58">
        <f>CC771-CJ771</f>
        <v>59.7886295739499</v>
      </c>
      <c r="CK776" s="58">
        <f t="shared" ref="CK776:CO776" si="920">CJ771-CK771</f>
        <v>54.3824355541201</v>
      </c>
      <c r="CL776" s="58">
        <f t="shared" si="920"/>
        <v>62.9967323316514</v>
      </c>
      <c r="CM776" s="58">
        <f t="shared" si="920"/>
        <v>24.8041051969594</v>
      </c>
      <c r="CN776" s="58">
        <f t="shared" si="920"/>
        <v>37.0108613959201</v>
      </c>
      <c r="CO776" s="58">
        <f t="shared" si="920"/>
        <v>-68.5450126695487</v>
      </c>
      <c r="CP776" s="58">
        <f t="shared" ref="CP776:CS776" si="921">CO771-CP771</f>
        <v>-66.3896382160765</v>
      </c>
      <c r="CQ776" s="58">
        <f t="shared" si="921"/>
        <v>-63.7734845903142</v>
      </c>
      <c r="CR776" s="58">
        <f t="shared" si="921"/>
        <v>-60.6487878379849</v>
      </c>
      <c r="CS776" s="58">
        <f t="shared" si="921"/>
        <v>-56.9635975786241</v>
      </c>
    </row>
    <row r="777" spans="1:97">
      <c r="A777" t="s">
        <v>467</v>
      </c>
      <c r="B777" s="27" t="s">
        <v>594</v>
      </c>
      <c r="C777" s="39">
        <f>C820</f>
        <v>-35.7</v>
      </c>
      <c r="D777" s="39">
        <f>D820</f>
        <v>65.6</v>
      </c>
      <c r="E777" s="39">
        <f>E820</f>
        <v>-76.3</v>
      </c>
      <c r="F777" s="39">
        <f>F820</f>
        <v>-148.8</v>
      </c>
      <c r="G777" s="39">
        <f>G820</f>
        <v>466.3</v>
      </c>
      <c r="H777" s="39">
        <f t="shared" ref="H777:R777" si="922">H820</f>
        <v>132.5</v>
      </c>
      <c r="I777" s="39">
        <f t="shared" si="922"/>
        <v>-322</v>
      </c>
      <c r="J777" s="39">
        <f t="shared" si="922"/>
        <v>-129.1</v>
      </c>
      <c r="K777" s="39">
        <f t="shared" si="922"/>
        <v>-155.8</v>
      </c>
      <c r="L777" s="39">
        <f t="shared" si="922"/>
        <v>55.9</v>
      </c>
      <c r="M777" s="39"/>
      <c r="N777" s="39"/>
      <c r="O777" s="39">
        <f t="shared" si="922"/>
        <v>-196.4</v>
      </c>
      <c r="P777" s="39"/>
      <c r="Q777" s="39"/>
      <c r="R777" s="39">
        <f t="shared" si="922"/>
        <v>-12.7</v>
      </c>
      <c r="S777" s="39"/>
      <c r="T777" s="39"/>
      <c r="U777" s="39"/>
      <c r="V777" s="39"/>
      <c r="W777" s="39"/>
      <c r="X777" s="39"/>
      <c r="Y777" s="39">
        <f>Y820</f>
        <v>261.1</v>
      </c>
      <c r="Z777" s="39"/>
      <c r="AA777" s="39"/>
      <c r="AB777" s="39"/>
      <c r="AC777" s="39"/>
      <c r="AD777" s="39"/>
      <c r="AE777" s="39"/>
      <c r="AF777" s="39">
        <f>AF820</f>
        <v>113.8</v>
      </c>
      <c r="AG777" s="39"/>
      <c r="AH777" s="39"/>
      <c r="AI777" s="39"/>
      <c r="AJ777" s="39"/>
      <c r="AK777" s="39"/>
      <c r="AL777" s="39"/>
      <c r="AM777" s="39">
        <f>AM820</f>
        <v>460.5</v>
      </c>
      <c r="AN777" s="39"/>
      <c r="AO777" s="39"/>
      <c r="AP777" s="39"/>
      <c r="AQ777" s="39"/>
      <c r="AR777" s="39"/>
      <c r="AS777" s="39"/>
      <c r="AT777" s="39">
        <f>AT820</f>
        <v>729.2</v>
      </c>
      <c r="AU777" s="39"/>
      <c r="AV777" s="39"/>
      <c r="AW777" s="39"/>
      <c r="AX777" s="39"/>
      <c r="AY777" s="39"/>
      <c r="AZ777" s="39"/>
      <c r="BA777" s="39">
        <f>BA820</f>
        <v>88</v>
      </c>
      <c r="BB777" s="39"/>
      <c r="BC777" s="39"/>
      <c r="BD777" s="39"/>
      <c r="BE777" s="39"/>
      <c r="BF777" s="39"/>
      <c r="BG777" s="39"/>
      <c r="BH777" s="39">
        <f>BH820</f>
        <v>-1011.3</v>
      </c>
      <c r="BI777" s="39"/>
      <c r="BJ777" s="39"/>
      <c r="BK777" s="39"/>
      <c r="BL777" s="39"/>
      <c r="BM777" s="39"/>
      <c r="BN777" s="39"/>
      <c r="BO777" s="39">
        <f>BO820</f>
        <v>-394.9</v>
      </c>
      <c r="BP777" s="39"/>
      <c r="BQ777" s="39"/>
      <c r="BR777" s="39"/>
      <c r="BS777" s="39"/>
      <c r="BT777" s="39"/>
      <c r="BU777" s="39"/>
      <c r="BV777" s="39">
        <f>BV820</f>
        <v>-226.6</v>
      </c>
      <c r="BW777" s="39"/>
      <c r="BX777" s="39"/>
      <c r="BY777" s="39"/>
      <c r="BZ777" s="39"/>
      <c r="CA777" s="39"/>
      <c r="CB777" s="39"/>
      <c r="CC777" s="39">
        <f>CC820</f>
        <v>20.9141128169722</v>
      </c>
      <c r="CD777" s="39"/>
      <c r="CE777" s="39"/>
      <c r="CF777" s="39"/>
      <c r="CG777" s="39"/>
      <c r="CH777" s="39">
        <f>CH820</f>
        <v>1818.95333604785</v>
      </c>
      <c r="CI777" s="39"/>
      <c r="CJ777" s="39">
        <f t="shared" ref="CJ777:CS777" si="923">CJ820</f>
        <v>59.7886295739499</v>
      </c>
      <c r="CK777" s="39">
        <f t="shared" si="923"/>
        <v>54.3824355541201</v>
      </c>
      <c r="CL777" s="39">
        <f t="shared" si="923"/>
        <v>62.9967323316514</v>
      </c>
      <c r="CM777" s="39">
        <f t="shared" si="923"/>
        <v>24.8041051969594</v>
      </c>
      <c r="CN777" s="39">
        <f t="shared" si="923"/>
        <v>37.0108613959201</v>
      </c>
      <c r="CO777" s="39">
        <f t="shared" si="923"/>
        <v>-68.5450126695487</v>
      </c>
      <c r="CP777" s="39">
        <f t="shared" si="923"/>
        <v>-66.3896382160765</v>
      </c>
      <c r="CQ777" s="39">
        <f t="shared" si="923"/>
        <v>-63.7734845903142</v>
      </c>
      <c r="CR777" s="39">
        <f t="shared" si="923"/>
        <v>-60.6487878379849</v>
      </c>
      <c r="CS777" s="39">
        <f t="shared" si="923"/>
        <v>-56.9635975786241</v>
      </c>
    </row>
    <row r="779" spans="1:97">
      <c r="A779" s="227" t="s">
        <v>468</v>
      </c>
    </row>
    <row r="780" spans="1:97">
      <c r="A780" t="str">
        <f>A891</f>
        <v>Non-current borrowings and debt</v>
      </c>
      <c r="B780" s="27" t="s">
        <v>594</v>
      </c>
      <c r="C780" s="39">
        <f>C891</f>
        <v>428.2</v>
      </c>
      <c r="D780" s="39">
        <f>D891</f>
        <v>1892.4</v>
      </c>
      <c r="E780" s="39">
        <f>E891</f>
        <v>2583</v>
      </c>
      <c r="F780" s="39">
        <f>F891</f>
        <v>2506.6</v>
      </c>
      <c r="G780" s="39">
        <f>G891</f>
        <v>2741.6</v>
      </c>
      <c r="H780" s="39">
        <f t="shared" ref="H780:R780" si="924">H891</f>
        <v>824.3</v>
      </c>
      <c r="I780" s="39">
        <f t="shared" si="924"/>
        <v>57.5</v>
      </c>
      <c r="J780" s="39">
        <f t="shared" si="924"/>
        <v>46.9</v>
      </c>
      <c r="K780" s="39">
        <f t="shared" si="924"/>
        <v>93.7</v>
      </c>
      <c r="L780" s="39">
        <f t="shared" si="924"/>
        <v>67.1</v>
      </c>
      <c r="M780" s="39"/>
      <c r="N780" s="39"/>
      <c r="O780" s="39">
        <f t="shared" si="924"/>
        <v>40.8</v>
      </c>
      <c r="P780" s="39"/>
      <c r="Q780" s="39"/>
      <c r="R780" s="39">
        <f t="shared" si="924"/>
        <v>30.9</v>
      </c>
      <c r="S780" s="39"/>
      <c r="T780" s="39"/>
      <c r="U780" s="39"/>
      <c r="V780" s="39"/>
      <c r="W780" s="39"/>
      <c r="X780" s="39"/>
      <c r="Y780" s="39">
        <f>Y891</f>
        <v>13.4</v>
      </c>
      <c r="Z780" s="39"/>
      <c r="AA780" s="39"/>
      <c r="AB780" s="39"/>
      <c r="AC780" s="39"/>
      <c r="AD780" s="39"/>
      <c r="AE780" s="39"/>
      <c r="AF780" s="39">
        <f>AF891</f>
        <v>13.5</v>
      </c>
      <c r="AG780" s="39"/>
      <c r="AH780" s="39"/>
      <c r="AI780" s="39"/>
      <c r="AJ780" s="39"/>
      <c r="AK780" s="39"/>
      <c r="AL780" s="39"/>
      <c r="AM780" s="39">
        <f>AM891</f>
        <v>9.6</v>
      </c>
      <c r="AN780" s="39"/>
      <c r="AO780" s="39"/>
      <c r="AP780" s="39"/>
      <c r="AQ780" s="39"/>
      <c r="AR780" s="39"/>
      <c r="AS780" s="39"/>
      <c r="AT780" s="39">
        <f>AT891</f>
        <v>8.5</v>
      </c>
      <c r="AU780" s="39"/>
      <c r="AV780" s="39"/>
      <c r="AW780" s="39"/>
      <c r="AX780" s="39"/>
      <c r="AY780" s="39"/>
      <c r="AZ780" s="39"/>
      <c r="BA780" s="39">
        <f>BA891</f>
        <v>10.7</v>
      </c>
      <c r="BB780" s="39"/>
      <c r="BC780" s="39"/>
      <c r="BD780" s="39"/>
      <c r="BE780" s="39"/>
      <c r="BF780" s="39"/>
      <c r="BG780" s="39"/>
      <c r="BH780" s="39">
        <f>BH891</f>
        <v>3017.6</v>
      </c>
      <c r="BI780" s="39"/>
      <c r="BJ780" s="39"/>
      <c r="BK780" s="39"/>
      <c r="BL780" s="39"/>
      <c r="BM780" s="39"/>
      <c r="BN780" s="39"/>
      <c r="BO780" s="39">
        <f>BO891</f>
        <v>4746.7</v>
      </c>
      <c r="BP780" s="39"/>
      <c r="BQ780" s="39"/>
      <c r="BR780" s="39"/>
      <c r="BS780" s="39"/>
      <c r="BT780" s="39"/>
      <c r="BU780" s="39"/>
      <c r="BV780" s="39">
        <f>BV891</f>
        <v>5187.1</v>
      </c>
      <c r="BW780" s="39"/>
      <c r="BX780" s="39"/>
      <c r="BY780" s="39"/>
      <c r="BZ780" s="39"/>
      <c r="CA780" s="39"/>
      <c r="CB780" s="39"/>
      <c r="CC780" s="39">
        <f t="shared" ref="CC780:CS780" si="925">CC891</f>
        <v>5187.1</v>
      </c>
      <c r="CD780" s="39"/>
      <c r="CE780" s="39"/>
      <c r="CF780" s="39"/>
      <c r="CG780" s="39"/>
      <c r="CH780" s="39">
        <f>CH891</f>
        <v>5187.1</v>
      </c>
      <c r="CI780" s="39"/>
      <c r="CJ780" s="39">
        <f t="shared" si="925"/>
        <v>5187.1</v>
      </c>
      <c r="CK780" s="39">
        <f t="shared" si="925"/>
        <v>5187.1</v>
      </c>
      <c r="CL780" s="39">
        <f t="shared" si="925"/>
        <v>5187.1</v>
      </c>
      <c r="CM780" s="39">
        <f t="shared" si="925"/>
        <v>5187.1</v>
      </c>
      <c r="CN780" s="39">
        <f t="shared" si="925"/>
        <v>5187.1</v>
      </c>
      <c r="CO780" s="39">
        <f t="shared" si="925"/>
        <v>5187.1</v>
      </c>
      <c r="CP780" s="39">
        <f t="shared" si="925"/>
        <v>5187.1</v>
      </c>
      <c r="CQ780" s="39">
        <f t="shared" si="925"/>
        <v>5187.1</v>
      </c>
      <c r="CR780" s="39">
        <f t="shared" si="925"/>
        <v>5187.1</v>
      </c>
      <c r="CS780" s="39">
        <f t="shared" si="925"/>
        <v>5187.1</v>
      </c>
    </row>
    <row r="781" spans="1:97">
      <c r="A781" t="str">
        <f>A901</f>
        <v>Current borrowings and debt</v>
      </c>
      <c r="B781" s="27" t="s">
        <v>594</v>
      </c>
      <c r="C781" s="39">
        <f>C901</f>
        <v>2452.1</v>
      </c>
      <c r="D781" s="39">
        <f>D901</f>
        <v>2218</v>
      </c>
      <c r="E781" s="39">
        <f>E901</f>
        <v>876.8</v>
      </c>
      <c r="F781" s="39">
        <f>F901</f>
        <v>2270.6</v>
      </c>
      <c r="G781" s="39">
        <f>G901</f>
        <v>389.7</v>
      </c>
      <c r="H781" s="39">
        <f t="shared" ref="H781:R781" si="926">H901</f>
        <v>767</v>
      </c>
      <c r="I781" s="39">
        <f t="shared" si="926"/>
        <v>1090.8</v>
      </c>
      <c r="J781" s="39">
        <f t="shared" si="926"/>
        <v>201.1</v>
      </c>
      <c r="K781" s="39">
        <f t="shared" si="926"/>
        <v>298.9</v>
      </c>
      <c r="L781" s="39">
        <f t="shared" si="926"/>
        <v>2521.2</v>
      </c>
      <c r="M781" s="39"/>
      <c r="N781" s="39"/>
      <c r="O781" s="39">
        <f t="shared" si="926"/>
        <v>741</v>
      </c>
      <c r="P781" s="39"/>
      <c r="Q781" s="39"/>
      <c r="R781" s="39">
        <f t="shared" si="926"/>
        <v>1233.7</v>
      </c>
      <c r="S781" s="39"/>
      <c r="T781" s="39"/>
      <c r="U781" s="39"/>
      <c r="V781" s="39"/>
      <c r="W781" s="39"/>
      <c r="X781" s="39"/>
      <c r="Y781" s="39">
        <f>Y901</f>
        <v>1161</v>
      </c>
      <c r="Z781" s="39"/>
      <c r="AA781" s="39"/>
      <c r="AB781" s="39"/>
      <c r="AC781" s="39"/>
      <c r="AD781" s="39"/>
      <c r="AE781" s="39"/>
      <c r="AF781" s="39">
        <f>AF901</f>
        <v>1227.8</v>
      </c>
      <c r="AG781" s="39"/>
      <c r="AH781" s="39"/>
      <c r="AI781" s="39"/>
      <c r="AJ781" s="39"/>
      <c r="AK781" s="39"/>
      <c r="AL781" s="39"/>
      <c r="AM781" s="39">
        <f>AM901</f>
        <v>841.2</v>
      </c>
      <c r="AN781" s="39"/>
      <c r="AO781" s="39"/>
      <c r="AP781" s="39"/>
      <c r="AQ781" s="39"/>
      <c r="AR781" s="39"/>
      <c r="AS781" s="39"/>
      <c r="AT781" s="39">
        <f>AT901</f>
        <v>856.4</v>
      </c>
      <c r="AU781" s="39"/>
      <c r="AV781" s="39"/>
      <c r="AW781" s="39"/>
      <c r="AX781" s="39"/>
      <c r="AY781" s="39"/>
      <c r="AZ781" s="39"/>
      <c r="BA781" s="39">
        <f>BA901</f>
        <v>4619.4</v>
      </c>
      <c r="BB781" s="39"/>
      <c r="BC781" s="39"/>
      <c r="BD781" s="39"/>
      <c r="BE781" s="39"/>
      <c r="BF781" s="39"/>
      <c r="BG781" s="39"/>
      <c r="BH781" s="39">
        <f>BH901</f>
        <v>1012.8</v>
      </c>
      <c r="BI781" s="39"/>
      <c r="BJ781" s="39"/>
      <c r="BK781" s="39"/>
      <c r="BL781" s="39"/>
      <c r="BM781" s="39"/>
      <c r="BN781" s="39"/>
      <c r="BO781" s="39">
        <f>BO901</f>
        <v>2091.5</v>
      </c>
      <c r="BP781" s="39"/>
      <c r="BQ781" s="39"/>
      <c r="BR781" s="39"/>
      <c r="BS781" s="39"/>
      <c r="BT781" s="39"/>
      <c r="BU781" s="39"/>
      <c r="BV781" s="39">
        <f>BV901</f>
        <v>1381.3</v>
      </c>
      <c r="BW781" s="39"/>
      <c r="BX781" s="39"/>
      <c r="BY781" s="39"/>
      <c r="BZ781" s="39"/>
      <c r="CA781" s="39"/>
      <c r="CB781" s="39"/>
      <c r="CC781" s="39">
        <f t="shared" ref="CC781:CS781" si="927">CC901</f>
        <v>1381.3</v>
      </c>
      <c r="CD781" s="39"/>
      <c r="CE781" s="39"/>
      <c r="CF781" s="39"/>
      <c r="CG781" s="39"/>
      <c r="CH781" s="39">
        <f>CH901</f>
        <v>1381.3</v>
      </c>
      <c r="CI781" s="39"/>
      <c r="CJ781" s="39">
        <f t="shared" si="927"/>
        <v>1381.3</v>
      </c>
      <c r="CK781" s="39">
        <f t="shared" si="927"/>
        <v>1381.3</v>
      </c>
      <c r="CL781" s="39">
        <f t="shared" si="927"/>
        <v>1381.3</v>
      </c>
      <c r="CM781" s="39">
        <f t="shared" si="927"/>
        <v>1381.3</v>
      </c>
      <c r="CN781" s="39">
        <f t="shared" si="927"/>
        <v>1381.3</v>
      </c>
      <c r="CO781" s="39">
        <f t="shared" si="927"/>
        <v>1381.3</v>
      </c>
      <c r="CP781" s="39">
        <f t="shared" si="927"/>
        <v>1381.3</v>
      </c>
      <c r="CQ781" s="39">
        <f t="shared" si="927"/>
        <v>1381.3</v>
      </c>
      <c r="CR781" s="39">
        <f t="shared" si="927"/>
        <v>1381.3</v>
      </c>
      <c r="CS781" s="39">
        <f t="shared" si="927"/>
        <v>1381.3</v>
      </c>
    </row>
    <row r="782" spans="1:97">
      <c r="A782" t="s">
        <v>469</v>
      </c>
      <c r="B782" s="27" t="s">
        <v>594</v>
      </c>
      <c r="C782" s="39" t="s">
        <v>242</v>
      </c>
      <c r="D782" s="39" t="s">
        <v>242</v>
      </c>
      <c r="E782" s="39" t="s">
        <v>242</v>
      </c>
      <c r="F782" s="39" t="s">
        <v>242</v>
      </c>
      <c r="G782" s="39" t="s">
        <v>242</v>
      </c>
      <c r="H782" s="39" t="s">
        <v>242</v>
      </c>
      <c r="I782" s="39" t="s">
        <v>242</v>
      </c>
      <c r="J782" s="39" t="s">
        <v>242</v>
      </c>
      <c r="K782" s="39" t="s">
        <v>242</v>
      </c>
      <c r="L782" s="39" t="s">
        <v>242</v>
      </c>
      <c r="M782" s="39"/>
      <c r="N782" s="39"/>
      <c r="O782" s="39" t="s">
        <v>242</v>
      </c>
      <c r="P782" s="39"/>
      <c r="Q782" s="39"/>
      <c r="R782" s="39" t="s">
        <v>242</v>
      </c>
      <c r="S782" s="39"/>
      <c r="T782" s="39"/>
      <c r="U782" s="39"/>
      <c r="V782" s="39"/>
      <c r="W782" s="39"/>
      <c r="X782" s="39"/>
      <c r="Y782" s="39" t="s">
        <v>242</v>
      </c>
      <c r="Z782" s="39"/>
      <c r="AA782" s="39"/>
      <c r="AB782" s="39"/>
      <c r="AC782" s="39"/>
      <c r="AD782" s="39"/>
      <c r="AE782" s="39"/>
      <c r="AF782" s="39" t="s">
        <v>242</v>
      </c>
      <c r="AG782" s="39"/>
      <c r="AH782" s="39"/>
      <c r="AI782" s="39"/>
      <c r="AJ782" s="39"/>
      <c r="AK782" s="39"/>
      <c r="AL782" s="39"/>
      <c r="AM782" s="39">
        <f>+AM892+AM902</f>
        <v>2035.8</v>
      </c>
      <c r="AN782" s="39"/>
      <c r="AO782" s="39"/>
      <c r="AP782" s="39"/>
      <c r="AQ782" s="39"/>
      <c r="AR782" s="39"/>
      <c r="AS782" s="39"/>
      <c r="AT782" s="39">
        <f>+AT892+AT902</f>
        <v>1681.6</v>
      </c>
      <c r="AU782" s="39"/>
      <c r="AV782" s="39"/>
      <c r="AW782" s="39"/>
      <c r="AX782" s="39"/>
      <c r="AY782" s="39"/>
      <c r="AZ782" s="39"/>
      <c r="BA782" s="39">
        <f>+BA892+BA902</f>
        <v>1670.3</v>
      </c>
      <c r="BB782" s="39"/>
      <c r="BC782" s="39"/>
      <c r="BD782" s="39"/>
      <c r="BE782" s="39"/>
      <c r="BF782" s="39"/>
      <c r="BG782" s="39"/>
      <c r="BH782" s="39">
        <f>+BH892+BH902</f>
        <v>1620.5</v>
      </c>
      <c r="BI782" s="39"/>
      <c r="BJ782" s="39"/>
      <c r="BK782" s="39"/>
      <c r="BL782" s="39"/>
      <c r="BM782" s="39"/>
      <c r="BN782" s="39"/>
      <c r="BO782" s="39">
        <f>+BO892+BO902</f>
        <v>1854</v>
      </c>
      <c r="BP782" s="39"/>
      <c r="BQ782" s="39"/>
      <c r="BR782" s="39"/>
      <c r="BS782" s="39"/>
      <c r="BT782" s="39"/>
      <c r="BU782" s="39"/>
      <c r="BV782" s="39">
        <f>+BV892+BV902</f>
        <v>1926.6</v>
      </c>
      <c r="BW782" s="39"/>
      <c r="BX782" s="39"/>
      <c r="BY782" s="39"/>
      <c r="BZ782" s="39"/>
      <c r="CA782" s="39"/>
      <c r="CB782" s="39"/>
      <c r="CC782" s="39">
        <f t="shared" ref="CC782:CS782" si="928">+CC892+CC902</f>
        <v>1526.6</v>
      </c>
      <c r="CD782" s="39"/>
      <c r="CE782" s="39"/>
      <c r="CF782" s="39"/>
      <c r="CG782" s="39"/>
      <c r="CH782" s="39">
        <f>+CH892+CH902</f>
        <v>1526.6</v>
      </c>
      <c r="CI782" s="39"/>
      <c r="CJ782" s="39">
        <f t="shared" si="928"/>
        <v>1526.6</v>
      </c>
      <c r="CK782" s="39">
        <f t="shared" si="928"/>
        <v>1526.6</v>
      </c>
      <c r="CL782" s="39">
        <f t="shared" si="928"/>
        <v>1526.6</v>
      </c>
      <c r="CM782" s="39">
        <f t="shared" si="928"/>
        <v>1526.6</v>
      </c>
      <c r="CN782" s="39">
        <f t="shared" si="928"/>
        <v>1526.6</v>
      </c>
      <c r="CO782" s="39">
        <f t="shared" si="928"/>
        <v>1526.6</v>
      </c>
      <c r="CP782" s="39">
        <f t="shared" si="928"/>
        <v>1526.6</v>
      </c>
      <c r="CQ782" s="39">
        <f t="shared" si="928"/>
        <v>1526.6</v>
      </c>
      <c r="CR782" s="39">
        <f t="shared" si="928"/>
        <v>1526.6</v>
      </c>
      <c r="CS782" s="39">
        <f t="shared" si="928"/>
        <v>1526.6</v>
      </c>
    </row>
    <row r="783" spans="1:97">
      <c r="A783" s="18" t="s">
        <v>470</v>
      </c>
      <c r="B783" s="30" t="s">
        <v>594</v>
      </c>
      <c r="C783" s="58">
        <f>+C780+C781</f>
        <v>2880.3</v>
      </c>
      <c r="D783" s="58">
        <f>+D780+D781</f>
        <v>4110.4</v>
      </c>
      <c r="E783" s="58">
        <f>+E780+E781</f>
        <v>3459.8</v>
      </c>
      <c r="F783" s="58">
        <f>+F780+F781</f>
        <v>4777.2</v>
      </c>
      <c r="G783" s="58">
        <f>+G780+G781</f>
        <v>3131.3</v>
      </c>
      <c r="H783" s="58">
        <f t="shared" ref="H783:R783" si="929">+H780+H781</f>
        <v>1591.3</v>
      </c>
      <c r="I783" s="58">
        <f t="shared" si="929"/>
        <v>1148.3</v>
      </c>
      <c r="J783" s="58">
        <f t="shared" si="929"/>
        <v>248</v>
      </c>
      <c r="K783" s="58">
        <f t="shared" si="929"/>
        <v>392.6</v>
      </c>
      <c r="L783" s="58">
        <f t="shared" si="929"/>
        <v>2588.3</v>
      </c>
      <c r="M783" s="58"/>
      <c r="N783" s="58"/>
      <c r="O783" s="58">
        <f t="shared" si="929"/>
        <v>781.8</v>
      </c>
      <c r="P783" s="58"/>
      <c r="Q783" s="58"/>
      <c r="R783" s="58">
        <f t="shared" si="929"/>
        <v>1264.6</v>
      </c>
      <c r="S783" s="58"/>
      <c r="T783" s="58"/>
      <c r="U783" s="58"/>
      <c r="V783" s="58"/>
      <c r="W783" s="58"/>
      <c r="X783" s="58"/>
      <c r="Y783" s="58">
        <f>+Y780+Y781</f>
        <v>1174.4</v>
      </c>
      <c r="Z783" s="58"/>
      <c r="AA783" s="58"/>
      <c r="AB783" s="58"/>
      <c r="AC783" s="58"/>
      <c r="AD783" s="58"/>
      <c r="AE783" s="58"/>
      <c r="AF783" s="58">
        <f>+AF780+AF781</f>
        <v>1241.3</v>
      </c>
      <c r="AG783" s="58"/>
      <c r="AH783" s="58"/>
      <c r="AI783" s="58"/>
      <c r="AJ783" s="58"/>
      <c r="AK783" s="58"/>
      <c r="AL783" s="58"/>
      <c r="AM783" s="58">
        <f>+AM780+AM781+AM782</f>
        <v>2886.6</v>
      </c>
      <c r="AN783" s="58"/>
      <c r="AO783" s="58"/>
      <c r="AP783" s="58"/>
      <c r="AQ783" s="58"/>
      <c r="AR783" s="58"/>
      <c r="AS783" s="58"/>
      <c r="AT783" s="58">
        <f>+AT780+AT781+AT782</f>
        <v>2546.5</v>
      </c>
      <c r="AU783" s="58"/>
      <c r="AV783" s="58"/>
      <c r="AW783" s="58"/>
      <c r="AX783" s="58"/>
      <c r="AY783" s="58"/>
      <c r="AZ783" s="58"/>
      <c r="BA783" s="58">
        <f>+BA780+BA781+BA782</f>
        <v>6300.4</v>
      </c>
      <c r="BB783" s="58"/>
      <c r="BC783" s="58"/>
      <c r="BD783" s="58"/>
      <c r="BE783" s="58"/>
      <c r="BF783" s="58"/>
      <c r="BG783" s="58"/>
      <c r="BH783" s="58">
        <f>+BH780+BH781+BH782</f>
        <v>5650.9</v>
      </c>
      <c r="BI783" s="58"/>
      <c r="BJ783" s="58"/>
      <c r="BK783" s="58"/>
      <c r="BL783" s="58"/>
      <c r="BM783" s="58"/>
      <c r="BN783" s="58"/>
      <c r="BO783" s="58">
        <f>+BO780+BO781+BO782</f>
        <v>8692.2</v>
      </c>
      <c r="BP783" s="58"/>
      <c r="BQ783" s="58"/>
      <c r="BR783" s="58"/>
      <c r="BS783" s="58"/>
      <c r="BT783" s="58"/>
      <c r="BU783" s="58"/>
      <c r="BV783" s="58">
        <f>+BV780+BV781+BV782</f>
        <v>8495</v>
      </c>
      <c r="BW783" s="58"/>
      <c r="BX783" s="58"/>
      <c r="BY783" s="58"/>
      <c r="BZ783" s="58"/>
      <c r="CA783" s="58"/>
      <c r="CB783" s="58"/>
      <c r="CC783" s="58">
        <f t="shared" ref="CC783:CS783" si="930">+CC780+CC781+CC782</f>
        <v>8095</v>
      </c>
      <c r="CD783" s="58"/>
      <c r="CE783" s="58"/>
      <c r="CF783" s="58"/>
      <c r="CG783" s="58"/>
      <c r="CH783" s="58">
        <f>+CH780+CH781+CH782</f>
        <v>8095</v>
      </c>
      <c r="CI783" s="58"/>
      <c r="CJ783" s="58">
        <f t="shared" si="930"/>
        <v>8095</v>
      </c>
      <c r="CK783" s="58">
        <f t="shared" si="930"/>
        <v>8095</v>
      </c>
      <c r="CL783" s="58">
        <f t="shared" si="930"/>
        <v>8095</v>
      </c>
      <c r="CM783" s="58">
        <f t="shared" si="930"/>
        <v>8095</v>
      </c>
      <c r="CN783" s="58">
        <f t="shared" si="930"/>
        <v>8095</v>
      </c>
      <c r="CO783" s="58">
        <f t="shared" si="930"/>
        <v>8095</v>
      </c>
      <c r="CP783" s="58">
        <f t="shared" si="930"/>
        <v>8095</v>
      </c>
      <c r="CQ783" s="58">
        <f t="shared" si="930"/>
        <v>8095</v>
      </c>
      <c r="CR783" s="58">
        <f t="shared" si="930"/>
        <v>8095</v>
      </c>
      <c r="CS783" s="58">
        <f t="shared" si="930"/>
        <v>8095</v>
      </c>
    </row>
    <row r="784" spans="1:97">
      <c r="A784" t="s">
        <v>338</v>
      </c>
      <c r="B784" s="27" t="s">
        <v>594</v>
      </c>
      <c r="C784" s="39">
        <f>C871</f>
        <v>663.2</v>
      </c>
      <c r="D784" s="39">
        <f>D871</f>
        <v>781.2</v>
      </c>
      <c r="E784" s="39">
        <f>E871</f>
        <v>1086.7</v>
      </c>
      <c r="F784" s="39">
        <f>F871</f>
        <v>1077.1</v>
      </c>
      <c r="G784" s="39">
        <f>G871</f>
        <v>1173.1</v>
      </c>
      <c r="H784" s="39">
        <f t="shared" ref="H784:R784" si="931">H871</f>
        <v>1550.4</v>
      </c>
      <c r="I784" s="39">
        <f t="shared" si="931"/>
        <v>1652.2</v>
      </c>
      <c r="J784" s="39">
        <f t="shared" si="931"/>
        <v>1823.2</v>
      </c>
      <c r="K784" s="39">
        <f t="shared" si="931"/>
        <v>2607.3</v>
      </c>
      <c r="L784" s="39">
        <f t="shared" si="931"/>
        <v>1917</v>
      </c>
      <c r="M784" s="39"/>
      <c r="N784" s="39"/>
      <c r="O784" s="39">
        <f t="shared" si="931"/>
        <v>1399.8</v>
      </c>
      <c r="P784" s="39"/>
      <c r="Q784" s="39"/>
      <c r="R784" s="39">
        <f t="shared" si="931"/>
        <v>1746</v>
      </c>
      <c r="S784" s="39"/>
      <c r="T784" s="39"/>
      <c r="U784" s="39"/>
      <c r="V784" s="39"/>
      <c r="W784" s="39"/>
      <c r="X784" s="39"/>
      <c r="Y784" s="39">
        <f>Y871</f>
        <v>3046.6</v>
      </c>
      <c r="Z784" s="39"/>
      <c r="AA784" s="39"/>
      <c r="AB784" s="39"/>
      <c r="AC784" s="39"/>
      <c r="AD784" s="39"/>
      <c r="AE784" s="39"/>
      <c r="AF784" s="39">
        <f>AF871</f>
        <v>3992</v>
      </c>
      <c r="AG784" s="39"/>
      <c r="AH784" s="39"/>
      <c r="AI784" s="39"/>
      <c r="AJ784" s="39"/>
      <c r="AK784" s="39"/>
      <c r="AL784" s="39"/>
      <c r="AM784" s="39">
        <f>AM871</f>
        <v>5286</v>
      </c>
      <c r="AN784" s="39"/>
      <c r="AO784" s="39"/>
      <c r="AP784" s="39"/>
      <c r="AQ784" s="39"/>
      <c r="AR784" s="39"/>
      <c r="AS784" s="39"/>
      <c r="AT784" s="39">
        <f>AT871</f>
        <v>6405.9</v>
      </c>
      <c r="AU784" s="39"/>
      <c r="AV784" s="39"/>
      <c r="AW784" s="39"/>
      <c r="AX784" s="39"/>
      <c r="AY784" s="39"/>
      <c r="AZ784" s="39"/>
      <c r="BA784" s="39">
        <f>BA871</f>
        <v>2713.5</v>
      </c>
      <c r="BB784" s="39"/>
      <c r="BC784" s="39"/>
      <c r="BD784" s="39"/>
      <c r="BE784" s="39"/>
      <c r="BF784" s="39"/>
      <c r="BG784" s="39"/>
      <c r="BH784" s="39">
        <f>BH871</f>
        <v>2617.7</v>
      </c>
      <c r="BI784" s="39"/>
      <c r="BJ784" s="39"/>
      <c r="BK784" s="39"/>
      <c r="BL784" s="39"/>
      <c r="BM784" s="39"/>
      <c r="BN784" s="39"/>
      <c r="BO784" s="39">
        <f>BO871</f>
        <v>4288.1</v>
      </c>
      <c r="BP784" s="39"/>
      <c r="BQ784" s="39"/>
      <c r="BR784" s="39"/>
      <c r="BS784" s="39"/>
      <c r="BT784" s="39"/>
      <c r="BU784" s="39"/>
      <c r="BV784" s="39">
        <f>BV871</f>
        <v>4052.3</v>
      </c>
      <c r="BW784" s="39"/>
      <c r="BX784" s="39"/>
      <c r="BY784" s="39"/>
      <c r="BZ784" s="39"/>
      <c r="CA784" s="39"/>
      <c r="CB784" s="39"/>
      <c r="CC784" s="39">
        <f>CC871</f>
        <v>6690.38536059021</v>
      </c>
      <c r="CD784" s="39"/>
      <c r="CE784" s="39"/>
      <c r="CF784" s="39"/>
      <c r="CG784" s="39"/>
      <c r="CH784" s="39">
        <f>CH871</f>
        <v>12283.0408276594</v>
      </c>
      <c r="CI784" s="39"/>
      <c r="CJ784" s="39">
        <f>CJ871</f>
        <v>9192.26973792245</v>
      </c>
      <c r="CK784" s="39">
        <f t="shared" ref="CK784:CS784" si="932">CK871</f>
        <v>12135.1442610196</v>
      </c>
      <c r="CL784" s="39">
        <f t="shared" si="932"/>
        <v>15560.9370367205</v>
      </c>
      <c r="CM784" s="39">
        <f t="shared" si="932"/>
        <v>19382.7086080106</v>
      </c>
      <c r="CN784" s="39">
        <f t="shared" si="932"/>
        <v>23552.0816449469</v>
      </c>
      <c r="CO784" s="39">
        <f t="shared" si="932"/>
        <v>27973.4397464949</v>
      </c>
      <c r="CP784" s="39">
        <f t="shared" si="932"/>
        <v>32779.44825446</v>
      </c>
      <c r="CQ784" s="39">
        <f t="shared" si="932"/>
        <v>37997.2332257211</v>
      </c>
      <c r="CR784" s="39">
        <f t="shared" si="932"/>
        <v>43655.7977141557</v>
      </c>
      <c r="CS784" s="39">
        <f t="shared" si="932"/>
        <v>49786.1522070282</v>
      </c>
    </row>
    <row r="785" spans="1:97">
      <c r="A785" s="18" t="s">
        <v>471</v>
      </c>
      <c r="B785" s="30" t="s">
        <v>594</v>
      </c>
      <c r="C785" s="58">
        <v>2217.1</v>
      </c>
      <c r="D785" s="58">
        <v>3329.2</v>
      </c>
      <c r="E785" s="58">
        <v>2373.1</v>
      </c>
      <c r="F785" s="58">
        <v>3700.1</v>
      </c>
      <c r="G785" s="58">
        <v>1958.2</v>
      </c>
      <c r="H785" s="58">
        <v>41</v>
      </c>
      <c r="I785" s="58">
        <v>504</v>
      </c>
      <c r="J785" s="58">
        <v>1575</v>
      </c>
      <c r="K785" s="58">
        <v>2215</v>
      </c>
      <c r="L785" s="58">
        <v>671.3</v>
      </c>
      <c r="M785" s="58"/>
      <c r="N785" s="58"/>
      <c r="O785" s="58">
        <v>-618</v>
      </c>
      <c r="P785" s="58"/>
      <c r="Q785" s="58"/>
      <c r="R785" s="58">
        <v>-481.4</v>
      </c>
      <c r="S785" s="58"/>
      <c r="T785" s="58"/>
      <c r="U785" s="58"/>
      <c r="V785" s="58"/>
      <c r="W785" s="58"/>
      <c r="X785" s="58"/>
      <c r="Y785" s="58">
        <v>-1872.2</v>
      </c>
      <c r="Z785" s="58"/>
      <c r="AA785" s="58"/>
      <c r="AB785" s="58"/>
      <c r="AC785" s="58"/>
      <c r="AD785" s="58"/>
      <c r="AE785" s="58"/>
      <c r="AF785" s="58">
        <v>-2751</v>
      </c>
      <c r="AG785" s="58"/>
      <c r="AH785" s="58"/>
      <c r="AI785" s="58"/>
      <c r="AJ785" s="58"/>
      <c r="AK785" s="58"/>
      <c r="AL785" s="58"/>
      <c r="AM785" s="58">
        <v>-2399.3</v>
      </c>
      <c r="AN785" s="58"/>
      <c r="AO785" s="58"/>
      <c r="AP785" s="58"/>
      <c r="AQ785" s="58"/>
      <c r="AR785" s="58"/>
      <c r="AS785" s="58"/>
      <c r="AT785" s="58">
        <v>-3859</v>
      </c>
      <c r="AU785" s="58"/>
      <c r="AV785" s="58"/>
      <c r="AW785" s="58"/>
      <c r="AX785" s="58"/>
      <c r="AY785" s="58"/>
      <c r="AZ785" s="58"/>
      <c r="BA785" s="58">
        <v>3586</v>
      </c>
      <c r="BB785" s="58"/>
      <c r="BC785" s="58"/>
      <c r="BD785" s="58"/>
      <c r="BE785" s="58"/>
      <c r="BF785" s="58"/>
      <c r="BG785" s="58"/>
      <c r="BH785" s="58">
        <v>3033</v>
      </c>
      <c r="BI785" s="58"/>
      <c r="BJ785" s="58"/>
      <c r="BK785" s="58"/>
      <c r="BL785" s="58"/>
      <c r="BM785" s="58"/>
      <c r="BN785" s="58"/>
      <c r="BO785" s="58">
        <v>4404</v>
      </c>
      <c r="BP785" s="58"/>
      <c r="BQ785" s="58"/>
      <c r="BR785" s="58"/>
      <c r="BS785" s="58"/>
      <c r="BT785" s="58"/>
      <c r="BU785" s="58"/>
      <c r="BV785" s="58">
        <v>4442.7</v>
      </c>
      <c r="BW785" s="58"/>
      <c r="BX785" s="58"/>
      <c r="BY785" s="58"/>
      <c r="BZ785" s="58"/>
      <c r="CA785" s="58"/>
      <c r="CB785" s="58"/>
      <c r="CC785" s="58">
        <f t="shared" ref="CC785:CS785" si="933">+CC783-CC784</f>
        <v>1404.61463940979</v>
      </c>
      <c r="CD785" s="58"/>
      <c r="CE785" s="58"/>
      <c r="CF785" s="58"/>
      <c r="CG785" s="58"/>
      <c r="CH785" s="58">
        <f>+CH783-CH784</f>
        <v>-4188.04082765943</v>
      </c>
      <c r="CI785" s="58"/>
      <c r="CJ785" s="58">
        <f>+CJ783-CJ784</f>
        <v>-1097.26973792245</v>
      </c>
      <c r="CK785" s="58">
        <f t="shared" si="933"/>
        <v>-4040.14426101962</v>
      </c>
      <c r="CL785" s="58">
        <f t="shared" si="933"/>
        <v>-7465.93703672049</v>
      </c>
      <c r="CM785" s="58">
        <f t="shared" si="933"/>
        <v>-11287.7086080106</v>
      </c>
      <c r="CN785" s="58">
        <f t="shared" si="933"/>
        <v>-15457.0816449469</v>
      </c>
      <c r="CO785" s="58">
        <f t="shared" si="933"/>
        <v>-19878.4397464949</v>
      </c>
      <c r="CP785" s="58">
        <f t="shared" si="933"/>
        <v>-24684.44825446</v>
      </c>
      <c r="CQ785" s="58">
        <f t="shared" si="933"/>
        <v>-29902.2332257211</v>
      </c>
      <c r="CR785" s="58">
        <f t="shared" si="933"/>
        <v>-35560.7977141557</v>
      </c>
      <c r="CS785" s="58">
        <f t="shared" si="933"/>
        <v>-41691.1522070282</v>
      </c>
    </row>
    <row r="786" s="17" customFormat="1" ht="10.2" spans="1:97">
      <c r="A786" s="17" t="s">
        <v>595</v>
      </c>
      <c r="B786" s="228" t="s">
        <v>594</v>
      </c>
      <c r="C786" s="229">
        <f>+C783-C784</f>
        <v>2217.1</v>
      </c>
      <c r="D786" s="229">
        <f>+D783-D784</f>
        <v>3329.2</v>
      </c>
      <c r="E786" s="229">
        <f>+E783-E784</f>
        <v>2373.1</v>
      </c>
      <c r="F786" s="229">
        <f>+F783-F784</f>
        <v>3700.1</v>
      </c>
      <c r="G786" s="229">
        <f>+G783-G784</f>
        <v>1958.2</v>
      </c>
      <c r="H786" s="229">
        <f t="shared" ref="H786:R786" si="934">+H783-H784</f>
        <v>40.8999999999999</v>
      </c>
      <c r="I786" s="229">
        <f t="shared" si="934"/>
        <v>-503.9</v>
      </c>
      <c r="J786" s="229">
        <f t="shared" si="934"/>
        <v>-1575.2</v>
      </c>
      <c r="K786" s="229">
        <f t="shared" si="934"/>
        <v>-2214.7</v>
      </c>
      <c r="L786" s="229">
        <f t="shared" si="934"/>
        <v>671.3</v>
      </c>
      <c r="M786" s="229"/>
      <c r="N786" s="229"/>
      <c r="O786" s="229">
        <f t="shared" si="934"/>
        <v>-618</v>
      </c>
      <c r="P786" s="229"/>
      <c r="Q786" s="229"/>
      <c r="R786" s="229">
        <f t="shared" si="934"/>
        <v>-481.4</v>
      </c>
      <c r="S786" s="229"/>
      <c r="T786" s="229"/>
      <c r="U786" s="229"/>
      <c r="V786" s="229"/>
      <c r="W786" s="229"/>
      <c r="X786" s="229"/>
      <c r="Y786" s="229">
        <f>+Y783-Y784</f>
        <v>-1872.2</v>
      </c>
      <c r="Z786" s="229"/>
      <c r="AA786" s="229"/>
      <c r="AB786" s="229"/>
      <c r="AC786" s="229"/>
      <c r="AD786" s="229"/>
      <c r="AE786" s="229"/>
      <c r="AF786" s="229">
        <f>+AF783-AF784</f>
        <v>-2750.7</v>
      </c>
      <c r="AG786" s="229"/>
      <c r="AH786" s="229"/>
      <c r="AI786" s="229"/>
      <c r="AJ786" s="229"/>
      <c r="AK786" s="229"/>
      <c r="AL786" s="229"/>
      <c r="AM786" s="229">
        <f>+AM783-AM784</f>
        <v>-2399.4</v>
      </c>
      <c r="AN786" s="229"/>
      <c r="AO786" s="229"/>
      <c r="AP786" s="229"/>
      <c r="AQ786" s="229"/>
      <c r="AR786" s="229"/>
      <c r="AS786" s="229"/>
      <c r="AT786" s="229">
        <f>+AT783-AT784</f>
        <v>-3859.4</v>
      </c>
      <c r="AU786" s="229"/>
      <c r="AV786" s="229"/>
      <c r="AW786" s="229"/>
      <c r="AX786" s="229"/>
      <c r="AY786" s="229"/>
      <c r="AZ786" s="229"/>
      <c r="BA786" s="229">
        <f>+BA783-BA784</f>
        <v>3586.9</v>
      </c>
      <c r="BB786" s="229"/>
      <c r="BC786" s="229"/>
      <c r="BD786" s="229"/>
      <c r="BE786" s="229"/>
      <c r="BF786" s="229"/>
      <c r="BG786" s="229"/>
      <c r="BH786" s="229">
        <f>+BH783-BH784</f>
        <v>3033.2</v>
      </c>
      <c r="BI786" s="229"/>
      <c r="BJ786" s="229"/>
      <c r="BK786" s="229"/>
      <c r="BL786" s="229"/>
      <c r="BM786" s="229"/>
      <c r="BN786" s="229"/>
      <c r="BO786" s="229">
        <f>+BO783-BO784</f>
        <v>4404.1</v>
      </c>
      <c r="BP786" s="229"/>
      <c r="BQ786" s="229"/>
      <c r="BR786" s="229"/>
      <c r="BS786" s="229"/>
      <c r="BT786" s="229"/>
      <c r="BU786" s="229"/>
      <c r="BV786" s="229">
        <f>+BV783-BV784</f>
        <v>4442.7</v>
      </c>
      <c r="BW786" s="229"/>
      <c r="BX786" s="229"/>
      <c r="BY786" s="229"/>
      <c r="BZ786" s="229"/>
      <c r="CA786" s="229"/>
      <c r="CB786" s="229"/>
      <c r="CC786" s="229">
        <f t="shared" ref="CC786:CS786" si="935">+CC783-CC784</f>
        <v>1404.61463940979</v>
      </c>
      <c r="CD786" s="229"/>
      <c r="CE786" s="229"/>
      <c r="CF786" s="229"/>
      <c r="CG786" s="229"/>
      <c r="CH786" s="229">
        <f>+CH783-CH784</f>
        <v>-4188.04082765943</v>
      </c>
      <c r="CI786" s="229"/>
      <c r="CJ786" s="229">
        <f t="shared" si="935"/>
        <v>-1097.26973792245</v>
      </c>
      <c r="CK786" s="229">
        <f t="shared" si="935"/>
        <v>-4040.14426101962</v>
      </c>
      <c r="CL786" s="229">
        <f t="shared" si="935"/>
        <v>-7465.93703672049</v>
      </c>
      <c r="CM786" s="229">
        <f t="shared" si="935"/>
        <v>-11287.7086080106</v>
      </c>
      <c r="CN786" s="229">
        <f t="shared" si="935"/>
        <v>-15457.0816449469</v>
      </c>
      <c r="CO786" s="229">
        <f t="shared" si="935"/>
        <v>-19878.4397464949</v>
      </c>
      <c r="CP786" s="229">
        <f t="shared" si="935"/>
        <v>-24684.44825446</v>
      </c>
      <c r="CQ786" s="229">
        <f t="shared" si="935"/>
        <v>-29902.2332257211</v>
      </c>
      <c r="CR786" s="229">
        <f t="shared" si="935"/>
        <v>-35560.7977141557</v>
      </c>
      <c r="CS786" s="229">
        <f t="shared" si="935"/>
        <v>-41691.1522070282</v>
      </c>
    </row>
    <row r="787" spans="1:97">
      <c r="BI787" s="76"/>
      <c r="BJ787" s="42"/>
      <c r="BK787" s="42"/>
      <c r="BL787" s="42"/>
      <c r="BM787" s="42"/>
      <c r="BN787" s="42"/>
      <c r="BP787" s="42"/>
      <c r="BQ787" s="42"/>
      <c r="BR787" s="42"/>
      <c r="BS787" s="42"/>
      <c r="BT787" s="42"/>
      <c r="BU787" s="42"/>
      <c r="BY787" s="42"/>
      <c r="CF787" s="42"/>
    </row>
    <row r="788" spans="1:97">
      <c r="A788" t="s">
        <v>282</v>
      </c>
      <c r="B788" s="27" t="s">
        <v>594</v>
      </c>
      <c r="C788" s="67">
        <f t="shared" ref="C788:L788" si="936">C72</f>
        <v>2264.6</v>
      </c>
      <c r="D788" s="67">
        <f t="shared" si="936"/>
        <v>2541</v>
      </c>
      <c r="E788" s="67">
        <f t="shared" si="936"/>
        <v>2831</v>
      </c>
      <c r="F788" s="67">
        <f t="shared" si="936"/>
        <v>2725.1</v>
      </c>
      <c r="G788" s="67">
        <f t="shared" si="936"/>
        <v>2578</v>
      </c>
      <c r="H788" s="67">
        <f t="shared" si="936"/>
        <v>3057</v>
      </c>
      <c r="I788" s="67">
        <f t="shared" si="936"/>
        <v>3292.6</v>
      </c>
      <c r="J788" s="67">
        <f t="shared" si="936"/>
        <v>3697.2</v>
      </c>
      <c r="K788" s="67">
        <f t="shared" si="936"/>
        <v>3874.8</v>
      </c>
      <c r="L788" s="67">
        <f t="shared" si="936"/>
        <v>3890.7</v>
      </c>
      <c r="M788" s="67"/>
      <c r="N788" s="67"/>
      <c r="O788" s="67">
        <f>O72</f>
        <v>4387.6</v>
      </c>
      <c r="P788" s="67"/>
      <c r="Q788" s="67"/>
      <c r="R788" s="67">
        <f>R72</f>
        <v>4539.9</v>
      </c>
      <c r="S788" s="67"/>
      <c r="T788" s="67"/>
      <c r="U788" s="67"/>
      <c r="V788" s="67"/>
      <c r="W788" s="67"/>
      <c r="X788" s="67"/>
      <c r="Y788" s="67">
        <f>Y72</f>
        <v>4676.3</v>
      </c>
      <c r="Z788" s="67"/>
      <c r="AA788" s="67"/>
      <c r="AB788" s="67"/>
      <c r="AC788" s="67"/>
      <c r="AD788" s="67"/>
      <c r="AE788" s="67"/>
      <c r="AF788" s="67">
        <f>AF72</f>
        <v>4921.9</v>
      </c>
      <c r="AG788" s="67"/>
      <c r="AH788" s="67"/>
      <c r="AI788" s="67"/>
      <c r="AJ788" s="67"/>
      <c r="AK788" s="67"/>
      <c r="AL788" s="67"/>
      <c r="AM788" s="67">
        <f>AM72</f>
        <v>5547.5</v>
      </c>
      <c r="AN788" s="67"/>
      <c r="AO788" s="67"/>
      <c r="AP788" s="67"/>
      <c r="AQ788" s="67"/>
      <c r="AR788" s="67"/>
      <c r="AS788" s="67"/>
      <c r="AT788" s="67">
        <f>AT72</f>
        <v>5209</v>
      </c>
      <c r="AU788" s="67"/>
      <c r="AV788" s="67"/>
      <c r="AW788" s="67"/>
      <c r="AX788" s="67"/>
      <c r="AY788" s="67"/>
      <c r="AZ788" s="67"/>
      <c r="BA788" s="67">
        <f>BA72</f>
        <v>6160.3</v>
      </c>
      <c r="BB788" s="67"/>
      <c r="BC788" s="67"/>
      <c r="BD788" s="67"/>
      <c r="BE788" s="67"/>
      <c r="BF788" s="67"/>
      <c r="BG788" s="67"/>
      <c r="BH788" s="67">
        <f>BH72</f>
        <v>7456.8</v>
      </c>
      <c r="BI788" s="67"/>
      <c r="BJ788" s="67"/>
      <c r="BK788" s="67"/>
      <c r="BL788" s="67"/>
      <c r="BM788" s="67"/>
      <c r="BN788" s="67"/>
      <c r="BO788" s="67">
        <f>BO72</f>
        <v>8143.3</v>
      </c>
      <c r="BP788" s="67"/>
      <c r="BQ788" s="67"/>
      <c r="BR788" s="67"/>
      <c r="BS788" s="67"/>
      <c r="BT788" s="67"/>
      <c r="BU788" s="67"/>
      <c r="BV788" s="67">
        <f>BV72</f>
        <v>8687.5</v>
      </c>
      <c r="BW788" s="67"/>
      <c r="BX788" s="67"/>
      <c r="BY788" s="67"/>
      <c r="BZ788" s="67"/>
      <c r="CA788" s="67"/>
      <c r="CB788" s="67"/>
      <c r="CC788" s="67">
        <f t="shared" ref="CC788:CS788" si="937">CC72</f>
        <v>8926.71029526298</v>
      </c>
      <c r="CD788" s="67"/>
      <c r="CE788" s="67"/>
      <c r="CF788" s="67"/>
      <c r="CG788" s="67"/>
      <c r="CH788" s="67">
        <f>CH72</f>
        <v>4922.89181133371</v>
      </c>
      <c r="CI788" s="67"/>
      <c r="CJ788" s="67">
        <f t="shared" si="937"/>
        <v>9460.29749489068</v>
      </c>
      <c r="CK788" s="67">
        <f t="shared" si="937"/>
        <v>10088.9727590447</v>
      </c>
      <c r="CL788" s="67">
        <f t="shared" si="937"/>
        <v>10758.6217762852</v>
      </c>
      <c r="CM788" s="67">
        <f t="shared" si="937"/>
        <v>11475.7213224133</v>
      </c>
      <c r="CN788" s="67">
        <f t="shared" si="937"/>
        <v>12241.1075531934</v>
      </c>
      <c r="CO788" s="67">
        <f t="shared" si="937"/>
        <v>13058.0762799121</v>
      </c>
      <c r="CP788" s="67">
        <f t="shared" si="937"/>
        <v>13930.1506790881</v>
      </c>
      <c r="CQ788" s="67">
        <f t="shared" si="937"/>
        <v>14861.0970825497</v>
      </c>
      <c r="CR788" s="67">
        <f t="shared" si="937"/>
        <v>15854.9418679004</v>
      </c>
      <c r="CS788" s="67">
        <f t="shared" si="937"/>
        <v>16915.989526159</v>
      </c>
    </row>
    <row r="789" spans="1:97">
      <c r="A789" t="s">
        <v>472</v>
      </c>
      <c r="B789" s="27" t="s">
        <v>594</v>
      </c>
      <c r="C789" s="67">
        <v>426.9</v>
      </c>
      <c r="D789" s="67">
        <v>579.4</v>
      </c>
      <c r="E789" s="67">
        <v>657.8</v>
      </c>
      <c r="F789" s="67">
        <v>704.5</v>
      </c>
      <c r="G789" s="67">
        <v>780.8</v>
      </c>
      <c r="H789" s="67">
        <v>734.1</v>
      </c>
      <c r="I789" s="67">
        <v>742.2</v>
      </c>
      <c r="J789" s="67">
        <v>840.8</v>
      </c>
      <c r="K789" s="67">
        <v>900.1</v>
      </c>
      <c r="L789" s="67">
        <v>871.2</v>
      </c>
      <c r="M789" s="67"/>
      <c r="N789" s="67"/>
      <c r="O789" s="67">
        <v>963</v>
      </c>
      <c r="P789" s="67"/>
      <c r="Q789" s="67"/>
      <c r="R789" s="67">
        <v>1028.4</v>
      </c>
      <c r="S789" s="67"/>
      <c r="T789" s="67"/>
      <c r="U789" s="67"/>
      <c r="V789" s="67"/>
      <c r="W789" s="67"/>
      <c r="X789" s="67"/>
      <c r="Y789" s="67">
        <v>1147.6</v>
      </c>
      <c r="Z789" s="67"/>
      <c r="AA789" s="67"/>
      <c r="AB789" s="67"/>
      <c r="AC789" s="67"/>
      <c r="AD789" s="67"/>
      <c r="AE789" s="67"/>
      <c r="AF789" s="67">
        <v>1095.3</v>
      </c>
      <c r="AG789" s="67"/>
      <c r="AH789" s="67"/>
      <c r="AI789" s="67"/>
      <c r="AJ789" s="67"/>
      <c r="AK789" s="67"/>
      <c r="AL789" s="67"/>
      <c r="AM789" s="67">
        <v>1603.3</v>
      </c>
      <c r="AN789" s="67"/>
      <c r="AO789" s="67"/>
      <c r="AP789" s="67"/>
      <c r="AQ789" s="67"/>
      <c r="AR789" s="67"/>
      <c r="AS789" s="67"/>
      <c r="AT789" s="67">
        <v>1616.9</v>
      </c>
      <c r="AU789" s="39"/>
      <c r="AV789" s="67"/>
      <c r="AW789" s="39"/>
      <c r="AX789" s="67"/>
      <c r="AY789" s="39"/>
      <c r="AZ789" s="67"/>
      <c r="BA789" s="39">
        <f>BA808</f>
        <v>1781</v>
      </c>
      <c r="BB789" s="39"/>
      <c r="BC789" s="39"/>
      <c r="BD789" s="39"/>
      <c r="BE789" s="39"/>
      <c r="BF789" s="39"/>
      <c r="BG789" s="39"/>
      <c r="BH789" s="39">
        <f>BH808</f>
        <v>1536.1</v>
      </c>
      <c r="BI789" s="39"/>
      <c r="BJ789" s="39"/>
      <c r="BK789" s="39"/>
      <c r="BL789" s="39"/>
      <c r="BM789" s="39"/>
      <c r="BN789" s="39"/>
      <c r="BO789" s="39">
        <f>BO808</f>
        <v>1715</v>
      </c>
      <c r="BP789" s="39"/>
      <c r="BQ789" s="39"/>
      <c r="BR789" s="39"/>
      <c r="BS789" s="39"/>
      <c r="BT789" s="39"/>
      <c r="BU789" s="39"/>
      <c r="BV789" s="39">
        <f>BV808</f>
        <v>1855.3</v>
      </c>
      <c r="BW789" s="39"/>
      <c r="BX789" s="39"/>
      <c r="BY789" s="39"/>
      <c r="BZ789" s="39"/>
      <c r="CA789" s="39"/>
      <c r="CB789" s="39"/>
      <c r="CC789" s="39">
        <f t="shared" ref="CC789:CS789" si="938">+CC809</f>
        <v>1673.20074956418</v>
      </c>
      <c r="CD789" s="39"/>
      <c r="CE789" s="39"/>
      <c r="CF789" s="39"/>
      <c r="CG789" s="39"/>
      <c r="CH789" s="39">
        <f>+CH809</f>
        <v>880.745023411287</v>
      </c>
      <c r="CI789" s="39"/>
      <c r="CJ789" s="39">
        <f t="shared" si="938"/>
        <v>1749.37619736431</v>
      </c>
      <c r="CK789" s="39">
        <f t="shared" si="938"/>
        <v>1838.44750984118</v>
      </c>
      <c r="CL789" s="39">
        <f t="shared" si="938"/>
        <v>1935.56696299265</v>
      </c>
      <c r="CM789" s="39">
        <f t="shared" si="938"/>
        <v>2038.59290018184</v>
      </c>
      <c r="CN789" s="39">
        <f t="shared" si="938"/>
        <v>2147.43094643478</v>
      </c>
      <c r="CO789" s="39">
        <f t="shared" si="938"/>
        <v>2262.42381933998</v>
      </c>
      <c r="CP789" s="39">
        <f t="shared" si="938"/>
        <v>2383.93509332086</v>
      </c>
      <c r="CQ789" s="39">
        <f t="shared" si="938"/>
        <v>2512.35049691146</v>
      </c>
      <c r="CR789" s="39">
        <f t="shared" si="938"/>
        <v>2648.07929194232</v>
      </c>
      <c r="CS789" s="39">
        <f t="shared" si="938"/>
        <v>2791.55573986294</v>
      </c>
    </row>
    <row r="790" spans="1:97">
      <c r="A790" t="s">
        <v>17</v>
      </c>
      <c r="B790" s="27" t="s">
        <v>594</v>
      </c>
      <c r="C790" s="67">
        <f>+C788+C789</f>
        <v>2691.5</v>
      </c>
      <c r="D790" s="67">
        <f>+D788+D789</f>
        <v>3120.4</v>
      </c>
      <c r="E790" s="67">
        <f>+E788+E789</f>
        <v>3488.8</v>
      </c>
      <c r="F790" s="67">
        <f>+F788+F789</f>
        <v>3429.6</v>
      </c>
      <c r="G790" s="67">
        <f>+G788+G789</f>
        <v>3358.8</v>
      </c>
      <c r="H790" s="67">
        <f t="shared" ref="H790:R790" si="939">+H788+H789</f>
        <v>3791.1</v>
      </c>
      <c r="I790" s="67">
        <f t="shared" si="939"/>
        <v>4034.8</v>
      </c>
      <c r="J790" s="67">
        <f t="shared" si="939"/>
        <v>4538</v>
      </c>
      <c r="K790" s="67">
        <f t="shared" si="939"/>
        <v>4774.9</v>
      </c>
      <c r="L790" s="67">
        <f t="shared" si="939"/>
        <v>4761.9</v>
      </c>
      <c r="M790" s="67"/>
      <c r="N790" s="67"/>
      <c r="O790" s="67">
        <f t="shared" si="939"/>
        <v>5350.6</v>
      </c>
      <c r="P790" s="67"/>
      <c r="Q790" s="67"/>
      <c r="R790" s="67">
        <f t="shared" si="939"/>
        <v>5568.3</v>
      </c>
      <c r="S790" s="67"/>
      <c r="T790" s="67"/>
      <c r="U790" s="67"/>
      <c r="V790" s="67"/>
      <c r="W790" s="67"/>
      <c r="X790" s="67"/>
      <c r="Y790" s="67">
        <f>+Y788+Y789</f>
        <v>5823.9</v>
      </c>
      <c r="Z790" s="67"/>
      <c r="AA790" s="67"/>
      <c r="AB790" s="67"/>
      <c r="AC790" s="67"/>
      <c r="AD790" s="67"/>
      <c r="AE790" s="67"/>
      <c r="AF790" s="67">
        <f>+AF788+AF789</f>
        <v>6017.2</v>
      </c>
      <c r="AG790" s="67"/>
      <c r="AH790" s="67"/>
      <c r="AI790" s="67"/>
      <c r="AJ790" s="67"/>
      <c r="AK790" s="67"/>
      <c r="AL790" s="67"/>
      <c r="AM790" s="67">
        <f>+AM788+AM789</f>
        <v>7150.8</v>
      </c>
      <c r="AN790" s="67"/>
      <c r="AO790" s="67"/>
      <c r="AP790" s="67"/>
      <c r="AQ790" s="67"/>
      <c r="AR790" s="67"/>
      <c r="AS790" s="67"/>
      <c r="AT790" s="67">
        <f>+AT788+AT789</f>
        <v>6825.9</v>
      </c>
      <c r="AU790" s="67"/>
      <c r="AV790" s="67"/>
      <c r="AW790" s="67"/>
      <c r="AX790" s="67"/>
      <c r="AY790" s="67"/>
      <c r="AZ790" s="67"/>
      <c r="BA790" s="67">
        <f>+BA788+BA789</f>
        <v>7941.3</v>
      </c>
      <c r="BB790" s="67"/>
      <c r="BC790" s="67"/>
      <c r="BD790" s="67"/>
      <c r="BE790" s="67"/>
      <c r="BF790" s="67"/>
      <c r="BG790" s="67"/>
      <c r="BH790" s="67">
        <f>+BH788+BH789</f>
        <v>8992.9</v>
      </c>
      <c r="BI790" s="67"/>
      <c r="BJ790" s="67"/>
      <c r="BK790" s="67"/>
      <c r="BL790" s="67"/>
      <c r="BM790" s="67"/>
      <c r="BN790" s="67"/>
      <c r="BO790" s="67">
        <f>+BO788+BO789</f>
        <v>9858.3</v>
      </c>
      <c r="BP790" s="67"/>
      <c r="BQ790" s="67"/>
      <c r="BR790" s="67"/>
      <c r="BS790" s="67"/>
      <c r="BT790" s="67"/>
      <c r="BU790" s="67"/>
      <c r="BV790" s="67">
        <f>+BV788+BV789</f>
        <v>10542.8</v>
      </c>
      <c r="BW790" s="67"/>
      <c r="BX790" s="67"/>
      <c r="BY790" s="67"/>
      <c r="BZ790" s="67"/>
      <c r="CA790" s="67"/>
      <c r="CB790" s="67"/>
      <c r="CC790" s="67">
        <f t="shared" ref="CC790:CS790" si="940">+CC788+CC789</f>
        <v>10599.9110448272</v>
      </c>
      <c r="CD790" s="67"/>
      <c r="CE790" s="67"/>
      <c r="CF790" s="67"/>
      <c r="CG790" s="67"/>
      <c r="CH790" s="67">
        <f>+CH788+CH789</f>
        <v>5803.636834745</v>
      </c>
      <c r="CI790" s="67"/>
      <c r="CJ790" s="67">
        <f t="shared" si="940"/>
        <v>11209.673692255</v>
      </c>
      <c r="CK790" s="67">
        <f t="shared" si="940"/>
        <v>11927.4202688859</v>
      </c>
      <c r="CL790" s="67">
        <f t="shared" si="940"/>
        <v>12694.1887392778</v>
      </c>
      <c r="CM790" s="67">
        <f t="shared" si="940"/>
        <v>13514.3142225952</v>
      </c>
      <c r="CN790" s="67">
        <f t="shared" si="940"/>
        <v>14388.5384996282</v>
      </c>
      <c r="CO790" s="67">
        <f t="shared" si="940"/>
        <v>15320.5000992521</v>
      </c>
      <c r="CP790" s="67">
        <f t="shared" si="940"/>
        <v>16314.0857724089</v>
      </c>
      <c r="CQ790" s="67">
        <f t="shared" si="940"/>
        <v>17373.4475794612</v>
      </c>
      <c r="CR790" s="67">
        <f t="shared" si="940"/>
        <v>18503.0211598428</v>
      </c>
      <c r="CS790" s="67">
        <f t="shared" si="940"/>
        <v>19707.545266022</v>
      </c>
    </row>
    <row r="791" spans="1:97">
      <c r="A791" t="s">
        <v>473</v>
      </c>
      <c r="B791" s="27" t="s">
        <v>591</v>
      </c>
      <c r="C791" s="230">
        <f>+C785/C790</f>
        <v>0.823741408136727</v>
      </c>
      <c r="D791" s="230">
        <f>+D785/D790</f>
        <v>1.06691449814126</v>
      </c>
      <c r="E791" s="230">
        <f>+E785/E790</f>
        <v>0.680205228158679</v>
      </c>
      <c r="F791" s="230">
        <f>+F785/F790</f>
        <v>1.07887217168183</v>
      </c>
      <c r="G791" s="230">
        <f>+G785/G790</f>
        <v>0.583005835417411</v>
      </c>
      <c r="H791" s="230">
        <f t="shared" ref="H791:R791" si="941">+H785/H790</f>
        <v>0.010814803091451</v>
      </c>
      <c r="I791" s="230">
        <f t="shared" si="941"/>
        <v>0.124913254684247</v>
      </c>
      <c r="J791" s="230">
        <f t="shared" si="941"/>
        <v>0.347069193477303</v>
      </c>
      <c r="K791" s="230">
        <f t="shared" si="941"/>
        <v>0.463884060399171</v>
      </c>
      <c r="L791" s="230">
        <f t="shared" si="941"/>
        <v>0.140973140973141</v>
      </c>
      <c r="M791" s="230"/>
      <c r="N791" s="230"/>
      <c r="O791" s="230">
        <f t="shared" si="941"/>
        <v>-0.115501065301088</v>
      </c>
      <c r="P791" s="230"/>
      <c r="Q791" s="230"/>
      <c r="R791" s="230">
        <f t="shared" si="941"/>
        <v>-0.086453675268933</v>
      </c>
      <c r="S791" s="230"/>
      <c r="T791" s="230"/>
      <c r="U791" s="230"/>
      <c r="V791" s="230"/>
      <c r="W791" s="230"/>
      <c r="X791" s="230"/>
      <c r="Y791" s="230">
        <f>+Y785/Y790</f>
        <v>-0.321468431806865</v>
      </c>
      <c r="Z791" s="230"/>
      <c r="AA791" s="230"/>
      <c r="AB791" s="230"/>
      <c r="AC791" s="230"/>
      <c r="AD791" s="230"/>
      <c r="AE791" s="230"/>
      <c r="AF791" s="230">
        <f>+AF785/AF790</f>
        <v>-0.457189390414146</v>
      </c>
      <c r="AG791" s="230"/>
      <c r="AH791" s="230"/>
      <c r="AI791" s="230"/>
      <c r="AJ791" s="230"/>
      <c r="AK791" s="230"/>
      <c r="AL791" s="230"/>
      <c r="AM791" s="230">
        <f>+AM785/AM790</f>
        <v>-0.335528891872238</v>
      </c>
      <c r="AN791" s="230"/>
      <c r="AO791" s="230"/>
      <c r="AP791" s="230"/>
      <c r="AQ791" s="230"/>
      <c r="AR791" s="230"/>
      <c r="AS791" s="230"/>
      <c r="AT791" s="230">
        <f>+AT785/AT790</f>
        <v>-0.565346694208822</v>
      </c>
      <c r="AU791" s="230"/>
      <c r="AV791" s="230"/>
      <c r="AW791" s="230"/>
      <c r="AX791" s="230"/>
      <c r="AY791" s="230"/>
      <c r="AZ791" s="230"/>
      <c r="BA791" s="230">
        <f>+BA785/BA790</f>
        <v>0.451563346051654</v>
      </c>
      <c r="BB791" s="230"/>
      <c r="BC791" s="230"/>
      <c r="BD791" s="230"/>
      <c r="BE791" s="230"/>
      <c r="BF791" s="230"/>
      <c r="BG791" s="230"/>
      <c r="BH791" s="230">
        <f>+BH785/BH790</f>
        <v>0.337266065451634</v>
      </c>
      <c r="BI791" s="230"/>
      <c r="BJ791" s="230"/>
      <c r="BK791" s="230"/>
      <c r="BL791" s="230"/>
      <c r="BM791" s="230"/>
      <c r="BN791" s="230"/>
      <c r="BO791" s="230">
        <f>+BO785/BO790</f>
        <v>0.44673016645872</v>
      </c>
      <c r="BP791" s="230"/>
      <c r="BQ791" s="230"/>
      <c r="BR791" s="230"/>
      <c r="BS791" s="230"/>
      <c r="BT791" s="230"/>
      <c r="BU791" s="230"/>
      <c r="BV791" s="230">
        <f>+BV785/BV790</f>
        <v>0.421396592935463</v>
      </c>
      <c r="BW791" s="230"/>
      <c r="BX791" s="230"/>
      <c r="BY791" s="230"/>
      <c r="BZ791" s="230"/>
      <c r="CA791" s="230"/>
      <c r="CB791" s="230"/>
      <c r="CC791" s="230">
        <f t="shared" ref="CC791:CS791" si="942">+CC785/CC790</f>
        <v>0.132511927078412</v>
      </c>
      <c r="CD791" s="230"/>
      <c r="CE791" s="230"/>
      <c r="CF791" s="230"/>
      <c r="CG791" s="230"/>
      <c r="CH791" s="230">
        <f>+CH785/CH790</f>
        <v>-0.721623517616854</v>
      </c>
      <c r="CI791" s="230"/>
      <c r="CJ791" s="230">
        <f>+CJ785/CJ790</f>
        <v>-0.0978859660010064</v>
      </c>
      <c r="CK791" s="230">
        <f t="shared" si="942"/>
        <v>-0.338727417156485</v>
      </c>
      <c r="CL791" s="230">
        <f t="shared" si="942"/>
        <v>-0.588138178032576</v>
      </c>
      <c r="CM791" s="230">
        <f t="shared" si="942"/>
        <v>-0.835240946901932</v>
      </c>
      <c r="CN791" s="230">
        <f t="shared" si="942"/>
        <v>-1.0742634941934</v>
      </c>
      <c r="CO791" s="230">
        <f t="shared" si="942"/>
        <v>-1.2975059311194</v>
      </c>
      <c r="CP791" s="230">
        <f t="shared" si="942"/>
        <v>-1.51307579222167</v>
      </c>
      <c r="CQ791" s="230">
        <f t="shared" si="942"/>
        <v>-1.72114562115301</v>
      </c>
      <c r="CR791" s="230">
        <f t="shared" si="942"/>
        <v>-1.92189142556533</v>
      </c>
      <c r="CS791" s="230">
        <f t="shared" si="942"/>
        <v>-2.11549189126605</v>
      </c>
    </row>
    <row r="792" spans="1:97">
      <c r="AR792" s="39"/>
      <c r="AS792" s="39"/>
      <c r="AT792" s="39"/>
      <c r="BA792" s="39"/>
      <c r="BH792" s="39"/>
      <c r="BO792" s="39"/>
      <c r="BV792" s="39"/>
    </row>
    <row r="793" spans="1:97">
      <c r="A793" t="s">
        <v>474</v>
      </c>
      <c r="B793" s="27" t="s">
        <v>587</v>
      </c>
      <c r="C793" s="42">
        <f t="shared" ref="C793:L793" si="943">C72/(C874-C903)</f>
        <v>0.13229581076897</v>
      </c>
      <c r="D793" s="42">
        <f t="shared" si="943"/>
        <v>0.141001381713658</v>
      </c>
      <c r="E793" s="42">
        <f t="shared" si="943"/>
        <v>0.160851358799098</v>
      </c>
      <c r="F793" s="42">
        <f t="shared" si="943"/>
        <v>0.175354718316656</v>
      </c>
      <c r="G793" s="42">
        <f t="shared" si="943"/>
        <v>0.143982127897235</v>
      </c>
      <c r="H793" s="42">
        <f t="shared" si="943"/>
        <v>0.175062849681886</v>
      </c>
      <c r="I793" s="42">
        <f t="shared" si="943"/>
        <v>0.166902375847159</v>
      </c>
      <c r="J793" s="42">
        <f t="shared" si="943"/>
        <v>0.159667639793398</v>
      </c>
      <c r="K793" s="42">
        <f t="shared" si="943"/>
        <v>0.156850998028635</v>
      </c>
      <c r="L793" s="42">
        <f t="shared" si="943"/>
        <v>0.17076232317868</v>
      </c>
      <c r="M793" s="42"/>
      <c r="N793" s="42"/>
      <c r="O793" s="42">
        <f>O72/(O874-O903)</f>
        <v>0.171809410437943</v>
      </c>
      <c r="P793" s="42"/>
      <c r="Q793" s="42"/>
      <c r="R793" s="42">
        <f>R72/(R874-R903)</f>
        <v>0.171816870971771</v>
      </c>
      <c r="S793" s="42"/>
      <c r="T793" s="42"/>
      <c r="U793" s="42"/>
      <c r="V793" s="42"/>
      <c r="W793" s="42"/>
      <c r="X793" s="42"/>
      <c r="Y793" s="42">
        <f>Y72/(Y874-Y903)</f>
        <v>0.178718704257864</v>
      </c>
      <c r="Z793" s="42"/>
      <c r="AA793" s="42"/>
      <c r="AB793" s="42"/>
      <c r="AC793" s="42"/>
      <c r="AD793" s="42"/>
      <c r="AE793" s="42"/>
      <c r="AF793" s="42">
        <f>AF72/(AF874-AF903)</f>
        <v>0.173637104484246</v>
      </c>
      <c r="AG793" s="42"/>
      <c r="AH793" s="42"/>
      <c r="AI793" s="42"/>
      <c r="AJ793" s="42"/>
      <c r="AK793" s="42"/>
      <c r="AL793" s="42"/>
      <c r="AM793" s="42">
        <f>AM72/(AM874-AM903)</f>
        <v>0.168405618478931</v>
      </c>
      <c r="AN793" s="42"/>
      <c r="AO793" s="42"/>
      <c r="AP793" s="42"/>
      <c r="AQ793" s="42"/>
      <c r="AR793" s="42"/>
      <c r="AS793" s="42"/>
      <c r="AT793" s="42">
        <f>AT72/(AT874-AT903)</f>
        <v>0.160391417873682</v>
      </c>
      <c r="AU793" s="42"/>
      <c r="AV793" s="42"/>
      <c r="AW793" s="42"/>
      <c r="AX793" s="42"/>
      <c r="AY793" s="42"/>
      <c r="AZ793" s="42"/>
      <c r="BA793" s="42">
        <f>BA72/(BA874-BA903)</f>
        <v>0.233086888744268</v>
      </c>
      <c r="BB793" s="42"/>
      <c r="BC793" s="42"/>
      <c r="BD793" s="42"/>
      <c r="BE793" s="42"/>
      <c r="BF793" s="42"/>
      <c r="BG793" s="42"/>
      <c r="BH793" s="42">
        <f>BH72/(BH874-BH903)</f>
        <v>0.225115020951323</v>
      </c>
      <c r="BI793" s="42"/>
      <c r="BJ793" s="42"/>
      <c r="BK793" s="42"/>
      <c r="BL793" s="42"/>
      <c r="BM793" s="42"/>
      <c r="BN793" s="42"/>
      <c r="BO793" s="42">
        <f>BO72/(BO874-BO903)</f>
        <v>0.220354209792859</v>
      </c>
      <c r="BP793" s="42"/>
      <c r="BQ793" s="42"/>
      <c r="BR793" s="42"/>
      <c r="BS793" s="42"/>
      <c r="BT793" s="42"/>
      <c r="BU793" s="42"/>
      <c r="BV793" s="42">
        <f>BV72/(BV874-BV903)</f>
        <v>0.208246439135708</v>
      </c>
      <c r="BW793" s="42"/>
      <c r="BX793" s="42"/>
      <c r="BY793" s="42"/>
      <c r="BZ793" s="42"/>
      <c r="CA793" s="42"/>
      <c r="CB793" s="42"/>
      <c r="CC793" s="42">
        <f t="shared" ref="CC793:CS793" si="944">CC72/(CC874-CC903)</f>
        <v>0.205604343313248</v>
      </c>
      <c r="CD793" s="42"/>
      <c r="CE793" s="42"/>
      <c r="CF793" s="42"/>
      <c r="CG793" s="42"/>
      <c r="CH793" s="42">
        <f>CH72/(CH874-CH903)</f>
        <v>0.104218312573384</v>
      </c>
      <c r="CI793" s="42"/>
      <c r="CJ793" s="42">
        <f t="shared" si="944"/>
        <v>0.20608978815993</v>
      </c>
      <c r="CK793" s="42">
        <f t="shared" si="944"/>
        <v>0.206574720888515</v>
      </c>
      <c r="CL793" s="42">
        <f t="shared" si="944"/>
        <v>0.205899659095336</v>
      </c>
      <c r="CM793" s="42">
        <f t="shared" si="944"/>
        <v>0.204554354862838</v>
      </c>
      <c r="CN793" s="42">
        <f t="shared" si="944"/>
        <v>0.203041629750388</v>
      </c>
      <c r="CO793" s="42">
        <f t="shared" si="944"/>
        <v>0.201399149700331</v>
      </c>
      <c r="CP793" s="42">
        <f t="shared" si="944"/>
        <v>0.199656361603786</v>
      </c>
      <c r="CQ793" s="42">
        <f t="shared" si="944"/>
        <v>0.197839316784146</v>
      </c>
      <c r="CR793" s="42">
        <f t="shared" si="944"/>
        <v>0.195970820428423</v>
      </c>
      <c r="CS793" s="42">
        <f t="shared" si="944"/>
        <v>0.194070636556351</v>
      </c>
    </row>
    <row r="794" spans="1:97">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c r="CG794" s="42"/>
      <c r="CH794" s="42"/>
      <c r="CI794" s="42"/>
      <c r="CJ794" s="42"/>
      <c r="CK794" s="42"/>
      <c r="CL794" s="42"/>
      <c r="CM794" s="42"/>
      <c r="CN794" s="42"/>
      <c r="CO794" s="42"/>
      <c r="CP794" s="42"/>
      <c r="CQ794" s="42"/>
      <c r="CR794" s="42"/>
      <c r="CS794" s="42"/>
    </row>
    <row r="795" spans="1:97">
      <c r="A795" s="227" t="s">
        <v>698</v>
      </c>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c r="CG795" s="42"/>
      <c r="CH795" s="42"/>
      <c r="CI795" s="42"/>
      <c r="CJ795" s="42"/>
      <c r="CK795" s="42"/>
      <c r="CL795" s="42"/>
      <c r="CM795" s="42"/>
      <c r="CN795" s="42"/>
      <c r="CO795" s="42"/>
      <c r="CP795" s="42"/>
      <c r="CQ795" s="42"/>
      <c r="CR795" s="42"/>
      <c r="CS795" s="42"/>
    </row>
    <row r="796" spans="1:97">
      <c r="A796" t="s">
        <v>699</v>
      </c>
      <c r="B796" s="27" t="s">
        <v>594</v>
      </c>
      <c r="C796" s="67">
        <f t="shared" ref="C796:L796" si="945">C806+C807+C808+C813+C814+C815+C816+C817+C818</f>
        <v>2130</v>
      </c>
      <c r="D796" s="67">
        <f t="shared" si="945"/>
        <v>2410.3</v>
      </c>
      <c r="E796" s="67">
        <f t="shared" si="945"/>
        <v>2720.1</v>
      </c>
      <c r="F796" s="67">
        <f t="shared" si="945"/>
        <v>2745.9</v>
      </c>
      <c r="G796" s="67">
        <f t="shared" si="945"/>
        <v>2757.636306872</v>
      </c>
      <c r="H796" s="67">
        <f t="shared" si="945"/>
        <v>3171.1</v>
      </c>
      <c r="I796" s="67">
        <f t="shared" si="945"/>
        <v>3226.2</v>
      </c>
      <c r="J796" s="67">
        <f t="shared" si="945"/>
        <v>3661.3</v>
      </c>
      <c r="K796" s="67">
        <f t="shared" si="945"/>
        <v>3906</v>
      </c>
      <c r="L796" s="67">
        <f t="shared" si="945"/>
        <v>3808.2</v>
      </c>
      <c r="M796" s="67"/>
      <c r="N796" s="67"/>
      <c r="O796" s="67">
        <f>O806+O807+O808+O813+O814+O815+O816+O817+O818</f>
        <v>4399.5</v>
      </c>
      <c r="P796" s="67"/>
      <c r="Q796" s="67"/>
      <c r="R796" s="67">
        <f>R806+R807+R808+R813+R814+R815+R816+R817+R818</f>
        <v>4717.2</v>
      </c>
      <c r="S796" s="67"/>
      <c r="T796" s="67"/>
      <c r="U796" s="67"/>
      <c r="V796" s="67"/>
      <c r="W796" s="67"/>
      <c r="X796" s="67"/>
      <c r="Y796" s="67">
        <f>Y806+Y807+Y808+Y813+Y814+Y815+Y816+Y817+Y818</f>
        <v>4972.2</v>
      </c>
      <c r="Z796" s="67"/>
      <c r="AA796" s="67"/>
      <c r="AB796" s="67"/>
      <c r="AC796" s="67"/>
      <c r="AD796" s="67"/>
      <c r="AE796" s="67"/>
      <c r="AF796" s="67">
        <f>AF806+AF807+AF808+AF813+AF814+AF815+AF816+AF817+AF818</f>
        <v>5178.1</v>
      </c>
      <c r="AG796" s="67"/>
      <c r="AH796" s="67"/>
      <c r="AI796" s="67"/>
      <c r="AJ796" s="67"/>
      <c r="AK796" s="67"/>
      <c r="AL796" s="67"/>
      <c r="AM796" s="67">
        <f>AM806+AM807+AM808+AM813+AM814+AM815+AM816+AM817+AM818</f>
        <v>5802.3</v>
      </c>
      <c r="AN796" s="67"/>
      <c r="AO796" s="67"/>
      <c r="AP796" s="67"/>
      <c r="AQ796" s="67"/>
      <c r="AR796" s="67"/>
      <c r="AS796" s="67"/>
      <c r="AT796" s="67">
        <f>AT806+AT807+AT808+AT813+AT814+AT815+AT816+AT817+AT818</f>
        <v>5724.1</v>
      </c>
      <c r="AU796" s="42"/>
      <c r="AV796" s="42"/>
      <c r="AW796" s="42"/>
      <c r="AX796" s="42"/>
      <c r="AY796" s="42"/>
      <c r="AZ796" s="42"/>
      <c r="BA796" s="67">
        <f>BA806+BA807+BA808+BA813+BA814+BA815+BA816+BA817+BA818</f>
        <v>6640.2</v>
      </c>
      <c r="BB796" s="42"/>
      <c r="BC796" s="42"/>
      <c r="BD796" s="42"/>
      <c r="BE796" s="42"/>
      <c r="BF796" s="42"/>
      <c r="BG796" s="42"/>
      <c r="BH796" s="67">
        <f>BH806+BH807+BH808+BH813+BH814+BH815+BH816+BH817+BH818</f>
        <v>7289.6</v>
      </c>
      <c r="BI796" s="67"/>
      <c r="BJ796" s="67"/>
      <c r="BK796" s="67"/>
      <c r="BL796" s="67"/>
      <c r="BM796" s="67"/>
      <c r="BN796" s="67"/>
      <c r="BO796" s="67">
        <f>BO806+BO807+BO808+BO813+BO814+BO815+BO816+BO817+BO818</f>
        <v>7999.5</v>
      </c>
      <c r="BP796" s="67"/>
      <c r="BQ796" s="67"/>
      <c r="BR796" s="67"/>
      <c r="BS796" s="67"/>
      <c r="BT796" s="67"/>
      <c r="BU796" s="67"/>
      <c r="BV796" s="67">
        <f>BV806+BV807+BV808+BV813+BV814+BV815+BV816+BV817+BV818</f>
        <v>8512.6</v>
      </c>
      <c r="BW796" s="67"/>
      <c r="BX796" s="67"/>
      <c r="BY796" s="67"/>
      <c r="BZ796" s="67"/>
      <c r="CA796" s="67"/>
      <c r="CB796" s="67"/>
      <c r="CC796" s="67">
        <f t="shared" ref="CC796:CS796" si="946">CC806+CC807+CC808+CC813+CC814+CC815+CC816+CC817+CC818</f>
        <v>8116.0817458829</v>
      </c>
      <c r="CD796" s="67"/>
      <c r="CE796" s="67"/>
      <c r="CF796" s="67"/>
      <c r="CG796" s="67"/>
      <c r="CH796" s="67">
        <f>CH806+CH807+CH808+CH813+CH814+CH815+CH816+CH817+CH818</f>
        <v>4700.80215566483</v>
      </c>
      <c r="CI796" s="67"/>
      <c r="CJ796" s="67">
        <f t="shared" si="946"/>
        <v>8676.33663856878</v>
      </c>
      <c r="CK796" s="67">
        <f t="shared" si="946"/>
        <v>9311.06077835363</v>
      </c>
      <c r="CL796" s="67">
        <f t="shared" si="946"/>
        <v>9995.66699614637</v>
      </c>
      <c r="CM796" s="67">
        <f t="shared" si="946"/>
        <v>10730.9221955357</v>
      </c>
      <c r="CN796" s="67">
        <f t="shared" si="946"/>
        <v>11516.2779789067</v>
      </c>
      <c r="CO796" s="67">
        <f t="shared" si="946"/>
        <v>12352.4049856352</v>
      </c>
      <c r="CP796" s="67">
        <f t="shared" si="946"/>
        <v>13245.3016537527</v>
      </c>
      <c r="CQ796" s="67">
        <f t="shared" si="946"/>
        <v>14198.7963821359</v>
      </c>
      <c r="CR796" s="67">
        <f t="shared" si="946"/>
        <v>15216.9784388003</v>
      </c>
      <c r="CS796" s="67">
        <f t="shared" si="946"/>
        <v>16304.2159070738</v>
      </c>
    </row>
    <row r="797" spans="1:97">
      <c r="A797" t="s">
        <v>243</v>
      </c>
      <c r="B797" s="27" t="s">
        <v>594</v>
      </c>
      <c r="C797" s="39">
        <f t="shared" ref="C797:L797" si="947">C820</f>
        <v>-35.7</v>
      </c>
      <c r="D797" s="39">
        <f t="shared" si="947"/>
        <v>65.6</v>
      </c>
      <c r="E797" s="39">
        <f t="shared" si="947"/>
        <v>-76.3</v>
      </c>
      <c r="F797" s="39">
        <f t="shared" si="947"/>
        <v>-148.8</v>
      </c>
      <c r="G797" s="39">
        <f t="shared" si="947"/>
        <v>466.3</v>
      </c>
      <c r="H797" s="39">
        <f t="shared" si="947"/>
        <v>132.5</v>
      </c>
      <c r="I797" s="39">
        <f t="shared" si="947"/>
        <v>-322</v>
      </c>
      <c r="J797" s="39">
        <f t="shared" si="947"/>
        <v>-129.1</v>
      </c>
      <c r="K797" s="39">
        <f t="shared" si="947"/>
        <v>-155.8</v>
      </c>
      <c r="L797" s="39">
        <f t="shared" si="947"/>
        <v>55.9</v>
      </c>
      <c r="M797" s="39"/>
      <c r="N797" s="39"/>
      <c r="O797" s="39">
        <f>O820</f>
        <v>-196.4</v>
      </c>
      <c r="P797" s="39"/>
      <c r="Q797" s="39"/>
      <c r="R797" s="39">
        <f>R820</f>
        <v>-12.7</v>
      </c>
      <c r="S797" s="39"/>
      <c r="T797" s="39"/>
      <c r="U797" s="39"/>
      <c r="V797" s="39"/>
      <c r="W797" s="39"/>
      <c r="X797" s="39"/>
      <c r="Y797" s="39">
        <f>Y820</f>
        <v>261.1</v>
      </c>
      <c r="Z797" s="39"/>
      <c r="AA797" s="39"/>
      <c r="AB797" s="39"/>
      <c r="AC797" s="39"/>
      <c r="AD797" s="39"/>
      <c r="AE797" s="39"/>
      <c r="AF797" s="39">
        <f>AF820</f>
        <v>113.8</v>
      </c>
      <c r="AG797" s="39"/>
      <c r="AH797" s="39"/>
      <c r="AI797" s="39"/>
      <c r="AJ797" s="39"/>
      <c r="AK797" s="39"/>
      <c r="AL797" s="39"/>
      <c r="AM797" s="39">
        <f>AM820</f>
        <v>460.5</v>
      </c>
      <c r="AN797" s="39"/>
      <c r="AO797" s="39"/>
      <c r="AP797" s="39"/>
      <c r="AQ797" s="39"/>
      <c r="AR797" s="39"/>
      <c r="AS797" s="39"/>
      <c r="AT797" s="39">
        <f>AT820</f>
        <v>729.2</v>
      </c>
      <c r="AU797" s="39"/>
      <c r="AV797" s="39"/>
      <c r="AW797" s="39"/>
      <c r="AX797" s="39"/>
      <c r="AY797" s="39"/>
      <c r="AZ797" s="39"/>
      <c r="BA797" s="39">
        <f>BA820</f>
        <v>88</v>
      </c>
      <c r="BB797" s="39"/>
      <c r="BC797" s="39"/>
      <c r="BD797" s="39"/>
      <c r="BE797" s="39"/>
      <c r="BF797" s="39"/>
      <c r="BG797" s="39"/>
      <c r="BH797" s="39">
        <f>BH820</f>
        <v>-1011.3</v>
      </c>
      <c r="BI797" s="39"/>
      <c r="BJ797" s="39"/>
      <c r="BK797" s="39"/>
      <c r="BL797" s="39"/>
      <c r="BM797" s="39"/>
      <c r="BN797" s="39"/>
      <c r="BO797" s="39">
        <f>BO820</f>
        <v>-394.9</v>
      </c>
      <c r="BP797" s="39"/>
      <c r="BQ797" s="39"/>
      <c r="BR797" s="39"/>
      <c r="BS797" s="39"/>
      <c r="BT797" s="39"/>
      <c r="BU797" s="39"/>
      <c r="BV797" s="39">
        <f>BV820</f>
        <v>-226.6</v>
      </c>
      <c r="BW797" s="39"/>
      <c r="BX797" s="39"/>
      <c r="BY797" s="39"/>
      <c r="BZ797" s="39"/>
      <c r="CA797" s="39"/>
      <c r="CB797" s="39"/>
      <c r="CC797" s="39">
        <f t="shared" ref="CC797:CO797" si="948">CC820</f>
        <v>20.9141128169722</v>
      </c>
      <c r="CD797" s="39"/>
      <c r="CE797" s="39"/>
      <c r="CF797" s="39"/>
      <c r="CG797" s="39"/>
      <c r="CH797" s="39">
        <f>CH820</f>
        <v>1818.95333604785</v>
      </c>
      <c r="CI797" s="39"/>
      <c r="CJ797" s="39">
        <f t="shared" si="948"/>
        <v>59.7886295739499</v>
      </c>
      <c r="CK797" s="39">
        <f t="shared" si="948"/>
        <v>54.3824355541201</v>
      </c>
      <c r="CL797" s="39">
        <f t="shared" si="948"/>
        <v>62.9967323316514</v>
      </c>
      <c r="CM797" s="39">
        <f t="shared" si="948"/>
        <v>24.8041051969594</v>
      </c>
      <c r="CN797" s="39">
        <f t="shared" si="948"/>
        <v>37.0108613959201</v>
      </c>
      <c r="CO797" s="39">
        <f t="shared" si="948"/>
        <v>-68.5450126695487</v>
      </c>
      <c r="CP797" s="39">
        <f t="shared" ref="CP797:CS797" si="949">CP820</f>
        <v>-66.3896382160765</v>
      </c>
      <c r="CQ797" s="39">
        <f t="shared" si="949"/>
        <v>-63.7734845903142</v>
      </c>
      <c r="CR797" s="39">
        <f t="shared" si="949"/>
        <v>-60.6487878379849</v>
      </c>
      <c r="CS797" s="39">
        <f t="shared" si="949"/>
        <v>-56.9635975786241</v>
      </c>
    </row>
    <row r="798" spans="1:97">
      <c r="A798" t="s">
        <v>244</v>
      </c>
      <c r="B798" s="27" t="s">
        <v>594</v>
      </c>
      <c r="C798" s="39">
        <f t="shared" ref="C798:L798" si="950">C825</f>
        <v>-662.3</v>
      </c>
      <c r="D798" s="39">
        <f t="shared" si="950"/>
        <v>-745.2</v>
      </c>
      <c r="E798" s="39">
        <f t="shared" si="950"/>
        <v>-776</v>
      </c>
      <c r="F798" s="39">
        <f t="shared" si="950"/>
        <v>-745.9</v>
      </c>
      <c r="G798" s="39">
        <f t="shared" si="950"/>
        <v>-628</v>
      </c>
      <c r="H798" s="39">
        <f t="shared" si="950"/>
        <v>-677.9</v>
      </c>
      <c r="I798" s="39">
        <f t="shared" si="950"/>
        <v>-865.7</v>
      </c>
      <c r="J798" s="39">
        <f t="shared" si="950"/>
        <v>-955</v>
      </c>
      <c r="K798" s="39">
        <f t="shared" si="950"/>
        <v>-1060.5</v>
      </c>
      <c r="L798" s="39">
        <f t="shared" si="950"/>
        <v>-1008.2</v>
      </c>
      <c r="M798" s="39"/>
      <c r="N798" s="39"/>
      <c r="O798" s="39">
        <f>O825</f>
        <v>-1172.1</v>
      </c>
      <c r="P798" s="39"/>
      <c r="Q798" s="39"/>
      <c r="R798" s="39">
        <f>R825</f>
        <v>-1386.5</v>
      </c>
      <c r="S798" s="39"/>
      <c r="T798" s="39"/>
      <c r="U798" s="39"/>
      <c r="V798" s="39"/>
      <c r="W798" s="39"/>
      <c r="X798" s="39"/>
      <c r="Y798" s="39">
        <f>Y825</f>
        <v>-1263.5</v>
      </c>
      <c r="Z798" s="39"/>
      <c r="AA798" s="39"/>
      <c r="AB798" s="39"/>
      <c r="AC798" s="39"/>
      <c r="AD798" s="39"/>
      <c r="AE798" s="39"/>
      <c r="AF798" s="39">
        <f>AF825</f>
        <v>-1416.1</v>
      </c>
      <c r="AG798" s="39"/>
      <c r="AH798" s="39"/>
      <c r="AI798" s="39"/>
      <c r="AJ798" s="39"/>
      <c r="AK798" s="39"/>
      <c r="AL798" s="39"/>
      <c r="AM798" s="39">
        <f>AM825</f>
        <v>-1231</v>
      </c>
      <c r="AN798" s="39"/>
      <c r="AO798" s="39"/>
      <c r="AP798" s="39"/>
      <c r="AQ798" s="39"/>
      <c r="AR798" s="39"/>
      <c r="AS798" s="39"/>
      <c r="AT798" s="39">
        <f>AT825</f>
        <v>-972.4</v>
      </c>
      <c r="AU798" s="39"/>
      <c r="AV798" s="39"/>
      <c r="AW798" s="39"/>
      <c r="AX798" s="39"/>
      <c r="AY798" s="39"/>
      <c r="AZ798" s="39"/>
      <c r="BA798" s="39">
        <f>BA825</f>
        <v>-1075.2</v>
      </c>
      <c r="BB798" s="39"/>
      <c r="BC798" s="39"/>
      <c r="BD798" s="39"/>
      <c r="BE798" s="39"/>
      <c r="BF798" s="39"/>
      <c r="BG798" s="39"/>
      <c r="BH798" s="39">
        <f>BH825</f>
        <v>-1343.2</v>
      </c>
      <c r="BI798" s="39"/>
      <c r="BJ798" s="39"/>
      <c r="BK798" s="39"/>
      <c r="BL798" s="39"/>
      <c r="BM798" s="39"/>
      <c r="BN798" s="39"/>
      <c r="BO798" s="39">
        <f>BO825</f>
        <v>-1488.7</v>
      </c>
      <c r="BP798" s="39"/>
      <c r="BQ798" s="39"/>
      <c r="BR798" s="39"/>
      <c r="BS798" s="39"/>
      <c r="BT798" s="39"/>
      <c r="BU798" s="39"/>
      <c r="BV798" s="39">
        <f>BV825</f>
        <v>-1641.7</v>
      </c>
      <c r="BW798" s="39"/>
      <c r="BX798" s="39"/>
      <c r="BY798" s="39"/>
      <c r="BZ798" s="39"/>
      <c r="CA798" s="39"/>
      <c r="CB798" s="39"/>
      <c r="CC798" s="39">
        <f t="shared" ref="CC798:CS798" si="951">CC825</f>
        <v>-1761.26394690966</v>
      </c>
      <c r="CD798" s="39"/>
      <c r="CE798" s="39"/>
      <c r="CF798" s="39"/>
      <c r="CG798" s="39"/>
      <c r="CH798" s="39">
        <f>CH825</f>
        <v>-927.10002464346</v>
      </c>
      <c r="CI798" s="39"/>
      <c r="CJ798" s="39">
        <f t="shared" si="951"/>
        <v>-1795.41241308443</v>
      </c>
      <c r="CK798" s="39">
        <f t="shared" si="951"/>
        <v>-1886.82770746858</v>
      </c>
      <c r="CL798" s="39">
        <f t="shared" si="951"/>
        <v>-1986.50293570299</v>
      </c>
      <c r="CM798" s="39">
        <f t="shared" si="951"/>
        <v>-2092.24008176557</v>
      </c>
      <c r="CN798" s="39">
        <f t="shared" si="951"/>
        <v>-2203.94228713043</v>
      </c>
      <c r="CO798" s="39">
        <f t="shared" si="951"/>
        <v>-2321.96128826998</v>
      </c>
      <c r="CP798" s="39">
        <f t="shared" si="951"/>
        <v>-2446.67022735562</v>
      </c>
      <c r="CQ798" s="39">
        <f t="shared" si="951"/>
        <v>-2578.46498367229</v>
      </c>
      <c r="CR798" s="39">
        <f t="shared" si="951"/>
        <v>-2717.7655890987</v>
      </c>
      <c r="CS798" s="39">
        <f t="shared" si="951"/>
        <v>-2865.01773301723</v>
      </c>
    </row>
    <row r="799" s="18" customFormat="1" spans="1:97">
      <c r="A799" s="18" t="s">
        <v>700</v>
      </c>
      <c r="B799" s="30" t="s">
        <v>594</v>
      </c>
      <c r="C799" s="73">
        <f t="shared" ref="C799:L799" si="952">C796+C797+C798</f>
        <v>1432</v>
      </c>
      <c r="D799" s="73">
        <f t="shared" si="952"/>
        <v>1730.7</v>
      </c>
      <c r="E799" s="73">
        <f t="shared" si="952"/>
        <v>1867.8</v>
      </c>
      <c r="F799" s="73">
        <f t="shared" si="952"/>
        <v>1851.2</v>
      </c>
      <c r="G799" s="73">
        <f t="shared" si="952"/>
        <v>2595.936306872</v>
      </c>
      <c r="H799" s="73">
        <f t="shared" si="952"/>
        <v>2625.7</v>
      </c>
      <c r="I799" s="73">
        <f t="shared" si="952"/>
        <v>2038.5</v>
      </c>
      <c r="J799" s="73">
        <f t="shared" si="952"/>
        <v>2577.2</v>
      </c>
      <c r="K799" s="73">
        <f t="shared" si="952"/>
        <v>2689.7</v>
      </c>
      <c r="L799" s="73">
        <f t="shared" si="952"/>
        <v>2855.9</v>
      </c>
      <c r="M799" s="73"/>
      <c r="N799" s="73"/>
      <c r="O799" s="73">
        <f>O796+O797+O798</f>
        <v>3031</v>
      </c>
      <c r="P799" s="73"/>
      <c r="Q799" s="73"/>
      <c r="R799" s="73">
        <f>R796+R797+R798</f>
        <v>3318</v>
      </c>
      <c r="S799" s="73"/>
      <c r="T799" s="73"/>
      <c r="U799" s="73"/>
      <c r="V799" s="73"/>
      <c r="W799" s="73"/>
      <c r="X799" s="73"/>
      <c r="Y799" s="73">
        <f>Y796+Y797+Y798</f>
        <v>3969.8</v>
      </c>
      <c r="Z799" s="73"/>
      <c r="AA799" s="73"/>
      <c r="AB799" s="73"/>
      <c r="AC799" s="73"/>
      <c r="AD799" s="73"/>
      <c r="AE799" s="73"/>
      <c r="AF799" s="73">
        <f>AF796+AF797+AF798</f>
        <v>3875.8</v>
      </c>
      <c r="AG799" s="73"/>
      <c r="AH799" s="73"/>
      <c r="AI799" s="73"/>
      <c r="AJ799" s="73"/>
      <c r="AK799" s="73"/>
      <c r="AL799" s="73"/>
      <c r="AM799" s="73">
        <f>AM796+AM797+AM798</f>
        <v>5031.8</v>
      </c>
      <c r="AN799" s="73"/>
      <c r="AO799" s="73"/>
      <c r="AP799" s="73"/>
      <c r="AQ799" s="73"/>
      <c r="AR799" s="73"/>
      <c r="AS799" s="73"/>
      <c r="AT799" s="73">
        <f>AT796+AT797+AT798</f>
        <v>5480.9</v>
      </c>
      <c r="AU799" s="66"/>
      <c r="AV799" s="66"/>
      <c r="AW799" s="66"/>
      <c r="AX799" s="66"/>
      <c r="AY799" s="66"/>
      <c r="AZ799" s="66"/>
      <c r="BA799" s="73">
        <f>BA796+BA797+BA798</f>
        <v>5653</v>
      </c>
      <c r="BB799" s="66"/>
      <c r="BC799" s="66"/>
      <c r="BD799" s="66"/>
      <c r="BE799" s="66"/>
      <c r="BF799" s="66"/>
      <c r="BG799" s="66"/>
      <c r="BH799" s="73">
        <f>BH796+BH797+BH798</f>
        <v>4935.1</v>
      </c>
      <c r="BI799" s="73"/>
      <c r="BJ799" s="73"/>
      <c r="BK799" s="73"/>
      <c r="BL799" s="73"/>
      <c r="BM799" s="73"/>
      <c r="BN799" s="73"/>
      <c r="BO799" s="73">
        <f>BO796+BO797+BO798</f>
        <v>6115.9</v>
      </c>
      <c r="BP799" s="73"/>
      <c r="BQ799" s="73"/>
      <c r="BR799" s="73"/>
      <c r="BS799" s="73"/>
      <c r="BT799" s="73"/>
      <c r="BU799" s="73"/>
      <c r="BV799" s="73">
        <f>BV796+BV797+BV798</f>
        <v>6644.3</v>
      </c>
      <c r="BW799" s="73"/>
      <c r="BX799" s="73"/>
      <c r="BY799" s="73"/>
      <c r="BZ799" s="73"/>
      <c r="CA799" s="73"/>
      <c r="CB799" s="73"/>
      <c r="CC799" s="73">
        <f t="shared" ref="CC799:CS799" si="953">CC796+CC797+CC798</f>
        <v>6375.73191179021</v>
      </c>
      <c r="CD799" s="73"/>
      <c r="CE799" s="73"/>
      <c r="CF799" s="73"/>
      <c r="CG799" s="73"/>
      <c r="CH799" s="73">
        <f>CH796+CH797+CH798</f>
        <v>5592.65546706922</v>
      </c>
      <c r="CI799" s="73"/>
      <c r="CJ799" s="73">
        <f t="shared" si="953"/>
        <v>6940.7128550583</v>
      </c>
      <c r="CK799" s="73">
        <f t="shared" si="953"/>
        <v>7478.61550643918</v>
      </c>
      <c r="CL799" s="73">
        <f t="shared" si="953"/>
        <v>8072.16079277504</v>
      </c>
      <c r="CM799" s="73">
        <f t="shared" si="953"/>
        <v>8663.48621896706</v>
      </c>
      <c r="CN799" s="73">
        <f t="shared" si="953"/>
        <v>9349.3465531722</v>
      </c>
      <c r="CO799" s="73">
        <f t="shared" si="953"/>
        <v>9961.89868469569</v>
      </c>
      <c r="CP799" s="73">
        <f t="shared" si="953"/>
        <v>10732.241788181</v>
      </c>
      <c r="CQ799" s="73">
        <f t="shared" si="953"/>
        <v>11556.5579138733</v>
      </c>
      <c r="CR799" s="73">
        <f t="shared" si="953"/>
        <v>12438.5640618637</v>
      </c>
      <c r="CS799" s="73">
        <f t="shared" si="953"/>
        <v>13382.2345764779</v>
      </c>
    </row>
    <row r="800" spans="1:97">
      <c r="A800" t="s">
        <v>701</v>
      </c>
      <c r="B800" s="27" t="s">
        <v>594</v>
      </c>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39">
        <v>-574.1</v>
      </c>
      <c r="AU800" s="42"/>
      <c r="AV800" s="42"/>
      <c r="AW800" s="42"/>
      <c r="AX800" s="42"/>
      <c r="AY800" s="42"/>
      <c r="AZ800" s="42"/>
      <c r="BA800" s="39">
        <v>-513.1</v>
      </c>
      <c r="BB800" s="42"/>
      <c r="BC800" s="42"/>
      <c r="BD800" s="42"/>
      <c r="BE800" s="42"/>
      <c r="BF800" s="42"/>
      <c r="BG800" s="42"/>
      <c r="BH800" s="39">
        <v>-570.3</v>
      </c>
      <c r="BI800" s="39"/>
      <c r="BJ800" s="39"/>
      <c r="BK800" s="39"/>
      <c r="BL800" s="39"/>
      <c r="BM800" s="39"/>
      <c r="BN800" s="39"/>
      <c r="BO800" s="39">
        <v>-539.2</v>
      </c>
      <c r="BP800" s="39"/>
      <c r="BQ800" s="39"/>
      <c r="BR800" s="39"/>
      <c r="BS800" s="39"/>
      <c r="BT800" s="39"/>
      <c r="BU800" s="39"/>
      <c r="BV800" s="39"/>
      <c r="BW800" s="39"/>
      <c r="BX800" s="39"/>
      <c r="BY800" s="39"/>
      <c r="BZ800" s="39"/>
      <c r="CA800" s="39"/>
      <c r="CB800" s="39"/>
      <c r="CC800" s="39">
        <f t="shared" ref="CC800:CS800" si="954">CC841</f>
        <v>-400</v>
      </c>
      <c r="CD800" s="39"/>
      <c r="CE800" s="39"/>
      <c r="CF800" s="39"/>
      <c r="CG800" s="39"/>
      <c r="CH800" s="39">
        <f>CH841</f>
        <v>0</v>
      </c>
      <c r="CI800" s="39"/>
      <c r="CJ800" s="39">
        <f t="shared" si="954"/>
        <v>0</v>
      </c>
      <c r="CK800" s="39">
        <f t="shared" si="954"/>
        <v>0</v>
      </c>
      <c r="CL800" s="39">
        <f t="shared" si="954"/>
        <v>0</v>
      </c>
      <c r="CM800" s="39">
        <f t="shared" si="954"/>
        <v>0</v>
      </c>
      <c r="CN800" s="39">
        <f t="shared" si="954"/>
        <v>0</v>
      </c>
      <c r="CO800" s="39">
        <f t="shared" si="954"/>
        <v>0</v>
      </c>
      <c r="CP800" s="39">
        <f t="shared" si="954"/>
        <v>0</v>
      </c>
      <c r="CQ800" s="39">
        <f t="shared" si="954"/>
        <v>0</v>
      </c>
      <c r="CR800" s="39">
        <f t="shared" si="954"/>
        <v>0</v>
      </c>
      <c r="CS800" s="39">
        <f t="shared" si="954"/>
        <v>0</v>
      </c>
    </row>
    <row r="801" s="18" customFormat="1" spans="1:97">
      <c r="A801" s="18" t="s">
        <v>702</v>
      </c>
      <c r="B801" s="30" t="s">
        <v>594</v>
      </c>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c r="AE801" s="66"/>
      <c r="AF801" s="66"/>
      <c r="AG801" s="66"/>
      <c r="AH801" s="66"/>
      <c r="AI801" s="66"/>
      <c r="AJ801" s="66"/>
      <c r="AK801" s="66"/>
      <c r="AL801" s="66"/>
      <c r="AM801" s="66"/>
      <c r="AN801" s="66"/>
      <c r="AO801" s="66"/>
      <c r="AP801" s="66"/>
      <c r="AQ801" s="66"/>
      <c r="AR801" s="66"/>
      <c r="AS801" s="66"/>
      <c r="AT801" s="73">
        <f>AT799+AT800</f>
        <v>4906.8</v>
      </c>
      <c r="AU801" s="66"/>
      <c r="AV801" s="66"/>
      <c r="AW801" s="66"/>
      <c r="AX801" s="66"/>
      <c r="AY801" s="66"/>
      <c r="AZ801" s="66"/>
      <c r="BA801" s="73">
        <f>BA799+BA800</f>
        <v>5139.9</v>
      </c>
      <c r="BB801" s="66"/>
      <c r="BC801" s="66"/>
      <c r="BD801" s="66"/>
      <c r="BE801" s="66"/>
      <c r="BF801" s="66"/>
      <c r="BG801" s="66"/>
      <c r="BH801" s="73">
        <f>BH799+BH800</f>
        <v>4364.8</v>
      </c>
      <c r="BI801" s="73"/>
      <c r="BJ801" s="73"/>
      <c r="BK801" s="73"/>
      <c r="BL801" s="73"/>
      <c r="BM801" s="73"/>
      <c r="BN801" s="73"/>
      <c r="BO801" s="73">
        <f>BO799+BO800</f>
        <v>5576.7</v>
      </c>
      <c r="BP801" s="73"/>
      <c r="BQ801" s="73"/>
      <c r="BR801" s="73"/>
      <c r="BS801" s="73"/>
      <c r="BT801" s="73"/>
      <c r="BU801" s="73"/>
      <c r="BV801" s="73">
        <f>BV799+BV800</f>
        <v>6644.3</v>
      </c>
      <c r="BW801" s="73"/>
      <c r="BX801" s="73"/>
      <c r="BY801" s="73"/>
      <c r="BZ801" s="73"/>
      <c r="CA801" s="73"/>
      <c r="CB801" s="73"/>
      <c r="CC801" s="73">
        <f>CC799+CC800</f>
        <v>5975.73191179021</v>
      </c>
      <c r="CD801" s="73"/>
      <c r="CE801" s="73"/>
      <c r="CF801" s="73"/>
      <c r="CG801" s="73"/>
      <c r="CH801" s="73">
        <f t="shared" ref="CH801" si="955">CH799+CH800</f>
        <v>5592.65546706922</v>
      </c>
      <c r="CI801" s="73"/>
      <c r="CJ801" s="73">
        <f t="shared" ref="CJ801:CS801" si="956">CJ799+CJ800</f>
        <v>6940.7128550583</v>
      </c>
      <c r="CK801" s="73">
        <f t="shared" si="956"/>
        <v>7478.61550643918</v>
      </c>
      <c r="CL801" s="73">
        <f t="shared" si="956"/>
        <v>8072.16079277504</v>
      </c>
      <c r="CM801" s="73">
        <f t="shared" si="956"/>
        <v>8663.48621896706</v>
      </c>
      <c r="CN801" s="73">
        <f t="shared" si="956"/>
        <v>9349.3465531722</v>
      </c>
      <c r="CO801" s="73">
        <f t="shared" si="956"/>
        <v>9961.89868469569</v>
      </c>
      <c r="CP801" s="73">
        <f t="shared" si="956"/>
        <v>10732.241788181</v>
      </c>
      <c r="CQ801" s="73">
        <f t="shared" si="956"/>
        <v>11556.5579138733</v>
      </c>
      <c r="CR801" s="73">
        <f t="shared" si="956"/>
        <v>12438.5640618637</v>
      </c>
      <c r="CS801" s="73">
        <f t="shared" si="956"/>
        <v>13382.2345764779</v>
      </c>
    </row>
    <row r="802" spans="1:97">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67"/>
      <c r="AU802" s="42"/>
      <c r="AV802" s="42"/>
      <c r="AW802" s="42"/>
      <c r="AX802" s="42"/>
      <c r="AY802" s="42"/>
      <c r="AZ802" s="42"/>
      <c r="BA802" s="42"/>
      <c r="BB802" s="42"/>
      <c r="BC802" s="42"/>
      <c r="BD802" s="42"/>
      <c r="BE802" s="42"/>
      <c r="BF802" s="42"/>
      <c r="BG802" s="42"/>
      <c r="BH802" s="42"/>
      <c r="BI802" s="42"/>
      <c r="BJ802" s="42"/>
      <c r="BK802" s="42"/>
      <c r="BL802" s="42"/>
      <c r="BM802" s="42"/>
      <c r="BN802" s="42"/>
      <c r="BO802" s="76"/>
      <c r="BP802" s="42"/>
      <c r="BQ802" s="42"/>
      <c r="BR802" s="42"/>
      <c r="BS802" s="42"/>
      <c r="BT802" s="42"/>
      <c r="BU802" s="42"/>
      <c r="BV802" s="42"/>
      <c r="BW802" s="42"/>
      <c r="BX802" s="42"/>
      <c r="BY802" s="42"/>
      <c r="BZ802" s="42"/>
      <c r="CA802" s="42"/>
      <c r="CB802" s="42"/>
      <c r="CC802" s="42"/>
      <c r="CD802" s="42"/>
      <c r="CE802" s="42"/>
      <c r="CF802" s="42"/>
      <c r="CG802" s="42"/>
      <c r="CH802" s="42"/>
      <c r="CI802" s="42"/>
      <c r="CJ802" s="42"/>
      <c r="CK802" s="42"/>
      <c r="CL802" s="42"/>
      <c r="CM802" s="42"/>
      <c r="CN802" s="42"/>
      <c r="CO802" s="42"/>
      <c r="CP802" s="42"/>
      <c r="CQ802" s="42"/>
      <c r="CR802" s="42"/>
      <c r="CS802" s="42"/>
    </row>
    <row r="803" spans="1:97">
      <c r="A803" s="28" t="s">
        <v>475</v>
      </c>
      <c r="B803" s="226"/>
      <c r="C803" s="226"/>
      <c r="D803" s="226"/>
      <c r="E803" s="226"/>
      <c r="F803" s="226"/>
      <c r="G803" s="226"/>
      <c r="H803" s="226"/>
      <c r="I803" s="226"/>
      <c r="J803" s="226"/>
      <c r="K803" s="226"/>
      <c r="L803" s="226"/>
      <c r="M803" s="226"/>
      <c r="N803" s="226"/>
      <c r="O803" s="226"/>
      <c r="P803" s="226"/>
      <c r="Q803" s="226"/>
      <c r="R803" s="226"/>
      <c r="S803" s="226"/>
      <c r="T803" s="226"/>
      <c r="U803" s="226"/>
      <c r="V803" s="226"/>
      <c r="W803" s="226"/>
      <c r="X803" s="226"/>
      <c r="Y803" s="226"/>
      <c r="Z803" s="226"/>
      <c r="AA803" s="226"/>
      <c r="AB803" s="226"/>
      <c r="AC803" s="226"/>
      <c r="AD803" s="226"/>
      <c r="AE803" s="226"/>
      <c r="AF803" s="226"/>
      <c r="AG803" s="226"/>
      <c r="AH803" s="226"/>
      <c r="AI803" s="226"/>
      <c r="AJ803" s="226"/>
      <c r="AK803" s="226"/>
      <c r="AL803" s="226"/>
      <c r="AM803" s="226"/>
      <c r="AN803" s="226"/>
      <c r="AO803" s="226"/>
      <c r="AP803" s="226"/>
      <c r="AQ803" s="226"/>
      <c r="AR803" s="226"/>
      <c r="AS803" s="226"/>
      <c r="AT803" s="226"/>
      <c r="AU803" s="226"/>
      <c r="AV803" s="226"/>
      <c r="AW803" s="226"/>
      <c r="AX803" s="226"/>
      <c r="AY803" s="226"/>
      <c r="AZ803" s="226"/>
      <c r="BA803" s="226"/>
      <c r="BB803" s="226"/>
      <c r="BC803" s="226"/>
      <c r="BD803" s="226"/>
      <c r="BE803" s="226"/>
      <c r="BF803" s="226"/>
      <c r="BG803" s="226"/>
      <c r="BH803" s="226"/>
      <c r="BI803" s="226"/>
      <c r="BJ803" s="226"/>
      <c r="BK803" s="226"/>
      <c r="BL803" s="226"/>
      <c r="BM803" s="226"/>
      <c r="BN803" s="226"/>
      <c r="BO803" s="226"/>
      <c r="BP803" s="226"/>
      <c r="BQ803" s="226"/>
      <c r="BR803" s="226"/>
      <c r="BS803" s="226"/>
      <c r="BT803" s="226"/>
      <c r="BU803" s="226"/>
      <c r="BV803" s="226"/>
      <c r="BW803" s="226"/>
      <c r="BX803" s="226"/>
      <c r="BY803" s="226"/>
      <c r="BZ803" s="226"/>
      <c r="CA803" s="226"/>
      <c r="CB803" s="226"/>
      <c r="CC803" s="226"/>
      <c r="CD803" s="226"/>
      <c r="CE803" s="226"/>
      <c r="CF803" s="226"/>
      <c r="CG803" s="226"/>
      <c r="CH803" s="226"/>
      <c r="CI803" s="226"/>
      <c r="CJ803" s="226"/>
      <c r="CK803" s="226"/>
      <c r="CL803" s="226"/>
      <c r="CM803" s="226"/>
      <c r="CN803" s="226"/>
      <c r="CO803" s="226"/>
      <c r="CP803" s="226"/>
      <c r="CQ803" s="226"/>
      <c r="CR803" s="226"/>
      <c r="CS803" s="226"/>
    </row>
    <row r="804" spans="1:97">
      <c r="AR804" s="231"/>
      <c r="AS804" s="231"/>
      <c r="AT804" s="231"/>
      <c r="AU804" s="231"/>
      <c r="AW804" s="231"/>
      <c r="AY804" s="231"/>
      <c r="BA804" s="231"/>
      <c r="BB804" s="231"/>
      <c r="BC804" s="231"/>
      <c r="BD804" s="231"/>
      <c r="BE804" s="231"/>
      <c r="BF804" s="231"/>
      <c r="BG804" s="231"/>
      <c r="BH804" s="231"/>
      <c r="BI804" s="231"/>
      <c r="BJ804" s="231"/>
      <c r="BK804" s="231"/>
      <c r="BL804" s="231"/>
      <c r="BM804" s="231"/>
      <c r="BN804" s="231"/>
      <c r="BO804" s="231"/>
      <c r="BP804" s="231"/>
      <c r="BQ804" s="231"/>
      <c r="BR804" s="231"/>
      <c r="BS804" s="231"/>
      <c r="BT804" s="231"/>
      <c r="BU804" s="231"/>
      <c r="BV804" s="231"/>
      <c r="BW804" s="231"/>
      <c r="BX804" s="231"/>
      <c r="BY804" s="231"/>
      <c r="BZ804" s="231"/>
      <c r="CA804" s="231"/>
      <c r="CB804" s="231"/>
      <c r="CC804" s="231"/>
      <c r="CD804" s="231"/>
      <c r="CE804" s="231"/>
      <c r="CF804" s="231"/>
      <c r="CG804" s="231"/>
      <c r="CH804" s="231"/>
      <c r="CI804" s="231"/>
      <c r="CJ804" s="231"/>
      <c r="CK804" s="231"/>
      <c r="CL804" s="231"/>
      <c r="CM804" s="231"/>
      <c r="CN804" s="231"/>
      <c r="CO804" s="231"/>
      <c r="CP804" s="231"/>
      <c r="CQ804" s="231"/>
      <c r="CR804" s="231"/>
      <c r="CS804" s="231"/>
    </row>
    <row r="805" spans="1:97">
      <c r="A805" s="227" t="s">
        <v>195</v>
      </c>
    </row>
    <row r="806" spans="1:97">
      <c r="A806" t="s">
        <v>476</v>
      </c>
      <c r="B806" s="39" t="s">
        <v>594</v>
      </c>
      <c r="C806" s="39">
        <f t="shared" ref="C806:M806" si="957">C122</f>
        <v>1972.3</v>
      </c>
      <c r="D806" s="39">
        <f t="shared" si="957"/>
        <v>2061</v>
      </c>
      <c r="E806" s="39">
        <f t="shared" si="957"/>
        <v>2655.8</v>
      </c>
      <c r="F806" s="39">
        <f t="shared" si="957"/>
        <v>1948.3</v>
      </c>
      <c r="G806" s="39">
        <f t="shared" si="957"/>
        <v>1791.636306872</v>
      </c>
      <c r="H806" s="39">
        <f t="shared" si="957"/>
        <v>2239.8</v>
      </c>
      <c r="I806" s="39">
        <f t="shared" si="957"/>
        <v>2438.4</v>
      </c>
      <c r="J806" s="39">
        <f t="shared" si="957"/>
        <v>2867.6</v>
      </c>
      <c r="K806" s="39">
        <f t="shared" si="957"/>
        <v>2958.2</v>
      </c>
      <c r="L806" s="39">
        <f t="shared" si="957"/>
        <v>4910.2</v>
      </c>
      <c r="M806" s="39">
        <f t="shared" si="957"/>
        <v>1882.2</v>
      </c>
      <c r="N806" s="39"/>
      <c r="O806" s="39">
        <f>O122</f>
        <v>3297.4</v>
      </c>
      <c r="P806" s="39">
        <f>P122</f>
        <v>1479.4</v>
      </c>
      <c r="Q806" s="39"/>
      <c r="R806" s="39">
        <f>R122</f>
        <v>3105.7</v>
      </c>
      <c r="S806" s="39"/>
      <c r="T806" s="39"/>
      <c r="U806" s="39"/>
      <c r="V806" s="39"/>
      <c r="W806" s="39">
        <f>W122</f>
        <v>2037.4</v>
      </c>
      <c r="X806" s="39"/>
      <c r="Y806" s="39">
        <f>Y122</f>
        <v>3581.4</v>
      </c>
      <c r="Z806" s="39"/>
      <c r="AA806" s="39"/>
      <c r="AB806" s="39"/>
      <c r="AC806" s="39"/>
      <c r="AD806" s="39">
        <f>AD122</f>
        <v>2275.3</v>
      </c>
      <c r="AE806" s="39"/>
      <c r="AF806" s="39">
        <f>AF122</f>
        <v>3895.4</v>
      </c>
      <c r="AG806" s="39"/>
      <c r="AH806" s="39"/>
      <c r="AI806" s="39"/>
      <c r="AJ806" s="39"/>
      <c r="AK806" s="39">
        <f>AK122</f>
        <v>2326.7</v>
      </c>
      <c r="AL806" s="39"/>
      <c r="AM806" s="39">
        <f>AM122</f>
        <v>3750</v>
      </c>
      <c r="AN806" s="39"/>
      <c r="AO806" s="39"/>
      <c r="AP806" s="39"/>
      <c r="AQ806" s="39"/>
      <c r="AR806" s="39">
        <f>AR122</f>
        <v>1822.5</v>
      </c>
      <c r="AS806" s="39"/>
      <c r="AT806" s="39">
        <f>AT122</f>
        <v>3563.4</v>
      </c>
      <c r="AU806" s="39"/>
      <c r="AV806" s="39"/>
      <c r="AW806" s="39"/>
      <c r="AX806" s="39"/>
      <c r="AY806" s="39">
        <f>AY122</f>
        <v>2362.8</v>
      </c>
      <c r="AZ806" s="39"/>
      <c r="BA806" s="39">
        <f>BA122</f>
        <v>4596.6</v>
      </c>
      <c r="BB806" s="39"/>
      <c r="BC806" s="39"/>
      <c r="BD806" s="39"/>
      <c r="BE806" s="39"/>
      <c r="BF806" s="39">
        <f>BF122</f>
        <v>3222.6</v>
      </c>
      <c r="BG806" s="39"/>
      <c r="BH806" s="39">
        <f>BH122</f>
        <v>5706.6</v>
      </c>
      <c r="BI806" s="39"/>
      <c r="BJ806" s="39"/>
      <c r="BK806" s="39"/>
      <c r="BL806" s="39"/>
      <c r="BM806" s="39">
        <v>3359</v>
      </c>
      <c r="BN806" s="39"/>
      <c r="BO806" s="39">
        <f>BO122</f>
        <v>6184</v>
      </c>
      <c r="BP806" s="39"/>
      <c r="BQ806" s="39"/>
      <c r="BR806" s="39"/>
      <c r="BS806" s="39"/>
      <c r="BT806" s="39">
        <v>3655.6</v>
      </c>
      <c r="BU806" s="39"/>
      <c r="BV806" s="39">
        <f>BV122</f>
        <v>6408.7</v>
      </c>
      <c r="BW806" s="39"/>
      <c r="BX806" s="39"/>
      <c r="BY806" s="39"/>
      <c r="BZ806" s="39"/>
      <c r="CA806" s="39">
        <v>3368</v>
      </c>
      <c r="CB806" s="39"/>
      <c r="CC806" s="39">
        <f t="shared" ref="CC806:CS806" si="958">CC122</f>
        <v>6433.98099631872</v>
      </c>
      <c r="CD806" s="39"/>
      <c r="CE806" s="39"/>
      <c r="CF806" s="39"/>
      <c r="CG806" s="39"/>
      <c r="CH806" s="39">
        <f t="shared" si="958"/>
        <v>3815.60713225354</v>
      </c>
      <c r="CI806" s="39"/>
      <c r="CJ806" s="39">
        <f t="shared" si="958"/>
        <v>6918.06044120446</v>
      </c>
      <c r="CK806" s="39">
        <f t="shared" si="958"/>
        <v>7463.71326851245</v>
      </c>
      <c r="CL806" s="39">
        <f t="shared" si="958"/>
        <v>8051.20003315372</v>
      </c>
      <c r="CM806" s="39">
        <f t="shared" si="958"/>
        <v>8683.42929535383</v>
      </c>
      <c r="CN806" s="39">
        <f t="shared" si="958"/>
        <v>9359.94703247193</v>
      </c>
      <c r="CO806" s="39">
        <f t="shared" si="958"/>
        <v>10081.0811662952</v>
      </c>
      <c r="CP806" s="39">
        <f t="shared" si="958"/>
        <v>10852.4665604318</v>
      </c>
      <c r="CQ806" s="39">
        <f t="shared" si="958"/>
        <v>11677.5458852244</v>
      </c>
      <c r="CR806" s="39">
        <f t="shared" si="958"/>
        <v>12559.999146858</v>
      </c>
      <c r="CS806" s="39">
        <f t="shared" si="958"/>
        <v>13503.7601672108</v>
      </c>
    </row>
    <row r="807" spans="1:97">
      <c r="A807" t="s">
        <v>371</v>
      </c>
      <c r="B807" s="39" t="s">
        <v>594</v>
      </c>
      <c r="C807" s="39">
        <f t="shared" ref="C807:M807" si="959">-C115</f>
        <v>0.9</v>
      </c>
      <c r="D807" s="39">
        <f t="shared" si="959"/>
        <v>1.1</v>
      </c>
      <c r="E807" s="39">
        <f t="shared" si="959"/>
        <v>1.5</v>
      </c>
      <c r="F807" s="39">
        <f t="shared" si="959"/>
        <v>2.6</v>
      </c>
      <c r="G807" s="39">
        <f t="shared" si="959"/>
        <v>2.7</v>
      </c>
      <c r="H807" s="39">
        <f t="shared" si="959"/>
        <v>2.3</v>
      </c>
      <c r="I807" s="39">
        <f t="shared" si="959"/>
        <v>2.5</v>
      </c>
      <c r="J807" s="39">
        <f t="shared" si="959"/>
        <v>2.7</v>
      </c>
      <c r="K807" s="39">
        <f t="shared" si="959"/>
        <v>3.2</v>
      </c>
      <c r="L807" s="39">
        <f t="shared" si="959"/>
        <v>-1.6</v>
      </c>
      <c r="M807" s="39">
        <f t="shared" si="959"/>
        <v>0.6</v>
      </c>
      <c r="N807" s="39"/>
      <c r="O807" s="39">
        <f>-O115</f>
        <v>1.1</v>
      </c>
      <c r="P807" s="39">
        <f>-P115</f>
        <v>2.4</v>
      </c>
      <c r="Q807" s="39"/>
      <c r="R807" s="39">
        <f>-R115</f>
        <v>2.9</v>
      </c>
      <c r="S807" s="39"/>
      <c r="T807" s="39"/>
      <c r="U807" s="39"/>
      <c r="V807" s="39"/>
      <c r="W807" s="39">
        <f>-W115</f>
        <v>-2.8</v>
      </c>
      <c r="X807" s="39"/>
      <c r="Y807" s="39">
        <f>-Y115</f>
        <v>4.1</v>
      </c>
      <c r="Z807" s="39"/>
      <c r="AA807" s="39"/>
      <c r="AB807" s="39"/>
      <c r="AC807" s="39"/>
      <c r="AD807" s="39">
        <f>-AD115</f>
        <v>1.4</v>
      </c>
      <c r="AE807" s="39"/>
      <c r="AF807" s="39">
        <f>-AF115</f>
        <v>4.1</v>
      </c>
      <c r="AG807" s="39"/>
      <c r="AH807" s="39"/>
      <c r="AI807" s="39"/>
      <c r="AJ807" s="39"/>
      <c r="AK807" s="39">
        <f>-AK115</f>
        <v>6</v>
      </c>
      <c r="AL807" s="39"/>
      <c r="AM807" s="39">
        <f>-AM115</f>
        <v>5.2</v>
      </c>
      <c r="AN807" s="39"/>
      <c r="AO807" s="39"/>
      <c r="AP807" s="39"/>
      <c r="AQ807" s="39"/>
      <c r="AR807" s="39">
        <f>-AR115</f>
        <v>1.1</v>
      </c>
      <c r="AS807" s="39"/>
      <c r="AT807" s="39">
        <f>-AT115</f>
        <v>4.2</v>
      </c>
      <c r="AU807" s="39"/>
      <c r="AV807" s="39"/>
      <c r="AW807" s="39"/>
      <c r="AX807" s="39"/>
      <c r="AY807" s="39">
        <f>-AY115</f>
        <v>5.4</v>
      </c>
      <c r="AZ807" s="39"/>
      <c r="BA807" s="39">
        <f>-BA115</f>
        <v>5.5</v>
      </c>
      <c r="BB807" s="39"/>
      <c r="BC807" s="39"/>
      <c r="BD807" s="39"/>
      <c r="BE807" s="39"/>
      <c r="BF807" s="39">
        <f>-BF115</f>
        <v>1.3</v>
      </c>
      <c r="BG807" s="39"/>
      <c r="BH807" s="39">
        <f>-BH115</f>
        <v>6</v>
      </c>
      <c r="BI807" s="39"/>
      <c r="BJ807" s="39"/>
      <c r="BK807" s="39"/>
      <c r="BL807" s="39"/>
      <c r="BM807" s="39">
        <v>4.6</v>
      </c>
      <c r="BN807" s="39"/>
      <c r="BO807" s="101">
        <f>-BO115</f>
        <v>6.5</v>
      </c>
      <c r="BP807" s="39"/>
      <c r="BQ807" s="39"/>
      <c r="BR807" s="39"/>
      <c r="BS807" s="39"/>
      <c r="BT807" s="39">
        <v>3.3</v>
      </c>
      <c r="BU807" s="39"/>
      <c r="BV807" s="101">
        <f>-BV115</f>
        <v>7.8</v>
      </c>
      <c r="BW807" s="39"/>
      <c r="BX807" s="39"/>
      <c r="BY807" s="39"/>
      <c r="BZ807" s="39"/>
      <c r="CA807" s="39">
        <v>4.2</v>
      </c>
      <c r="CB807" s="39"/>
      <c r="CC807" s="39">
        <f t="shared" ref="CC807:CS807" si="960">-CC115</f>
        <v>7.6</v>
      </c>
      <c r="CD807" s="39"/>
      <c r="CE807" s="39"/>
      <c r="CF807" s="39"/>
      <c r="CG807" s="39"/>
      <c r="CH807" s="39">
        <f t="shared" si="960"/>
        <v>3.8</v>
      </c>
      <c r="CI807" s="39"/>
      <c r="CJ807" s="39">
        <f t="shared" si="960"/>
        <v>7.6</v>
      </c>
      <c r="CK807" s="39">
        <f t="shared" si="960"/>
        <v>7.6</v>
      </c>
      <c r="CL807" s="39">
        <f t="shared" si="960"/>
        <v>7.6</v>
      </c>
      <c r="CM807" s="39">
        <f t="shared" si="960"/>
        <v>7.6</v>
      </c>
      <c r="CN807" s="39">
        <f t="shared" si="960"/>
        <v>7.6</v>
      </c>
      <c r="CO807" s="39">
        <f t="shared" si="960"/>
        <v>7.6</v>
      </c>
      <c r="CP807" s="39">
        <f t="shared" si="960"/>
        <v>7.6</v>
      </c>
      <c r="CQ807" s="39">
        <f t="shared" si="960"/>
        <v>7.6</v>
      </c>
      <c r="CR807" s="39">
        <f t="shared" si="960"/>
        <v>7.6</v>
      </c>
      <c r="CS807" s="39">
        <f t="shared" si="960"/>
        <v>7.6</v>
      </c>
    </row>
    <row r="808" spans="1:97">
      <c r="A808" t="s">
        <v>477</v>
      </c>
      <c r="B808" s="39" t="s">
        <v>594</v>
      </c>
      <c r="C808" s="67">
        <f>C789</f>
        <v>426.9</v>
      </c>
      <c r="D808" s="67">
        <f>D789</f>
        <v>579.4</v>
      </c>
      <c r="E808" s="67">
        <v>598.5</v>
      </c>
      <c r="F808" s="67">
        <v>706.1</v>
      </c>
      <c r="G808" s="67">
        <v>834</v>
      </c>
      <c r="H808" s="39">
        <v>734.1</v>
      </c>
      <c r="I808" s="39">
        <v>614.3</v>
      </c>
      <c r="J808" s="39">
        <v>691.6</v>
      </c>
      <c r="K808" s="39">
        <v>840.1</v>
      </c>
      <c r="L808" s="39">
        <v>856.2</v>
      </c>
      <c r="M808" s="39">
        <v>410.2</v>
      </c>
      <c r="N808" s="39"/>
      <c r="O808" s="39">
        <v>933.8</v>
      </c>
      <c r="P808" s="39">
        <v>888.2</v>
      </c>
      <c r="Q808" s="39"/>
      <c r="R808" s="39">
        <v>1424.5</v>
      </c>
      <c r="S808" s="39"/>
      <c r="T808" s="39"/>
      <c r="U808" s="39"/>
      <c r="V808" s="39"/>
      <c r="W808" s="39">
        <v>556.9</v>
      </c>
      <c r="X808" s="39"/>
      <c r="Y808" s="39">
        <v>1218.5</v>
      </c>
      <c r="Z808" s="39"/>
      <c r="AA808" s="39"/>
      <c r="AB808" s="39"/>
      <c r="AC808" s="39"/>
      <c r="AD808" s="39">
        <v>467.3</v>
      </c>
      <c r="AE808" s="39"/>
      <c r="AF808" s="39">
        <v>1109.3</v>
      </c>
      <c r="AG808" s="39"/>
      <c r="AH808" s="39"/>
      <c r="AI808" s="39"/>
      <c r="AJ808" s="39"/>
      <c r="AK808" s="39">
        <v>923.8</v>
      </c>
      <c r="AL808" s="39"/>
      <c r="AM808" s="39">
        <v>1958.3</v>
      </c>
      <c r="AN808" s="39"/>
      <c r="AO808" s="39"/>
      <c r="AP808" s="39"/>
      <c r="AQ808" s="39"/>
      <c r="AR808" s="39">
        <v>787.4</v>
      </c>
      <c r="AS808" s="39"/>
      <c r="AT808" s="39">
        <v>2028.1</v>
      </c>
      <c r="AU808" s="39"/>
      <c r="AV808" s="39"/>
      <c r="AW808" s="39"/>
      <c r="AX808" s="39"/>
      <c r="AY808" s="39">
        <v>910.3</v>
      </c>
      <c r="AZ808" s="39"/>
      <c r="BA808" s="39">
        <v>1781</v>
      </c>
      <c r="BB808" s="39"/>
      <c r="BC808" s="39"/>
      <c r="BD808" s="39"/>
      <c r="BE808" s="39"/>
      <c r="BF808" s="39">
        <v>626.8</v>
      </c>
      <c r="BG808" s="39"/>
      <c r="BH808" s="39">
        <v>1536.1</v>
      </c>
      <c r="BI808" s="39"/>
      <c r="BJ808" s="39"/>
      <c r="BK808" s="39"/>
      <c r="BL808" s="39"/>
      <c r="BM808" s="39">
        <v>911.3</v>
      </c>
      <c r="BN808" s="39"/>
      <c r="BO808" s="39">
        <v>1715</v>
      </c>
      <c r="BP808" s="39"/>
      <c r="BQ808" s="39"/>
      <c r="BR808" s="39"/>
      <c r="BS808" s="39"/>
      <c r="BT808" s="39">
        <v>769.7</v>
      </c>
      <c r="BU808" s="39"/>
      <c r="BV808" s="39">
        <v>1855.3</v>
      </c>
      <c r="BW808" s="39"/>
      <c r="BX808" s="39"/>
      <c r="BY808" s="39"/>
      <c r="BZ808" s="39"/>
      <c r="CA808" s="39">
        <v>859.1</v>
      </c>
      <c r="CB808" s="39"/>
      <c r="CC808" s="39">
        <f t="shared" ref="CC808:CS808" si="961">+CC809+CC811</f>
        <v>1673.20074956418</v>
      </c>
      <c r="CD808" s="39"/>
      <c r="CE808" s="39"/>
      <c r="CF808" s="39"/>
      <c r="CG808" s="39"/>
      <c r="CH808" s="39">
        <f>+CH809+CH811</f>
        <v>880.745023411287</v>
      </c>
      <c r="CI808" s="39"/>
      <c r="CJ808" s="39">
        <f t="shared" si="961"/>
        <v>1749.37619736431</v>
      </c>
      <c r="CK808" s="39">
        <f t="shared" si="961"/>
        <v>1838.44750984118</v>
      </c>
      <c r="CL808" s="39">
        <f t="shared" si="961"/>
        <v>1935.56696299265</v>
      </c>
      <c r="CM808" s="39">
        <f t="shared" si="961"/>
        <v>2038.59290018184</v>
      </c>
      <c r="CN808" s="39">
        <f t="shared" si="961"/>
        <v>2147.43094643478</v>
      </c>
      <c r="CO808" s="39">
        <f t="shared" si="961"/>
        <v>2262.42381933998</v>
      </c>
      <c r="CP808" s="39">
        <f t="shared" si="961"/>
        <v>2383.93509332086</v>
      </c>
      <c r="CQ808" s="39">
        <f t="shared" si="961"/>
        <v>2512.35049691146</v>
      </c>
      <c r="CR808" s="39">
        <f t="shared" si="961"/>
        <v>2648.07929194232</v>
      </c>
      <c r="CS808" s="39">
        <f t="shared" si="961"/>
        <v>2791.55573986294</v>
      </c>
    </row>
    <row r="809" spans="1:97">
      <c r="A809" s="539" t="s">
        <v>703</v>
      </c>
      <c r="B809" s="233" t="s">
        <v>594</v>
      </c>
      <c r="C809" s="233"/>
      <c r="E809" s="233">
        <f>E789</f>
        <v>657.8</v>
      </c>
      <c r="F809" s="233">
        <f>F789</f>
        <v>704.5</v>
      </c>
      <c r="G809" s="233">
        <f>G789</f>
        <v>780.8</v>
      </c>
      <c r="H809" s="233">
        <f>+H789</f>
        <v>734.1</v>
      </c>
      <c r="I809" s="233">
        <f t="shared" ref="I809:R809" si="962">+I789</f>
        <v>742.2</v>
      </c>
      <c r="J809" s="233">
        <f t="shared" si="962"/>
        <v>840.8</v>
      </c>
      <c r="K809" s="233">
        <f t="shared" si="962"/>
        <v>900.1</v>
      </c>
      <c r="L809" s="233">
        <f t="shared" si="962"/>
        <v>871.2</v>
      </c>
      <c r="M809" s="233">
        <v>458.7</v>
      </c>
      <c r="N809" s="233"/>
      <c r="O809" s="233">
        <f t="shared" si="962"/>
        <v>963</v>
      </c>
      <c r="P809" s="233">
        <v>480.6</v>
      </c>
      <c r="Q809" s="233"/>
      <c r="R809" s="233">
        <f t="shared" si="962"/>
        <v>1028.4</v>
      </c>
      <c r="S809" s="233"/>
      <c r="T809" s="233"/>
      <c r="U809" s="233"/>
      <c r="V809" s="233"/>
      <c r="W809" s="233">
        <f>+W808-W811</f>
        <v>402.047005967006</v>
      </c>
      <c r="X809" s="233"/>
      <c r="Y809" s="233">
        <f>+Y789</f>
        <v>1147.6</v>
      </c>
      <c r="Z809" s="233"/>
      <c r="AA809" s="233"/>
      <c r="AB809" s="233"/>
      <c r="AC809" s="233"/>
      <c r="AD809" s="233">
        <f>+AD808-AD811</f>
        <v>440.109544521953</v>
      </c>
      <c r="AE809" s="233"/>
      <c r="AF809" s="233">
        <f>+AF789</f>
        <v>1095.3</v>
      </c>
      <c r="AG809" s="233"/>
      <c r="AH809" s="233"/>
      <c r="AI809" s="233"/>
      <c r="AJ809" s="233"/>
      <c r="AK809" s="233">
        <f>+AK808-AK811</f>
        <v>912.141116019111</v>
      </c>
      <c r="AL809" s="233"/>
      <c r="AM809" s="233">
        <f>+AM789</f>
        <v>1603.3</v>
      </c>
      <c r="AN809" s="233"/>
      <c r="AO809" s="233"/>
      <c r="AP809" s="233"/>
      <c r="AQ809" s="233"/>
      <c r="AR809" s="233">
        <f>+AR808-AR811</f>
        <v>644.660378900066</v>
      </c>
      <c r="AS809" s="233"/>
      <c r="AT809" s="233">
        <f>+AT789</f>
        <v>1616.9</v>
      </c>
      <c r="AU809" s="233"/>
      <c r="AV809" s="233"/>
      <c r="AW809" s="233"/>
      <c r="AX809" s="233"/>
      <c r="AY809" s="233">
        <f>+AY808-AY811</f>
        <v>725.735451900794</v>
      </c>
      <c r="AZ809" s="233"/>
      <c r="BA809" s="233">
        <f>+BA789</f>
        <v>1781</v>
      </c>
      <c r="BB809" s="233"/>
      <c r="BC809" s="233"/>
      <c r="BD809" s="233"/>
      <c r="BE809" s="233"/>
      <c r="BF809" s="233">
        <f>+BF808-BF811</f>
        <v>626.8</v>
      </c>
      <c r="BG809" s="233"/>
      <c r="BH809" s="233">
        <f>+BH789</f>
        <v>1536.1</v>
      </c>
      <c r="BI809" s="233"/>
      <c r="BJ809" s="233"/>
      <c r="BK809" s="233"/>
      <c r="BL809" s="233"/>
      <c r="BM809" s="233"/>
      <c r="BN809" s="233"/>
      <c r="BO809" s="233">
        <f>+BO789</f>
        <v>1715</v>
      </c>
      <c r="BP809" s="233"/>
      <c r="BQ809" s="233"/>
      <c r="BR809" s="233"/>
      <c r="BS809" s="233"/>
      <c r="BT809" s="233"/>
      <c r="BU809" s="233"/>
      <c r="BV809" s="233">
        <f>+BV789</f>
        <v>1855.3</v>
      </c>
      <c r="BW809" s="233"/>
      <c r="BX809" s="233"/>
      <c r="BY809" s="233"/>
      <c r="BZ809" s="233"/>
      <c r="CA809" s="233"/>
      <c r="CB809" s="233"/>
      <c r="CC809" s="233">
        <f t="shared" ref="CC809:CS809" si="963">+CC810*CC10</f>
        <v>1673.20074956418</v>
      </c>
      <c r="CD809" s="233"/>
      <c r="CE809" s="233"/>
      <c r="CF809" s="233"/>
      <c r="CG809" s="233"/>
      <c r="CH809" s="233">
        <f t="shared" ref="CH809" si="964">+CH810*CH10</f>
        <v>880.745023411287</v>
      </c>
      <c r="CI809" s="233"/>
      <c r="CJ809" s="233">
        <f t="shared" si="963"/>
        <v>1749.37619736431</v>
      </c>
      <c r="CK809" s="233">
        <f t="shared" si="963"/>
        <v>1838.44750984118</v>
      </c>
      <c r="CL809" s="233">
        <f t="shared" si="963"/>
        <v>1935.56696299265</v>
      </c>
      <c r="CM809" s="233">
        <f t="shared" si="963"/>
        <v>2038.59290018184</v>
      </c>
      <c r="CN809" s="233">
        <f t="shared" si="963"/>
        <v>2147.43094643478</v>
      </c>
      <c r="CO809" s="233">
        <f t="shared" si="963"/>
        <v>2262.42381933998</v>
      </c>
      <c r="CP809" s="233">
        <f t="shared" si="963"/>
        <v>2383.93509332086</v>
      </c>
      <c r="CQ809" s="233">
        <f t="shared" si="963"/>
        <v>2512.35049691146</v>
      </c>
      <c r="CR809" s="233">
        <f t="shared" si="963"/>
        <v>2648.07929194232</v>
      </c>
      <c r="CS809" s="233">
        <f t="shared" si="963"/>
        <v>2791.55573986294</v>
      </c>
    </row>
    <row r="810" spans="1:97">
      <c r="A810" s="539" t="s">
        <v>478</v>
      </c>
      <c r="B810" s="34" t="s">
        <v>587</v>
      </c>
      <c r="C810" s="34"/>
      <c r="D810" s="34"/>
      <c r="E810" s="34">
        <f>+E809/E$10</f>
        <v>0.0385509526247872</v>
      </c>
      <c r="F810" s="34">
        <f>+F809/F$10</f>
        <v>0.0401625886484391</v>
      </c>
      <c r="G810" s="34">
        <f>+G809/G$10</f>
        <v>0.0446833571916176</v>
      </c>
      <c r="H810" s="34">
        <f t="shared" ref="H810:R810" si="965">+H809/H$10</f>
        <v>0.0376542639953221</v>
      </c>
      <c r="I810" s="34">
        <f t="shared" si="965"/>
        <v>0.036484115007054</v>
      </c>
      <c r="J810" s="34">
        <f t="shared" si="965"/>
        <v>0.037430941071198</v>
      </c>
      <c r="K810" s="34">
        <f t="shared" si="965"/>
        <v>0.0391746385453026</v>
      </c>
      <c r="L810" s="34">
        <f t="shared" si="965"/>
        <v>0.0386650097638914</v>
      </c>
      <c r="M810" s="34">
        <f>+M809/$AM$10</f>
        <v>0.0153546944459322</v>
      </c>
      <c r="N810" s="34"/>
      <c r="O810" s="34">
        <f t="shared" si="965"/>
        <v>0.0381274398790058</v>
      </c>
      <c r="P810" s="34">
        <f>+P809/$AM$10</f>
        <v>0.0160877831931873</v>
      </c>
      <c r="Q810" s="34"/>
      <c r="R810" s="34">
        <f t="shared" si="965"/>
        <v>0.0398032286905264</v>
      </c>
      <c r="S810" s="34"/>
      <c r="T810" s="34"/>
      <c r="U810" s="34"/>
      <c r="V810" s="34"/>
      <c r="W810" s="34">
        <f>+W809/$AM$10</f>
        <v>0.0134582710475807</v>
      </c>
      <c r="X810" s="34"/>
      <c r="Y810" s="34">
        <f>+Y809/Y$10</f>
        <v>0.0440982642744882</v>
      </c>
      <c r="Z810" s="34"/>
      <c r="AA810" s="34"/>
      <c r="AB810" s="34"/>
      <c r="AC810" s="34"/>
      <c r="AD810" s="34">
        <f>+AD809/AD$10</f>
        <v>0.0328668064045907</v>
      </c>
      <c r="AE810" s="34"/>
      <c r="AF810" s="34">
        <f>+AF809/AF$10</f>
        <v>0.0406609398085933</v>
      </c>
      <c r="AG810" s="34"/>
      <c r="AH810" s="34"/>
      <c r="AI810" s="34"/>
      <c r="AJ810" s="34"/>
      <c r="AK810" s="34">
        <f>+AK809/AK$10</f>
        <v>0.0615833045956933</v>
      </c>
      <c r="AL810" s="34"/>
      <c r="AM810" s="34">
        <f>+AM809/AM$10</f>
        <v>0.053669460660918</v>
      </c>
      <c r="AN810" s="34"/>
      <c r="AO810" s="34"/>
      <c r="AP810" s="34"/>
      <c r="AQ810" s="34"/>
      <c r="AR810" s="34">
        <f>+AR809/AR$10</f>
        <v>0.0492991533590843</v>
      </c>
      <c r="AS810" s="34"/>
      <c r="AT810" s="34">
        <f>+AT809/AT$10</f>
        <v>0.0577627259119537</v>
      </c>
      <c r="AU810" s="34"/>
      <c r="AV810" s="34"/>
      <c r="AW810" s="34"/>
      <c r="AX810" s="34"/>
      <c r="AY810" s="34">
        <f>+AY809/AY$10</f>
        <v>0.0477561215198559</v>
      </c>
      <c r="AZ810" s="34"/>
      <c r="BA810" s="34">
        <f>+BA809/BA$10</f>
        <v>0.0551612106500615</v>
      </c>
      <c r="BB810" s="34"/>
      <c r="BC810" s="34"/>
      <c r="BD810" s="34"/>
      <c r="BE810" s="34"/>
      <c r="BF810" s="34">
        <f>+BF809/BF$10</f>
        <v>0.0341277230579921</v>
      </c>
      <c r="BG810" s="34"/>
      <c r="BH810" s="34">
        <f>+BH809/BH$10</f>
        <v>0.0401482461115453</v>
      </c>
      <c r="BI810" s="34"/>
      <c r="BJ810" s="34"/>
      <c r="BK810" s="34"/>
      <c r="BL810" s="34"/>
      <c r="BM810" s="34"/>
      <c r="BN810" s="34"/>
      <c r="BO810" s="34">
        <f>+BO809/BO$10</f>
        <v>0.041643801022762</v>
      </c>
      <c r="BP810" s="34"/>
      <c r="BQ810" s="34"/>
      <c r="BR810" s="34"/>
      <c r="BS810" s="34"/>
      <c r="BT810" s="34"/>
      <c r="BU810" s="34"/>
      <c r="BV810" s="34">
        <f>+BV809/BV$10</f>
        <v>0.0426635208844983</v>
      </c>
      <c r="BW810" s="34"/>
      <c r="BX810" s="34"/>
      <c r="BY810" s="34"/>
      <c r="BZ810" s="34"/>
      <c r="CA810" s="34"/>
      <c r="CB810" s="34"/>
      <c r="CC810" s="234">
        <v>0.038</v>
      </c>
      <c r="CD810" s="34"/>
      <c r="CE810" s="34"/>
      <c r="CF810" s="34"/>
      <c r="CG810" s="34"/>
      <c r="CH810" s="34">
        <f>CC810</f>
        <v>0.038</v>
      </c>
      <c r="CI810" s="34"/>
      <c r="CJ810" s="34">
        <f>+CC810</f>
        <v>0.038</v>
      </c>
      <c r="CK810" s="34">
        <f t="shared" ref="CK810:CS811" si="966">+CJ810</f>
        <v>0.038</v>
      </c>
      <c r="CL810" s="34">
        <f t="shared" si="966"/>
        <v>0.038</v>
      </c>
      <c r="CM810" s="34">
        <f t="shared" si="966"/>
        <v>0.038</v>
      </c>
      <c r="CN810" s="34">
        <f t="shared" si="966"/>
        <v>0.038</v>
      </c>
      <c r="CO810" s="34">
        <f t="shared" si="966"/>
        <v>0.038</v>
      </c>
      <c r="CP810" s="34">
        <f t="shared" si="966"/>
        <v>0.038</v>
      </c>
      <c r="CQ810" s="34">
        <f t="shared" si="966"/>
        <v>0.038</v>
      </c>
      <c r="CR810" s="34">
        <f t="shared" si="966"/>
        <v>0.038</v>
      </c>
      <c r="CS810" s="34">
        <f t="shared" si="966"/>
        <v>0.038</v>
      </c>
    </row>
    <row r="811" spans="1:97">
      <c r="A811" s="539" t="s">
        <v>704</v>
      </c>
      <c r="B811" s="233" t="s">
        <v>594</v>
      </c>
      <c r="C811" s="233"/>
      <c r="D811" s="233"/>
      <c r="E811" s="233">
        <f>+E808-E809</f>
        <v>-59.3</v>
      </c>
      <c r="F811" s="233">
        <f>+F808-F809</f>
        <v>1.60000000000002</v>
      </c>
      <c r="G811" s="233">
        <f>+G808-G809</f>
        <v>53.2</v>
      </c>
      <c r="H811" s="233">
        <f t="shared" ref="H811:R811" si="967">+H808-H809</f>
        <v>0</v>
      </c>
      <c r="I811" s="233">
        <f t="shared" si="967"/>
        <v>-127.9</v>
      </c>
      <c r="J811" s="233">
        <f t="shared" si="967"/>
        <v>-149.2</v>
      </c>
      <c r="K811" s="233">
        <f t="shared" si="967"/>
        <v>-60</v>
      </c>
      <c r="L811" s="233">
        <f t="shared" si="967"/>
        <v>-15</v>
      </c>
      <c r="M811" s="233">
        <f>M808-M809</f>
        <v>-48.5</v>
      </c>
      <c r="N811" s="233"/>
      <c r="O811" s="233">
        <f t="shared" si="967"/>
        <v>-29.2</v>
      </c>
      <c r="P811" s="233">
        <f>P808-P809</f>
        <v>407.6</v>
      </c>
      <c r="Q811" s="233"/>
      <c r="R811" s="233">
        <f t="shared" si="967"/>
        <v>396.1</v>
      </c>
      <c r="S811" s="233"/>
      <c r="T811" s="233"/>
      <c r="U811" s="233"/>
      <c r="V811" s="233"/>
      <c r="W811" s="233">
        <f>+R811/R808*W808</f>
        <v>154.852994032994</v>
      </c>
      <c r="X811" s="233"/>
      <c r="Y811" s="233">
        <f>+Y808-Y809</f>
        <v>70.9000000000001</v>
      </c>
      <c r="Z811" s="233"/>
      <c r="AA811" s="233"/>
      <c r="AB811" s="233"/>
      <c r="AC811" s="233"/>
      <c r="AD811" s="233">
        <f>+Y811/Y808*AD808</f>
        <v>27.1904554780468</v>
      </c>
      <c r="AE811" s="233"/>
      <c r="AF811" s="233">
        <f>+AF808-AF809</f>
        <v>14</v>
      </c>
      <c r="AG811" s="233"/>
      <c r="AH811" s="233"/>
      <c r="AI811" s="233"/>
      <c r="AJ811" s="233"/>
      <c r="AK811" s="233">
        <f>+AF811/AF808*AK808</f>
        <v>11.6588839808888</v>
      </c>
      <c r="AL811" s="233"/>
      <c r="AM811" s="233">
        <f>+AM808-AM809</f>
        <v>355</v>
      </c>
      <c r="AN811" s="233"/>
      <c r="AO811" s="233"/>
      <c r="AP811" s="233"/>
      <c r="AQ811" s="233"/>
      <c r="AR811" s="233">
        <f>+AM811/AM808*AR808</f>
        <v>142.739621099934</v>
      </c>
      <c r="AS811" s="233"/>
      <c r="AT811" s="233">
        <f>+AT808-AT809</f>
        <v>411.2</v>
      </c>
      <c r="AU811" s="233"/>
      <c r="AV811" s="233"/>
      <c r="AW811" s="233"/>
      <c r="AX811" s="233"/>
      <c r="AY811" s="233">
        <f>+AT811/AT808*AY808</f>
        <v>184.564548099206</v>
      </c>
      <c r="AZ811" s="233"/>
      <c r="BA811" s="233">
        <f>+BA808-BA809</f>
        <v>0</v>
      </c>
      <c r="BB811" s="233"/>
      <c r="BC811" s="233"/>
      <c r="BD811" s="233"/>
      <c r="BE811" s="233"/>
      <c r="BF811" s="233">
        <f>+BA811/BA808*BF808</f>
        <v>0</v>
      </c>
      <c r="BG811" s="233"/>
      <c r="BH811" s="233">
        <f>+BH808-BH809</f>
        <v>0</v>
      </c>
      <c r="BI811" s="233"/>
      <c r="BJ811" s="233"/>
      <c r="BK811" s="233"/>
      <c r="BL811" s="233"/>
      <c r="BM811" s="233"/>
      <c r="BN811" s="233"/>
      <c r="BO811" s="233">
        <f>+BO808-BO809</f>
        <v>0</v>
      </c>
      <c r="BP811" s="233"/>
      <c r="BQ811" s="233"/>
      <c r="BR811" s="233"/>
      <c r="BS811" s="233"/>
      <c r="BT811" s="233"/>
      <c r="BU811" s="233"/>
      <c r="BV811" s="233">
        <f>+BV808-BV809</f>
        <v>0</v>
      </c>
      <c r="BW811" s="233"/>
      <c r="BX811" s="233"/>
      <c r="BY811" s="233"/>
      <c r="BZ811" s="233"/>
      <c r="CA811" s="233"/>
      <c r="CB811" s="233"/>
      <c r="CC811" s="233">
        <f>+BV811</f>
        <v>0</v>
      </c>
      <c r="CD811" s="233"/>
      <c r="CE811" s="233"/>
      <c r="CF811" s="233"/>
      <c r="CG811" s="233"/>
      <c r="CH811" s="233">
        <f>+CC811</f>
        <v>0</v>
      </c>
      <c r="CI811" s="233"/>
      <c r="CJ811" s="233">
        <f>+CC811</f>
        <v>0</v>
      </c>
      <c r="CK811" s="233">
        <f t="shared" si="966"/>
        <v>0</v>
      </c>
      <c r="CL811" s="233">
        <f t="shared" si="966"/>
        <v>0</v>
      </c>
      <c r="CM811" s="233">
        <f t="shared" si="966"/>
        <v>0</v>
      </c>
      <c r="CN811" s="233">
        <f t="shared" si="966"/>
        <v>0</v>
      </c>
      <c r="CO811" s="233">
        <f t="shared" si="966"/>
        <v>0</v>
      </c>
      <c r="CP811" s="233">
        <f t="shared" si="966"/>
        <v>0</v>
      </c>
      <c r="CQ811" s="233">
        <f t="shared" si="966"/>
        <v>0</v>
      </c>
      <c r="CR811" s="233">
        <f t="shared" si="966"/>
        <v>0</v>
      </c>
      <c r="CS811" s="233">
        <f t="shared" si="966"/>
        <v>0</v>
      </c>
    </row>
    <row r="812" spans="1:97">
      <c r="A812" s="32"/>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39"/>
      <c r="BY812" s="39"/>
      <c r="BZ812" s="39"/>
      <c r="CA812" s="39"/>
      <c r="CB812" s="39"/>
      <c r="CC812" s="39"/>
      <c r="CD812" s="39"/>
      <c r="CE812" s="39"/>
      <c r="CF812" s="39"/>
      <c r="CG812" s="39"/>
      <c r="CH812" s="39"/>
      <c r="CI812" s="39"/>
      <c r="CJ812" s="39"/>
      <c r="CK812" s="39"/>
      <c r="CL812" s="39"/>
      <c r="CM812" s="39"/>
      <c r="CN812" s="39"/>
      <c r="CO812" s="39"/>
      <c r="CP812" s="39"/>
      <c r="CQ812" s="39"/>
      <c r="CR812" s="39"/>
      <c r="CS812" s="39"/>
    </row>
    <row r="813" spans="1:97">
      <c r="A813" t="s">
        <v>479</v>
      </c>
      <c r="B813" s="39" t="s">
        <v>594</v>
      </c>
      <c r="C813" s="39">
        <v>-290.1</v>
      </c>
      <c r="D813" s="39">
        <v>-273.3</v>
      </c>
      <c r="E813" s="39">
        <v>38.3</v>
      </c>
      <c r="F813" s="39">
        <v>6.6</v>
      </c>
      <c r="G813" s="39">
        <v>51.7</v>
      </c>
      <c r="H813" s="39">
        <v>110</v>
      </c>
      <c r="I813" s="39">
        <v>85.9</v>
      </c>
      <c r="J813" s="39">
        <v>17.3</v>
      </c>
      <c r="K813" s="39">
        <v>7.3</v>
      </c>
      <c r="L813" s="39">
        <v>60</v>
      </c>
      <c r="M813" s="39">
        <v>20.6</v>
      </c>
      <c r="N813" s="39"/>
      <c r="O813" s="39">
        <v>53.4</v>
      </c>
      <c r="P813" s="39">
        <v>35.2</v>
      </c>
      <c r="Q813" s="39"/>
      <c r="R813" s="39">
        <v>79.8</v>
      </c>
      <c r="S813" s="39"/>
      <c r="T813" s="39"/>
      <c r="U813" s="39"/>
      <c r="V813" s="39"/>
      <c r="W813" s="39">
        <v>-46.9</v>
      </c>
      <c r="X813" s="39"/>
      <c r="Y813" s="39">
        <v>-194.8</v>
      </c>
      <c r="Z813" s="39"/>
      <c r="AA813" s="39"/>
      <c r="AB813" s="39"/>
      <c r="AC813" s="39"/>
      <c r="AD813" s="39">
        <v>-22</v>
      </c>
      <c r="AE813" s="39"/>
      <c r="AF813" s="39">
        <v>43</v>
      </c>
      <c r="AG813" s="39"/>
      <c r="AH813" s="39"/>
      <c r="AI813" s="39"/>
      <c r="AJ813" s="39"/>
      <c r="AK813" s="39">
        <v>-20.9</v>
      </c>
      <c r="AL813" s="39"/>
      <c r="AM813" s="39">
        <v>-42.5</v>
      </c>
      <c r="AN813" s="39"/>
      <c r="AO813" s="39"/>
      <c r="AP813" s="39"/>
      <c r="AQ813" s="39"/>
      <c r="AR813" s="39">
        <v>-16.3</v>
      </c>
      <c r="AS813" s="39"/>
      <c r="AT813" s="39">
        <v>-10.1</v>
      </c>
      <c r="AU813" s="39"/>
      <c r="AV813" s="39"/>
      <c r="AW813" s="39"/>
      <c r="AX813" s="39"/>
      <c r="AY813" s="39">
        <v>-28.3</v>
      </c>
      <c r="AZ813" s="39"/>
      <c r="BA813" s="39">
        <v>83.6</v>
      </c>
      <c r="BB813" s="39"/>
      <c r="BC813" s="39"/>
      <c r="BD813" s="39"/>
      <c r="BE813" s="39"/>
      <c r="BF813" s="39">
        <v>-57.3</v>
      </c>
      <c r="BG813" s="39"/>
      <c r="BH813" s="39">
        <v>-96.5</v>
      </c>
      <c r="BI813" s="39"/>
      <c r="BJ813" s="39"/>
      <c r="BK813" s="39"/>
      <c r="BL813" s="39"/>
      <c r="BM813" s="39">
        <v>-5</v>
      </c>
      <c r="BN813" s="39"/>
      <c r="BO813" s="39">
        <v>-95.3</v>
      </c>
      <c r="BP813" s="39"/>
      <c r="BQ813" s="39"/>
      <c r="BR813" s="39"/>
      <c r="BS813" s="39"/>
      <c r="BT813" s="39">
        <v>-53.7</v>
      </c>
      <c r="BU813" s="39"/>
      <c r="BV813" s="39">
        <v>-37.4</v>
      </c>
      <c r="BW813" s="39"/>
      <c r="BX813" s="39"/>
      <c r="BY813" s="39"/>
      <c r="BZ813" s="39"/>
      <c r="CA813" s="39">
        <v>-51.6</v>
      </c>
      <c r="CB813" s="39"/>
      <c r="CC813" s="39">
        <v>0</v>
      </c>
      <c r="CD813" s="39"/>
      <c r="CE813" s="39"/>
      <c r="CF813" s="39"/>
      <c r="CG813" s="39"/>
      <c r="CH813" s="96">
        <v>0</v>
      </c>
      <c r="CI813" s="39"/>
      <c r="CJ813" s="39">
        <v>0</v>
      </c>
      <c r="CK813" s="39">
        <v>0</v>
      </c>
      <c r="CL813" s="39">
        <v>0</v>
      </c>
      <c r="CM813" s="39">
        <v>0</v>
      </c>
      <c r="CN813" s="39">
        <v>0</v>
      </c>
      <c r="CO813" s="39">
        <v>0</v>
      </c>
      <c r="CP813" s="39">
        <v>0</v>
      </c>
      <c r="CQ813" s="39">
        <v>0</v>
      </c>
      <c r="CR813" s="39">
        <v>0</v>
      </c>
      <c r="CS813" s="39">
        <v>0</v>
      </c>
    </row>
    <row r="814" spans="1:97">
      <c r="A814" t="s">
        <v>480</v>
      </c>
      <c r="B814" s="39" t="s">
        <v>594</v>
      </c>
      <c r="C814" s="39">
        <v>29.9</v>
      </c>
      <c r="D814" s="39">
        <v>49.4</v>
      </c>
      <c r="E814" s="39">
        <v>69.1</v>
      </c>
      <c r="F814" s="39">
        <v>85.9</v>
      </c>
      <c r="G814" s="39">
        <v>76.7</v>
      </c>
      <c r="H814" s="39">
        <v>84.8</v>
      </c>
      <c r="I814" s="39">
        <v>86.8</v>
      </c>
      <c r="J814" s="39">
        <v>86.4</v>
      </c>
      <c r="K814" s="39">
        <v>97.2</v>
      </c>
      <c r="L814" s="39">
        <v>113.5</v>
      </c>
      <c r="M814" s="39">
        <v>58.5</v>
      </c>
      <c r="N814" s="39"/>
      <c r="O814" s="39">
        <v>117.6</v>
      </c>
      <c r="P814" s="39">
        <v>61.2</v>
      </c>
      <c r="Q814" s="39"/>
      <c r="R814" s="39">
        <v>120.4</v>
      </c>
      <c r="S814" s="39"/>
      <c r="T814" s="39"/>
      <c r="U814" s="39"/>
      <c r="V814" s="39"/>
      <c r="W814" s="39">
        <v>61.1</v>
      </c>
      <c r="X814" s="39"/>
      <c r="Y814" s="39">
        <v>126.7</v>
      </c>
      <c r="Z814" s="39"/>
      <c r="AA814" s="39"/>
      <c r="AB814" s="39"/>
      <c r="AC814" s="39"/>
      <c r="AD814" s="39">
        <v>57.6</v>
      </c>
      <c r="AE814" s="39"/>
      <c r="AF814" s="39">
        <v>126.4</v>
      </c>
      <c r="AG814" s="39"/>
      <c r="AH814" s="39"/>
      <c r="AI814" s="39"/>
      <c r="AJ814" s="39"/>
      <c r="AK814" s="39">
        <v>70</v>
      </c>
      <c r="AL814" s="39"/>
      <c r="AM814" s="39">
        <v>144.4</v>
      </c>
      <c r="AN814" s="39"/>
      <c r="AO814" s="39"/>
      <c r="AP814" s="39"/>
      <c r="AQ814" s="39"/>
      <c r="AR814" s="39">
        <v>67.3</v>
      </c>
      <c r="AS814" s="39"/>
      <c r="AT814" s="39">
        <v>129.7</v>
      </c>
      <c r="AU814" s="39"/>
      <c r="AV814" s="39"/>
      <c r="AW814" s="39"/>
      <c r="AX814" s="39"/>
      <c r="AY814" s="39">
        <v>75.9</v>
      </c>
      <c r="AZ814" s="39"/>
      <c r="BA814" s="39">
        <v>155.2</v>
      </c>
      <c r="BB814" s="39"/>
      <c r="BC814" s="39"/>
      <c r="BD814" s="39"/>
      <c r="BE814" s="39"/>
      <c r="BF814" s="39">
        <v>86.8</v>
      </c>
      <c r="BG814" s="39"/>
      <c r="BH814" s="39">
        <v>169</v>
      </c>
      <c r="BI814" s="39"/>
      <c r="BJ814" s="39"/>
      <c r="BK814" s="39"/>
      <c r="BL814" s="39"/>
      <c r="BM814" s="39">
        <v>81.3</v>
      </c>
      <c r="BN814" s="39"/>
      <c r="BO814" s="39">
        <v>168.5</v>
      </c>
      <c r="BP814" s="39"/>
      <c r="BQ814" s="39"/>
      <c r="BR814" s="39"/>
      <c r="BS814" s="39"/>
      <c r="BT814" s="39">
        <v>135.4</v>
      </c>
      <c r="BU814" s="39"/>
      <c r="BV814" s="39">
        <v>239.1</v>
      </c>
      <c r="BW814" s="39"/>
      <c r="BX814" s="39"/>
      <c r="BY814" s="39"/>
      <c r="BZ814" s="39"/>
      <c r="CA814" s="39">
        <v>138.2</v>
      </c>
      <c r="CB814" s="39"/>
      <c r="CC814" s="39">
        <v>0</v>
      </c>
      <c r="CD814" s="39"/>
      <c r="CE814" s="39"/>
      <c r="CF814" s="39"/>
      <c r="CG814" s="39"/>
      <c r="CH814" s="96">
        <v>0</v>
      </c>
      <c r="CI814" s="39"/>
      <c r="CJ814" s="39">
        <v>0</v>
      </c>
      <c r="CK814" s="39">
        <v>0</v>
      </c>
      <c r="CL814" s="39">
        <v>0</v>
      </c>
      <c r="CM814" s="39">
        <v>0</v>
      </c>
      <c r="CN814" s="39">
        <v>0</v>
      </c>
      <c r="CO814" s="39">
        <v>0</v>
      </c>
      <c r="CP814" s="39">
        <v>0</v>
      </c>
      <c r="CQ814" s="39">
        <v>0</v>
      </c>
      <c r="CR814" s="39">
        <v>0</v>
      </c>
      <c r="CS814" s="39">
        <v>0</v>
      </c>
    </row>
    <row r="815" spans="1:97">
      <c r="A815" t="s">
        <v>481</v>
      </c>
      <c r="B815" s="39" t="s">
        <v>594</v>
      </c>
      <c r="C815" s="39">
        <v>-11.4</v>
      </c>
      <c r="D815" s="39">
        <v>-8.5</v>
      </c>
      <c r="E815" s="39">
        <v>-11.7</v>
      </c>
      <c r="F815" s="39">
        <v>-3.6</v>
      </c>
      <c r="G815" s="39">
        <v>0.9</v>
      </c>
      <c r="H815" s="39">
        <v>0.1</v>
      </c>
      <c r="I815" s="39">
        <v>-1.7</v>
      </c>
      <c r="J815" s="39">
        <v>-4.3</v>
      </c>
      <c r="K815" s="39">
        <v>0</v>
      </c>
      <c r="L815" s="39">
        <v>-0.9</v>
      </c>
      <c r="M815" s="39">
        <v>0.2</v>
      </c>
      <c r="N815" s="39"/>
      <c r="O815" s="39">
        <v>0.2</v>
      </c>
      <c r="P815" s="39">
        <v>1.3</v>
      </c>
      <c r="Q815" s="39"/>
      <c r="R815" s="39">
        <v>-16.2</v>
      </c>
      <c r="S815" s="39"/>
      <c r="T815" s="39"/>
      <c r="U815" s="39"/>
      <c r="V815" s="39"/>
      <c r="W815" s="39">
        <v>-0.8</v>
      </c>
      <c r="X815" s="39"/>
      <c r="Y815" s="39">
        <v>-3.9</v>
      </c>
      <c r="Z815" s="39"/>
      <c r="AA815" s="39"/>
      <c r="AB815" s="39"/>
      <c r="AC815" s="39"/>
      <c r="AD815" s="39">
        <v>0.1</v>
      </c>
      <c r="AE815" s="39"/>
      <c r="AF815" s="39">
        <v>-2.7</v>
      </c>
      <c r="AG815" s="39"/>
      <c r="AH815" s="39"/>
      <c r="AI815" s="39"/>
      <c r="AJ815" s="39"/>
      <c r="AK815" s="39">
        <v>-1.9</v>
      </c>
      <c r="AL815" s="39"/>
      <c r="AM815" s="39">
        <v>-14</v>
      </c>
      <c r="AN815" s="39"/>
      <c r="AO815" s="39"/>
      <c r="AP815" s="39"/>
      <c r="AQ815" s="39"/>
      <c r="AR815" s="39">
        <v>4.5</v>
      </c>
      <c r="AS815" s="39"/>
      <c r="AT815" s="39">
        <v>3.6</v>
      </c>
      <c r="AU815" s="39"/>
      <c r="AV815" s="39"/>
      <c r="AW815" s="39"/>
      <c r="AX815" s="39"/>
      <c r="AY815" s="39">
        <v>1.4</v>
      </c>
      <c r="AZ815" s="39"/>
      <c r="BA815" s="39">
        <v>0.5</v>
      </c>
      <c r="BB815" s="39"/>
      <c r="BC815" s="39"/>
      <c r="BD815" s="39"/>
      <c r="BE815" s="39"/>
      <c r="BF815" s="39">
        <v>-0.5</v>
      </c>
      <c r="BG815" s="39"/>
      <c r="BH815" s="39">
        <v>7.6</v>
      </c>
      <c r="BI815" s="39"/>
      <c r="BJ815" s="39"/>
      <c r="BK815" s="39"/>
      <c r="BL815" s="39"/>
      <c r="BM815" s="39">
        <v>2.9</v>
      </c>
      <c r="BN815" s="39"/>
      <c r="BO815" s="39">
        <v>6.9</v>
      </c>
      <c r="BP815" s="39"/>
      <c r="BQ815" s="39"/>
      <c r="BR815" s="39"/>
      <c r="BS815" s="39"/>
      <c r="BT815" s="39">
        <v>-3.7</v>
      </c>
      <c r="BU815" s="39"/>
      <c r="BV815" s="39">
        <v>15.15</v>
      </c>
      <c r="BW815" s="39"/>
      <c r="BX815" s="39"/>
      <c r="BY815" s="39"/>
      <c r="BZ815" s="39"/>
      <c r="CA815" s="39">
        <v>41.2</v>
      </c>
      <c r="CB815" s="39"/>
      <c r="CC815" s="39">
        <v>0</v>
      </c>
      <c r="CD815" s="39"/>
      <c r="CE815" s="39"/>
      <c r="CF815" s="39"/>
      <c r="CG815" s="39"/>
      <c r="CH815" s="96">
        <v>0</v>
      </c>
      <c r="CI815" s="39"/>
      <c r="CJ815" s="39">
        <v>0</v>
      </c>
      <c r="CK815" s="39">
        <v>0</v>
      </c>
      <c r="CL815" s="39">
        <v>0</v>
      </c>
      <c r="CM815" s="39">
        <v>0</v>
      </c>
      <c r="CN815" s="39">
        <v>0</v>
      </c>
      <c r="CO815" s="39">
        <v>0</v>
      </c>
      <c r="CP815" s="39">
        <v>0</v>
      </c>
      <c r="CQ815" s="39">
        <v>0</v>
      </c>
      <c r="CR815" s="39">
        <v>0</v>
      </c>
      <c r="CS815" s="39">
        <v>0</v>
      </c>
    </row>
    <row r="816" spans="1:97">
      <c r="A816" t="s">
        <v>482</v>
      </c>
      <c r="B816" s="39" t="s">
        <v>594</v>
      </c>
      <c r="C816" s="39">
        <v>0.4</v>
      </c>
      <c r="D816" s="39">
        <v>0</v>
      </c>
      <c r="E816" s="39">
        <v>0</v>
      </c>
      <c r="F816" s="39">
        <v>0</v>
      </c>
      <c r="G816" s="39">
        <v>0</v>
      </c>
      <c r="H816" s="39">
        <v>0</v>
      </c>
      <c r="I816" s="39">
        <v>0</v>
      </c>
      <c r="J816" s="39">
        <v>0</v>
      </c>
      <c r="K816" s="39">
        <v>0</v>
      </c>
      <c r="L816" s="39">
        <v>0</v>
      </c>
      <c r="M816" s="39">
        <v>0</v>
      </c>
      <c r="N816" s="39"/>
      <c r="O816" s="39">
        <v>0</v>
      </c>
      <c r="P816" s="39">
        <v>0</v>
      </c>
      <c r="Q816" s="39"/>
      <c r="R816" s="39">
        <v>0</v>
      </c>
      <c r="S816" s="39"/>
      <c r="T816" s="39"/>
      <c r="U816" s="39"/>
      <c r="V816" s="39"/>
      <c r="W816" s="39">
        <v>0</v>
      </c>
      <c r="X816" s="39"/>
      <c r="Y816" s="39">
        <v>0</v>
      </c>
      <c r="Z816" s="39"/>
      <c r="AA816" s="39"/>
      <c r="AB816" s="39"/>
      <c r="AC816" s="39"/>
      <c r="AD816" s="39">
        <v>0</v>
      </c>
      <c r="AE816" s="39"/>
      <c r="AF816" s="39">
        <v>2.7</v>
      </c>
      <c r="AG816" s="39"/>
      <c r="AH816" s="39"/>
      <c r="AI816" s="39"/>
      <c r="AJ816" s="39"/>
      <c r="AK816" s="39">
        <v>1.6</v>
      </c>
      <c r="AL816" s="39"/>
      <c r="AM816" s="39">
        <v>1.9</v>
      </c>
      <c r="AN816" s="39"/>
      <c r="AO816" s="39"/>
      <c r="AP816" s="39"/>
      <c r="AQ816" s="39"/>
      <c r="AR816" s="39">
        <v>2.9</v>
      </c>
      <c r="AS816" s="39"/>
      <c r="AT816" s="39">
        <v>5.8</v>
      </c>
      <c r="AU816" s="39"/>
      <c r="AV816" s="39"/>
      <c r="AW816" s="39"/>
      <c r="AX816" s="39"/>
      <c r="AY816" s="39">
        <v>8.1</v>
      </c>
      <c r="AZ816" s="39"/>
      <c r="BA816" s="39">
        <v>16.5</v>
      </c>
      <c r="BB816" s="39"/>
      <c r="BC816" s="39"/>
      <c r="BD816" s="39"/>
      <c r="BE816" s="39"/>
      <c r="BF816" s="39">
        <v>-53.6</v>
      </c>
      <c r="BG816" s="39"/>
      <c r="BH816" s="39">
        <v>-38.7</v>
      </c>
      <c r="BI816" s="39"/>
      <c r="BJ816" s="39"/>
      <c r="BK816" s="39"/>
      <c r="BL816" s="39"/>
      <c r="BM816" s="39">
        <v>24.2</v>
      </c>
      <c r="BN816" s="39"/>
      <c r="BO816" s="39">
        <v>14.1</v>
      </c>
      <c r="BP816" s="39"/>
      <c r="BQ816" s="39"/>
      <c r="BR816" s="39"/>
      <c r="BS816" s="39"/>
      <c r="BT816" s="39">
        <v>5.3</v>
      </c>
      <c r="BU816" s="39"/>
      <c r="BV816" s="39">
        <v>21.05</v>
      </c>
      <c r="BW816" s="39"/>
      <c r="BX816" s="39"/>
      <c r="BY816" s="39"/>
      <c r="BZ816" s="39"/>
      <c r="CA816" s="39">
        <v>6.5</v>
      </c>
      <c r="CB816" s="39"/>
      <c r="CC816" s="39">
        <v>0</v>
      </c>
      <c r="CD816" s="39"/>
      <c r="CE816" s="39"/>
      <c r="CF816" s="39"/>
      <c r="CG816" s="39"/>
      <c r="CH816" s="96">
        <v>0</v>
      </c>
      <c r="CI816" s="39"/>
      <c r="CJ816" s="39">
        <v>0</v>
      </c>
      <c r="CK816" s="39">
        <v>0</v>
      </c>
      <c r="CL816" s="39">
        <v>0</v>
      </c>
      <c r="CM816" s="39">
        <v>0</v>
      </c>
      <c r="CN816" s="39">
        <v>0</v>
      </c>
      <c r="CO816" s="39">
        <v>0</v>
      </c>
      <c r="CP816" s="39">
        <v>0</v>
      </c>
      <c r="CQ816" s="39">
        <v>0</v>
      </c>
      <c r="CR816" s="39">
        <v>0</v>
      </c>
      <c r="CS816" s="39">
        <v>0</v>
      </c>
    </row>
    <row r="817" spans="1:97">
      <c r="A817" t="s">
        <v>483</v>
      </c>
      <c r="B817" s="39" t="s">
        <v>594</v>
      </c>
      <c r="C817" s="39">
        <v>0.4</v>
      </c>
      <c r="D817" s="39">
        <v>0</v>
      </c>
      <c r="E817" s="39">
        <v>-631.9</v>
      </c>
      <c r="F817" s="39">
        <v>0</v>
      </c>
      <c r="G817" s="39">
        <v>0</v>
      </c>
      <c r="H817" s="39">
        <v>0</v>
      </c>
      <c r="I817" s="39">
        <v>0</v>
      </c>
      <c r="J817" s="39">
        <v>0</v>
      </c>
      <c r="K817" s="39">
        <v>0</v>
      </c>
      <c r="L817" s="39">
        <f>-L120</f>
        <v>-2142.7</v>
      </c>
      <c r="M817" s="39">
        <f>-M120</f>
        <v>0</v>
      </c>
      <c r="N817" s="39"/>
      <c r="O817" s="39">
        <f>-O120</f>
        <v>0</v>
      </c>
      <c r="P817" s="39">
        <f>-P120</f>
        <v>0</v>
      </c>
      <c r="Q817" s="39"/>
      <c r="R817" s="39">
        <f>-R120</f>
        <v>0</v>
      </c>
      <c r="S817" s="39"/>
      <c r="T817" s="39"/>
      <c r="U817" s="39"/>
      <c r="V817" s="39"/>
      <c r="W817" s="39">
        <f>-W120</f>
        <v>29.1</v>
      </c>
      <c r="X817" s="39"/>
      <c r="Y817" s="39">
        <f>-Y120</f>
        <v>240.1</v>
      </c>
      <c r="Z817" s="39"/>
      <c r="AA817" s="39"/>
      <c r="AB817" s="39"/>
      <c r="AC817" s="39"/>
      <c r="AD817" s="39">
        <f>-AD120</f>
        <v>0</v>
      </c>
      <c r="AE817" s="39"/>
      <c r="AF817" s="39">
        <f>-AF120</f>
        <v>0</v>
      </c>
      <c r="AG817" s="39"/>
      <c r="AH817" s="39"/>
      <c r="AI817" s="39"/>
      <c r="AJ817" s="39"/>
      <c r="AK817" s="39">
        <f>-AK120</f>
        <v>0</v>
      </c>
      <c r="AL817" s="39"/>
      <c r="AM817" s="39">
        <f>-AM120</f>
        <v>0</v>
      </c>
      <c r="AN817" s="39"/>
      <c r="AO817" s="39"/>
      <c r="AP817" s="39"/>
      <c r="AQ817" s="39"/>
      <c r="AR817" s="39">
        <v>0</v>
      </c>
      <c r="AS817" s="39"/>
      <c r="AT817" s="39">
        <f>-AT120</f>
        <v>0</v>
      </c>
      <c r="AU817" s="39"/>
      <c r="AV817" s="39"/>
      <c r="AW817" s="39"/>
      <c r="AX817" s="39"/>
      <c r="AY817" s="39">
        <v>0</v>
      </c>
      <c r="AZ817" s="39"/>
      <c r="BA817" s="39">
        <f>-BA120</f>
        <v>0</v>
      </c>
      <c r="BB817" s="39"/>
      <c r="BC817" s="39"/>
      <c r="BD817" s="39"/>
      <c r="BE817" s="39"/>
      <c r="BF817" s="39">
        <v>0</v>
      </c>
      <c r="BG817" s="39"/>
      <c r="BH817" s="39">
        <f>-BH120</f>
        <v>0</v>
      </c>
      <c r="BI817" s="39"/>
      <c r="BJ817" s="39"/>
      <c r="BK817" s="39"/>
      <c r="BL817" s="39"/>
      <c r="BM817" s="39">
        <v>0</v>
      </c>
      <c r="BN817" s="39"/>
      <c r="BO817" s="39">
        <f>-BO120</f>
        <v>0</v>
      </c>
      <c r="BP817" s="39"/>
      <c r="BQ817" s="39"/>
      <c r="BR817" s="39"/>
      <c r="BS817" s="39"/>
      <c r="BT817" s="39"/>
      <c r="BU817" s="39"/>
      <c r="BV817" s="39">
        <f>-BV120</f>
        <v>0</v>
      </c>
      <c r="BW817" s="39"/>
      <c r="BX817" s="39"/>
      <c r="BY817" s="39"/>
      <c r="BZ817" s="39"/>
      <c r="CA817" s="39"/>
      <c r="CB817" s="39"/>
      <c r="CC817" s="39">
        <f t="shared" ref="CC817:CS817" si="968">-CC120</f>
        <v>0</v>
      </c>
      <c r="CD817" s="39"/>
      <c r="CE817" s="39"/>
      <c r="CF817" s="39"/>
      <c r="CG817" s="39"/>
      <c r="CH817" s="96">
        <v>0</v>
      </c>
      <c r="CI817" s="39"/>
      <c r="CJ817" s="39">
        <f t="shared" si="968"/>
        <v>0</v>
      </c>
      <c r="CK817" s="39">
        <f t="shared" si="968"/>
        <v>0</v>
      </c>
      <c r="CL817" s="39">
        <f t="shared" si="968"/>
        <v>0</v>
      </c>
      <c r="CM817" s="39">
        <f t="shared" si="968"/>
        <v>0</v>
      </c>
      <c r="CN817" s="39">
        <f t="shared" si="968"/>
        <v>0</v>
      </c>
      <c r="CO817" s="39">
        <f t="shared" si="968"/>
        <v>0</v>
      </c>
      <c r="CP817" s="39">
        <f t="shared" si="968"/>
        <v>0</v>
      </c>
      <c r="CQ817" s="39">
        <f t="shared" si="968"/>
        <v>0</v>
      </c>
      <c r="CR817" s="39">
        <f t="shared" si="968"/>
        <v>0</v>
      </c>
      <c r="CS817" s="39">
        <f t="shared" si="968"/>
        <v>0</v>
      </c>
    </row>
    <row r="818" spans="1:97">
      <c r="A818" t="s">
        <v>484</v>
      </c>
      <c r="B818" s="39" t="s">
        <v>594</v>
      </c>
      <c r="C818" s="39">
        <v>0.7</v>
      </c>
      <c r="D818" s="39">
        <v>1.2</v>
      </c>
      <c r="E818" s="39">
        <v>0.5</v>
      </c>
      <c r="F818" s="39">
        <v>0</v>
      </c>
      <c r="G818" s="39">
        <v>0</v>
      </c>
      <c r="H818" s="39">
        <v>0</v>
      </c>
      <c r="I818" s="39">
        <v>0</v>
      </c>
      <c r="J818" s="39">
        <v>0</v>
      </c>
      <c r="K818" s="39">
        <v>0</v>
      </c>
      <c r="L818" s="39">
        <v>13.5</v>
      </c>
      <c r="M818" s="39">
        <v>-2.7</v>
      </c>
      <c r="N818" s="39"/>
      <c r="O818" s="39">
        <v>-4</v>
      </c>
      <c r="P818" s="39">
        <v>0</v>
      </c>
      <c r="Q818" s="39"/>
      <c r="R818" s="39">
        <v>0.1</v>
      </c>
      <c r="S818" s="39"/>
      <c r="T818" s="39"/>
      <c r="U818" s="39"/>
      <c r="V818" s="39"/>
      <c r="W818" s="39">
        <v>0.2</v>
      </c>
      <c r="X818" s="39"/>
      <c r="Y818" s="39">
        <v>0.1</v>
      </c>
      <c r="Z818" s="39"/>
      <c r="AA818" s="39"/>
      <c r="AB818" s="39"/>
      <c r="AC818" s="39"/>
      <c r="AD818" s="39">
        <v>0.1</v>
      </c>
      <c r="AE818" s="39"/>
      <c r="AF818" s="39">
        <v>-0.1</v>
      </c>
      <c r="AG818" s="39"/>
      <c r="AH818" s="39"/>
      <c r="AI818" s="39"/>
      <c r="AJ818" s="39"/>
      <c r="AK818" s="39">
        <v>0.1</v>
      </c>
      <c r="AL818" s="39"/>
      <c r="AM818" s="39">
        <v>-1</v>
      </c>
      <c r="AN818" s="39"/>
      <c r="AO818" s="39"/>
      <c r="AP818" s="39"/>
      <c r="AQ818" s="39"/>
      <c r="AR818" s="39">
        <v>-0.7</v>
      </c>
      <c r="AS818" s="39"/>
      <c r="AT818" s="39">
        <v>-0.6</v>
      </c>
      <c r="AU818" s="39"/>
      <c r="AV818" s="39"/>
      <c r="AW818" s="39"/>
      <c r="AX818" s="39"/>
      <c r="AY818" s="39">
        <v>0.6</v>
      </c>
      <c r="AZ818" s="39"/>
      <c r="BA818" s="39">
        <v>1.3</v>
      </c>
      <c r="BB818" s="39"/>
      <c r="BC818" s="39"/>
      <c r="BD818" s="39"/>
      <c r="BE818" s="39"/>
      <c r="BF818" s="39">
        <v>-1.1</v>
      </c>
      <c r="BG818" s="39"/>
      <c r="BH818" s="39">
        <v>-0.5</v>
      </c>
      <c r="BI818" s="39"/>
      <c r="BJ818" s="39"/>
      <c r="BK818" s="39"/>
      <c r="BL818" s="39"/>
      <c r="BM818" s="39">
        <v>0</v>
      </c>
      <c r="BN818" s="39"/>
      <c r="BO818" s="39">
        <v>-0.2</v>
      </c>
      <c r="BP818" s="39"/>
      <c r="BQ818" s="39"/>
      <c r="BR818" s="39"/>
      <c r="BS818" s="39"/>
      <c r="BT818" s="39">
        <v>2.2</v>
      </c>
      <c r="BU818" s="39"/>
      <c r="BV818" s="39">
        <v>2.9</v>
      </c>
      <c r="BW818" s="39"/>
      <c r="BX818" s="39"/>
      <c r="BY818" s="39"/>
      <c r="BZ818" s="39"/>
      <c r="CA818" s="39">
        <v>2.5</v>
      </c>
      <c r="CB818" s="39"/>
      <c r="CC818" s="39">
        <f>-CC111</f>
        <v>1.3</v>
      </c>
      <c r="CD818" s="39"/>
      <c r="CE818" s="39"/>
      <c r="CF818" s="39"/>
      <c r="CG818" s="39"/>
      <c r="CH818" s="39">
        <f>-CH111</f>
        <v>0.65</v>
      </c>
      <c r="CI818" s="39"/>
      <c r="CJ818" s="39">
        <f>-CJ111</f>
        <v>1.3</v>
      </c>
      <c r="CK818" s="39">
        <f t="shared" ref="CK818:CS818" si="969">-CK111</f>
        <v>1.3</v>
      </c>
      <c r="CL818" s="39">
        <f t="shared" si="969"/>
        <v>1.3</v>
      </c>
      <c r="CM818" s="39">
        <f t="shared" si="969"/>
        <v>1.3</v>
      </c>
      <c r="CN818" s="39">
        <f t="shared" si="969"/>
        <v>1.3</v>
      </c>
      <c r="CO818" s="39">
        <f t="shared" si="969"/>
        <v>1.3</v>
      </c>
      <c r="CP818" s="39">
        <f t="shared" si="969"/>
        <v>1.3</v>
      </c>
      <c r="CQ818" s="39">
        <f t="shared" si="969"/>
        <v>1.3</v>
      </c>
      <c r="CR818" s="39">
        <f t="shared" si="969"/>
        <v>1.3</v>
      </c>
      <c r="CS818" s="39">
        <f t="shared" si="969"/>
        <v>1.3</v>
      </c>
    </row>
    <row r="820" spans="1:97">
      <c r="A820" t="s">
        <v>243</v>
      </c>
      <c r="B820" s="39" t="s">
        <v>594</v>
      </c>
      <c r="C820" s="39">
        <v>-35.7</v>
      </c>
      <c r="D820" s="39">
        <v>65.6</v>
      </c>
      <c r="E820" s="39">
        <v>-76.3</v>
      </c>
      <c r="F820" s="39">
        <v>-148.8</v>
      </c>
      <c r="G820" s="39">
        <v>466.3</v>
      </c>
      <c r="H820" s="39">
        <v>132.5</v>
      </c>
      <c r="I820" s="39">
        <v>-322</v>
      </c>
      <c r="J820" s="39">
        <v>-129.1</v>
      </c>
      <c r="K820" s="39">
        <v>-155.8</v>
      </c>
      <c r="L820" s="39">
        <v>55.9</v>
      </c>
      <c r="M820" s="39">
        <v>-815.9</v>
      </c>
      <c r="N820" s="39"/>
      <c r="O820" s="39">
        <v>-196.4</v>
      </c>
      <c r="P820" s="39">
        <v>-545.6</v>
      </c>
      <c r="Q820" s="39"/>
      <c r="R820" s="39">
        <v>-12.7</v>
      </c>
      <c r="S820" s="39"/>
      <c r="T820" s="39"/>
      <c r="U820" s="39"/>
      <c r="V820" s="39"/>
      <c r="W820" s="39">
        <v>-362.8</v>
      </c>
      <c r="X820" s="39"/>
      <c r="Y820" s="39">
        <v>261.1</v>
      </c>
      <c r="Z820" s="39"/>
      <c r="AA820" s="39"/>
      <c r="AB820" s="39"/>
      <c r="AC820" s="39"/>
      <c r="AD820" s="39">
        <v>-431.2</v>
      </c>
      <c r="AE820" s="39"/>
      <c r="AF820" s="39">
        <v>113.8</v>
      </c>
      <c r="AG820" s="39"/>
      <c r="AH820" s="39"/>
      <c r="AI820" s="39"/>
      <c r="AJ820" s="39"/>
      <c r="AK820" s="39">
        <v>-813</v>
      </c>
      <c r="AL820" s="39"/>
      <c r="AM820" s="39">
        <v>460.5</v>
      </c>
      <c r="AN820" s="39"/>
      <c r="AO820" s="39"/>
      <c r="AP820" s="39"/>
      <c r="AQ820" s="39"/>
      <c r="AR820" s="39">
        <v>-889.2</v>
      </c>
      <c r="AS820" s="39"/>
      <c r="AT820" s="39">
        <v>729.2</v>
      </c>
      <c r="AU820" s="39"/>
      <c r="AV820" s="39"/>
      <c r="AW820" s="39"/>
      <c r="AX820" s="39"/>
      <c r="AY820" s="39">
        <v>-675.1</v>
      </c>
      <c r="AZ820" s="39"/>
      <c r="BA820" s="39">
        <v>88</v>
      </c>
      <c r="BB820" s="39"/>
      <c r="BC820" s="39"/>
      <c r="BD820" s="39"/>
      <c r="BE820" s="39"/>
      <c r="BF820" s="39">
        <v>-1849.8</v>
      </c>
      <c r="BG820" s="39"/>
      <c r="BH820" s="39">
        <v>-1011.3</v>
      </c>
      <c r="BI820" s="39"/>
      <c r="BJ820" s="39"/>
      <c r="BK820" s="39"/>
      <c r="BL820" s="39"/>
      <c r="BM820" s="39">
        <v>-1556.6</v>
      </c>
      <c r="BN820" s="39"/>
      <c r="BO820" s="39">
        <v>-394.9</v>
      </c>
      <c r="BP820" s="39"/>
      <c r="BQ820" s="39"/>
      <c r="BR820" s="39"/>
      <c r="BS820" s="39"/>
      <c r="BT820" s="39">
        <v>-1745.8</v>
      </c>
      <c r="BU820" s="39"/>
      <c r="BV820" s="39">
        <v>-226.6</v>
      </c>
      <c r="BW820" s="39"/>
      <c r="BX820" s="39"/>
      <c r="BY820" s="39"/>
      <c r="BZ820" s="39"/>
      <c r="CA820" s="39">
        <v>-860.9</v>
      </c>
      <c r="CB820" s="39"/>
      <c r="CC820" s="39">
        <f t="shared" ref="CC820:CO820" si="970">+CC776</f>
        <v>20.9141128169722</v>
      </c>
      <c r="CD820" s="39"/>
      <c r="CE820" s="39"/>
      <c r="CF820" s="39"/>
      <c r="CG820" s="39"/>
      <c r="CH820" s="39">
        <f t="shared" si="970"/>
        <v>1818.95333604785</v>
      </c>
      <c r="CI820" s="39"/>
      <c r="CJ820" s="39">
        <f t="shared" si="970"/>
        <v>59.7886295739499</v>
      </c>
      <c r="CK820" s="39">
        <f t="shared" si="970"/>
        <v>54.3824355541201</v>
      </c>
      <c r="CL820" s="39">
        <f t="shared" si="970"/>
        <v>62.9967323316514</v>
      </c>
      <c r="CM820" s="39">
        <f t="shared" si="970"/>
        <v>24.8041051969594</v>
      </c>
      <c r="CN820" s="39">
        <f t="shared" si="970"/>
        <v>37.0108613959201</v>
      </c>
      <c r="CO820" s="39">
        <f t="shared" si="970"/>
        <v>-68.5450126695487</v>
      </c>
      <c r="CP820" s="39">
        <f t="shared" ref="CP820:CS820" si="971">+CP776</f>
        <v>-66.3896382160765</v>
      </c>
      <c r="CQ820" s="39">
        <f t="shared" si="971"/>
        <v>-63.7734845903142</v>
      </c>
      <c r="CR820" s="39">
        <f t="shared" si="971"/>
        <v>-60.6487878379849</v>
      </c>
      <c r="CS820" s="39">
        <f t="shared" si="971"/>
        <v>-56.9635975786241</v>
      </c>
    </row>
    <row r="821" spans="1:97">
      <c r="A821" t="s">
        <v>319</v>
      </c>
      <c r="B821" s="39" t="s">
        <v>594</v>
      </c>
      <c r="C821" s="39">
        <v>0</v>
      </c>
      <c r="D821" s="39">
        <v>0</v>
      </c>
      <c r="E821" s="39">
        <v>0</v>
      </c>
      <c r="F821" s="39">
        <v>0</v>
      </c>
      <c r="G821" s="39">
        <v>0</v>
      </c>
      <c r="H821" s="39">
        <v>0</v>
      </c>
      <c r="I821" s="39">
        <v>0</v>
      </c>
      <c r="J821" s="39">
        <v>0</v>
      </c>
      <c r="K821" s="39">
        <v>0</v>
      </c>
      <c r="L821" s="39">
        <v>0</v>
      </c>
      <c r="M821" s="39">
        <v>0</v>
      </c>
      <c r="N821" s="39"/>
      <c r="O821" s="39">
        <v>0</v>
      </c>
      <c r="P821" s="39">
        <v>0</v>
      </c>
      <c r="Q821" s="39"/>
      <c r="R821" s="39">
        <v>0</v>
      </c>
      <c r="S821" s="39"/>
      <c r="T821" s="39"/>
      <c r="U821" s="39"/>
      <c r="V821" s="39"/>
      <c r="W821" s="39">
        <v>-24.9</v>
      </c>
      <c r="X821" s="39"/>
      <c r="Y821" s="39">
        <v>-36.7</v>
      </c>
      <c r="Z821" s="39"/>
      <c r="AA821" s="39"/>
      <c r="AB821" s="39"/>
      <c r="AC821" s="39"/>
      <c r="AD821" s="39">
        <v>0</v>
      </c>
      <c r="AE821" s="39"/>
      <c r="AF821" s="39">
        <v>0</v>
      </c>
      <c r="AG821" s="39"/>
      <c r="AH821" s="39"/>
      <c r="AI821" s="39"/>
      <c r="AJ821" s="39"/>
      <c r="AK821" s="39">
        <v>0</v>
      </c>
      <c r="AL821" s="39"/>
      <c r="AM821" s="39">
        <v>0</v>
      </c>
      <c r="AN821" s="39"/>
      <c r="AO821" s="39"/>
      <c r="AP821" s="39"/>
      <c r="AQ821" s="39"/>
      <c r="AR821" s="39">
        <v>0</v>
      </c>
      <c r="AS821" s="39"/>
      <c r="AT821" s="39">
        <v>0</v>
      </c>
      <c r="AU821" s="39"/>
      <c r="AV821" s="39"/>
      <c r="AW821" s="39"/>
      <c r="AX821" s="39"/>
      <c r="AY821" s="39">
        <v>0</v>
      </c>
      <c r="AZ821" s="39"/>
      <c r="BA821" s="39">
        <v>0</v>
      </c>
      <c r="BB821" s="39"/>
      <c r="BC821" s="39"/>
      <c r="BD821" s="39"/>
      <c r="BE821" s="39"/>
      <c r="BF821" s="39">
        <v>0</v>
      </c>
      <c r="BG821" s="39"/>
      <c r="BH821" s="39">
        <v>0</v>
      </c>
      <c r="BI821" s="39"/>
      <c r="BJ821" s="39"/>
      <c r="BK821" s="39"/>
      <c r="BL821" s="39"/>
      <c r="BM821" s="39">
        <v>0</v>
      </c>
      <c r="BN821" s="39"/>
      <c r="BO821" s="39">
        <v>0</v>
      </c>
      <c r="BP821" s="39"/>
      <c r="BQ821" s="39"/>
      <c r="BR821" s="39"/>
      <c r="BS821" s="39"/>
      <c r="BT821" s="39"/>
      <c r="BU821" s="39"/>
      <c r="BV821" s="39">
        <v>0</v>
      </c>
      <c r="BW821" s="39"/>
      <c r="BX821" s="39"/>
      <c r="BY821" s="39"/>
      <c r="BZ821" s="39"/>
      <c r="CA821" s="39"/>
      <c r="CB821" s="39"/>
      <c r="CC821" s="39">
        <v>0</v>
      </c>
      <c r="CD821" s="39"/>
      <c r="CE821" s="39"/>
      <c r="CF821" s="39"/>
      <c r="CG821" s="39"/>
      <c r="CH821" s="39"/>
      <c r="CI821" s="39"/>
      <c r="CJ821" s="39">
        <v>0</v>
      </c>
      <c r="CK821" s="39">
        <v>0</v>
      </c>
      <c r="CL821" s="39">
        <v>0</v>
      </c>
      <c r="CM821" s="39">
        <v>0</v>
      </c>
      <c r="CN821" s="39">
        <v>0</v>
      </c>
      <c r="CO821" s="39">
        <v>0</v>
      </c>
      <c r="CP821" s="39">
        <v>0</v>
      </c>
      <c r="CQ821" s="39">
        <v>0</v>
      </c>
      <c r="CR821" s="39">
        <v>0</v>
      </c>
      <c r="CS821" s="39">
        <v>0</v>
      </c>
    </row>
    <row r="822" spans="1:97">
      <c r="A822" s="235" t="s">
        <v>485</v>
      </c>
      <c r="B822" s="236" t="s">
        <v>594</v>
      </c>
      <c r="C822" s="236">
        <f t="shared" ref="C822:R822" si="972">C806+C807+C808+C813+C815+C814+C816+C817+C818+C820+C821</f>
        <v>2094.3</v>
      </c>
      <c r="D822" s="236">
        <f t="shared" si="972"/>
        <v>2475.9</v>
      </c>
      <c r="E822" s="236">
        <f t="shared" si="972"/>
        <v>2643.8</v>
      </c>
      <c r="F822" s="236">
        <f t="shared" si="972"/>
        <v>2597.1</v>
      </c>
      <c r="G822" s="236">
        <f t="shared" si="972"/>
        <v>3223.936306872</v>
      </c>
      <c r="H822" s="236">
        <f t="shared" si="972"/>
        <v>3303.6</v>
      </c>
      <c r="I822" s="236">
        <f t="shared" si="972"/>
        <v>2904.2</v>
      </c>
      <c r="J822" s="236">
        <f t="shared" si="972"/>
        <v>3532.2</v>
      </c>
      <c r="K822" s="236">
        <f t="shared" si="972"/>
        <v>3750.2</v>
      </c>
      <c r="L822" s="236">
        <f t="shared" si="972"/>
        <v>3864.1</v>
      </c>
      <c r="M822" s="236">
        <f t="shared" si="972"/>
        <v>1553.7</v>
      </c>
      <c r="N822" s="236"/>
      <c r="O822" s="236">
        <f t="shared" si="972"/>
        <v>4203.1</v>
      </c>
      <c r="P822" s="236">
        <f t="shared" si="972"/>
        <v>1922.1</v>
      </c>
      <c r="Q822" s="236"/>
      <c r="R822" s="236">
        <f t="shared" si="972"/>
        <v>4704.5</v>
      </c>
      <c r="S822" s="236"/>
      <c r="T822" s="236"/>
      <c r="U822" s="236"/>
      <c r="V822" s="236"/>
      <c r="W822" s="236">
        <f>W806+W807+W808+W813+W815+W814+W816+W817+W818+W820+W821</f>
        <v>2246.5</v>
      </c>
      <c r="X822" s="236"/>
      <c r="Y822" s="236">
        <f>Y806+Y807+Y808+Y813+Y815+Y814+Y816+Y817+Y818+Y820+Y821</f>
        <v>5196.6</v>
      </c>
      <c r="Z822" s="236"/>
      <c r="AA822" s="236"/>
      <c r="AB822" s="236"/>
      <c r="AC822" s="236"/>
      <c r="AD822" s="236">
        <f>AD806+AD807+AD808+AD813+AD815+AD814+AD816+AD817+AD818+AD820+AD821</f>
        <v>2348.6</v>
      </c>
      <c r="AE822" s="236"/>
      <c r="AF822" s="236">
        <f>AF806+AF807+AF808+AF813+AF815+AF814+AF816+AF817+AF818+AF820+AF821</f>
        <v>5291.9</v>
      </c>
      <c r="AG822" s="236"/>
      <c r="AH822" s="236"/>
      <c r="AI822" s="236"/>
      <c r="AJ822" s="236"/>
      <c r="AK822" s="236">
        <f>AK806+AK807+AK808+AK813+AK815+AK814+AK816+AK817+AK818+AK820+AK821</f>
        <v>2492.4</v>
      </c>
      <c r="AL822" s="236"/>
      <c r="AM822" s="236">
        <f>AM806+AM807+AM808+AM813+AM815+AM814+AM816+AM817+AM818+AM820+AM821</f>
        <v>6262.8</v>
      </c>
      <c r="AN822" s="236"/>
      <c r="AO822" s="236"/>
      <c r="AP822" s="236"/>
      <c r="AQ822" s="236"/>
      <c r="AR822" s="236">
        <f>AR806+AR807+AR808+AR813+AR815+AR814+AR816+AR817+AR818+AR820+AR821</f>
        <v>1779.5</v>
      </c>
      <c r="AS822" s="236"/>
      <c r="AT822" s="236">
        <f>AT806+AT807+AT808+AT813+AT815+AT814+AT816+AT817+AT818+AT820+AT821</f>
        <v>6453.3</v>
      </c>
      <c r="AU822" s="236"/>
      <c r="AV822" s="236"/>
      <c r="AW822" s="236"/>
      <c r="AX822" s="236"/>
      <c r="AY822" s="236">
        <f>AY806+AY807+AY808+AY813+AY815+AY814+AY816+AY817+AY818+AY820+AY821</f>
        <v>2661.1</v>
      </c>
      <c r="AZ822" s="236"/>
      <c r="BA822" s="236">
        <f>BA806+BA807+BA808+BA813+BA815+BA814+BA816+BA817+BA818+BA820+BA821</f>
        <v>6728.2</v>
      </c>
      <c r="BB822" s="236"/>
      <c r="BC822" s="236"/>
      <c r="BD822" s="236"/>
      <c r="BE822" s="236"/>
      <c r="BF822" s="236">
        <f>BF806+BF807+BF808+BF813+BF815+BF814+BF816+BF817+BF818+BF820+BF821</f>
        <v>1975.2</v>
      </c>
      <c r="BG822" s="236"/>
      <c r="BH822" s="237">
        <f>BH806+BH807+BH808+BH813+BH815+BH814+BH816+BH817+BH818+BH820+BH821</f>
        <v>6278.3</v>
      </c>
      <c r="BI822" s="236"/>
      <c r="BJ822" s="236"/>
      <c r="BK822" s="236"/>
      <c r="BL822" s="236"/>
      <c r="BM822" s="236">
        <f>BM806+BM807+BM808+BM813+BM815+BM814+BM816+BM817+BM818+BM820+BM821</f>
        <v>2821.7</v>
      </c>
      <c r="BN822" s="236"/>
      <c r="BO822" s="237">
        <f>BO806+BO807+BO808+BO813+BO815+BO814+BO816+BO817+BO818+BO820+BO821</f>
        <v>7604.6</v>
      </c>
      <c r="BP822" s="236"/>
      <c r="BQ822" s="236"/>
      <c r="BR822" s="236"/>
      <c r="BS822" s="236"/>
      <c r="BT822" s="236">
        <v>2768.2</v>
      </c>
      <c r="BU822" s="236"/>
      <c r="BV822" s="237">
        <f>BV806+BV807+BV808+BV813+BV815+BV814+BV816+BV817+BV818+BV820+BV821</f>
        <v>8286</v>
      </c>
      <c r="BW822" s="236"/>
      <c r="BX822" s="236"/>
      <c r="BY822" s="236"/>
      <c r="BZ822" s="236"/>
      <c r="CA822" s="237">
        <v>3507.1</v>
      </c>
      <c r="CB822" s="236"/>
      <c r="CC822" s="236">
        <f t="shared" ref="CC822:CS822" si="973">CC806+CC807+CC808+CC813+CC815+CC814+CC816+CC817+CC818+CC820+CC821</f>
        <v>8136.99585869987</v>
      </c>
      <c r="CD822" s="236"/>
      <c r="CE822" s="236"/>
      <c r="CF822" s="236"/>
      <c r="CG822" s="236"/>
      <c r="CH822" s="236">
        <f>CH806+CH807+CH808+CH813+CH815+CH814+CH816+CH817+CH818+CH820+CH821</f>
        <v>6519.75549171268</v>
      </c>
      <c r="CI822" s="236"/>
      <c r="CJ822" s="236">
        <f t="shared" si="973"/>
        <v>8736.12526814273</v>
      </c>
      <c r="CK822" s="236">
        <f t="shared" si="973"/>
        <v>9365.44321390775</v>
      </c>
      <c r="CL822" s="236">
        <f t="shared" si="973"/>
        <v>10058.663728478</v>
      </c>
      <c r="CM822" s="236">
        <f t="shared" si="973"/>
        <v>10755.7263007326</v>
      </c>
      <c r="CN822" s="236">
        <f t="shared" si="973"/>
        <v>11553.2888403026</v>
      </c>
      <c r="CO822" s="236">
        <f t="shared" si="973"/>
        <v>12283.8599729657</v>
      </c>
      <c r="CP822" s="236">
        <f t="shared" si="973"/>
        <v>13178.9120155366</v>
      </c>
      <c r="CQ822" s="236">
        <f t="shared" si="973"/>
        <v>14135.0228975456</v>
      </c>
      <c r="CR822" s="236">
        <f t="shared" si="973"/>
        <v>15156.3296509624</v>
      </c>
      <c r="CS822" s="236">
        <f t="shared" si="973"/>
        <v>16247.2523094951</v>
      </c>
    </row>
    <row r="824" spans="1:97">
      <c r="A824" s="227" t="s">
        <v>207</v>
      </c>
    </row>
    <row r="825" spans="1:97">
      <c r="A825" t="s">
        <v>316</v>
      </c>
      <c r="B825" s="39" t="s">
        <v>594</v>
      </c>
      <c r="C825" s="39">
        <v>-662.3</v>
      </c>
      <c r="D825" s="39">
        <v>-745.2</v>
      </c>
      <c r="E825" s="39">
        <v>-776</v>
      </c>
      <c r="F825" s="39">
        <v>-745.9</v>
      </c>
      <c r="G825" s="39">
        <v>-628</v>
      </c>
      <c r="H825" s="39">
        <v>-677.9</v>
      </c>
      <c r="I825" s="39">
        <v>-865.7</v>
      </c>
      <c r="J825" s="39">
        <v>-955</v>
      </c>
      <c r="K825" s="39">
        <v>-1060.5</v>
      </c>
      <c r="L825" s="39">
        <v>-1008.2</v>
      </c>
      <c r="M825" s="39">
        <v>-512</v>
      </c>
      <c r="N825" s="39"/>
      <c r="O825" s="39">
        <v>-1172.1</v>
      </c>
      <c r="P825" s="39">
        <v>-596.7</v>
      </c>
      <c r="Q825" s="39"/>
      <c r="R825" s="39">
        <v>-1386.5</v>
      </c>
      <c r="S825" s="39"/>
      <c r="T825" s="39"/>
      <c r="U825" s="39"/>
      <c r="V825" s="39"/>
      <c r="W825" s="39">
        <v>-641.9</v>
      </c>
      <c r="X825" s="39"/>
      <c r="Y825" s="39">
        <v>-1263.5</v>
      </c>
      <c r="Z825" s="39"/>
      <c r="AA825" s="39"/>
      <c r="AB825" s="39"/>
      <c r="AC825" s="39"/>
      <c r="AD825" s="39">
        <v>-780</v>
      </c>
      <c r="AE825" s="39"/>
      <c r="AF825" s="39">
        <v>-1416.1</v>
      </c>
      <c r="AG825" s="39"/>
      <c r="AH825" s="39"/>
      <c r="AI825" s="39"/>
      <c r="AJ825" s="39"/>
      <c r="AK825" s="39">
        <v>-559.8</v>
      </c>
      <c r="AL825" s="39"/>
      <c r="AM825" s="39">
        <v>-1231</v>
      </c>
      <c r="AN825" s="39"/>
      <c r="AO825" s="39"/>
      <c r="AP825" s="39"/>
      <c r="AQ825" s="39"/>
      <c r="AR825" s="39">
        <v>-504.8</v>
      </c>
      <c r="AS825" s="39"/>
      <c r="AT825" s="39">
        <v>-972.4</v>
      </c>
      <c r="AU825" s="39"/>
      <c r="AV825" s="39"/>
      <c r="AW825" s="39"/>
      <c r="AX825" s="39"/>
      <c r="AY825" s="39">
        <v>-523.1</v>
      </c>
      <c r="AZ825" s="39"/>
      <c r="BA825" s="39">
        <v>-1075.2</v>
      </c>
      <c r="BB825" s="39"/>
      <c r="BC825" s="39"/>
      <c r="BD825" s="39"/>
      <c r="BE825" s="39"/>
      <c r="BF825" s="39">
        <v>-638.1</v>
      </c>
      <c r="BG825" s="39"/>
      <c r="BH825" s="39">
        <v>-1343.2</v>
      </c>
      <c r="BI825" s="39"/>
      <c r="BJ825" s="39"/>
      <c r="BK825" s="39"/>
      <c r="BL825" s="39"/>
      <c r="BM825" s="39">
        <v>-724.1</v>
      </c>
      <c r="BN825" s="39"/>
      <c r="BO825" s="39">
        <v>-1488.7</v>
      </c>
      <c r="BP825" s="39"/>
      <c r="BQ825" s="39"/>
      <c r="BR825" s="39"/>
      <c r="BS825" s="39"/>
      <c r="BT825" s="39">
        <v>-781.1</v>
      </c>
      <c r="BU825" s="39"/>
      <c r="BV825" s="39">
        <v>-1641.7</v>
      </c>
      <c r="BW825" s="39"/>
      <c r="BX825" s="39"/>
      <c r="BY825" s="39"/>
      <c r="BZ825" s="39"/>
      <c r="CA825" s="39">
        <v>-765.8</v>
      </c>
      <c r="CB825" s="39"/>
      <c r="CC825" s="39">
        <f t="shared" ref="CC825:CS825" si="974">-CC826*CC10</f>
        <v>-1761.26394690966</v>
      </c>
      <c r="CD825" s="39"/>
      <c r="CE825" s="39"/>
      <c r="CF825" s="39"/>
      <c r="CG825" s="39"/>
      <c r="CH825" s="39">
        <f t="shared" ref="CH825" si="975">-CH826*CH10</f>
        <v>-927.10002464346</v>
      </c>
      <c r="CI825" s="39"/>
      <c r="CJ825" s="39">
        <f t="shared" si="974"/>
        <v>-1795.41241308443</v>
      </c>
      <c r="CK825" s="39">
        <f t="shared" si="974"/>
        <v>-1886.82770746858</v>
      </c>
      <c r="CL825" s="39">
        <f t="shared" si="974"/>
        <v>-1986.50293570299</v>
      </c>
      <c r="CM825" s="39">
        <f t="shared" si="974"/>
        <v>-2092.24008176557</v>
      </c>
      <c r="CN825" s="39">
        <f t="shared" si="974"/>
        <v>-2203.94228713043</v>
      </c>
      <c r="CO825" s="39">
        <f t="shared" si="974"/>
        <v>-2321.96128826998</v>
      </c>
      <c r="CP825" s="39">
        <f t="shared" si="974"/>
        <v>-2446.67022735562</v>
      </c>
      <c r="CQ825" s="39">
        <f t="shared" si="974"/>
        <v>-2578.46498367229</v>
      </c>
      <c r="CR825" s="39">
        <f t="shared" si="974"/>
        <v>-2717.7655890987</v>
      </c>
      <c r="CS825" s="39">
        <f t="shared" si="974"/>
        <v>-2865.01773301723</v>
      </c>
    </row>
    <row r="826" spans="1:97">
      <c r="A826" s="529" t="s">
        <v>478</v>
      </c>
      <c r="B826" s="33" t="s">
        <v>587</v>
      </c>
      <c r="C826" s="33">
        <f>-C825/C$10</f>
        <v>0.0455727733127821</v>
      </c>
      <c r="D826" s="33">
        <f>-D825/D$10</f>
        <v>0.0471934988232182</v>
      </c>
      <c r="E826" s="33">
        <f>-E825/E$10</f>
        <v>0.0454781684962524</v>
      </c>
      <c r="F826" s="33">
        <f>-F825/F$10</f>
        <v>0.0425227464483616</v>
      </c>
      <c r="G826" s="33">
        <f>-G825/G$10</f>
        <v>0.0359389706920285</v>
      </c>
      <c r="H826" s="33">
        <f t="shared" ref="H826:R826" si="976">-H825/H$10</f>
        <v>0.0347715918300352</v>
      </c>
      <c r="I826" s="33">
        <f t="shared" si="976"/>
        <v>0.0425549694982574</v>
      </c>
      <c r="J826" s="33">
        <f t="shared" si="976"/>
        <v>0.0425149247419055</v>
      </c>
      <c r="K826" s="33">
        <f t="shared" si="976"/>
        <v>0.0461556540132134</v>
      </c>
      <c r="L826" s="33">
        <f t="shared" si="976"/>
        <v>0.0447452511982958</v>
      </c>
      <c r="M826" s="33">
        <f>-M825/$AM$10</f>
        <v>0.0171388784746398</v>
      </c>
      <c r="N826" s="33"/>
      <c r="O826" s="33">
        <f t="shared" si="976"/>
        <v>0.0464062017468148</v>
      </c>
      <c r="P826" s="33">
        <f>-P825/$AM$10</f>
        <v>0.0199741577848</v>
      </c>
      <c r="Q826" s="33"/>
      <c r="R826" s="33">
        <f t="shared" si="976"/>
        <v>0.0536631433094271</v>
      </c>
      <c r="S826" s="33"/>
      <c r="T826" s="33"/>
      <c r="U826" s="33"/>
      <c r="V826" s="33"/>
      <c r="W826" s="33">
        <f>-W825/$AM$10</f>
        <v>0.0214871994001393</v>
      </c>
      <c r="X826" s="33"/>
      <c r="Y826" s="33">
        <f>-Y825/Y$10</f>
        <v>0.0485518969247263</v>
      </c>
      <c r="Z826" s="33"/>
      <c r="AA826" s="33"/>
      <c r="AB826" s="33"/>
      <c r="AC826" s="33"/>
      <c r="AD826" s="33">
        <f>-AD825/AD$10</f>
        <v>0.0582493820337996</v>
      </c>
      <c r="AE826" s="33"/>
      <c r="AF826" s="33">
        <f>-AF825/AF$10</f>
        <v>0.0525700327425809</v>
      </c>
      <c r="AG826" s="33"/>
      <c r="AH826" s="33"/>
      <c r="AI826" s="33"/>
      <c r="AJ826" s="33"/>
      <c r="AK826" s="33">
        <f>-AK825/AK$10</f>
        <v>0.0377949566215441</v>
      </c>
      <c r="AL826" s="33"/>
      <c r="AM826" s="33">
        <f>-AM825/AM$10</f>
        <v>0.0412069519575813</v>
      </c>
      <c r="AN826" s="33"/>
      <c r="AO826" s="33"/>
      <c r="AP826" s="33"/>
      <c r="AQ826" s="33"/>
      <c r="AR826" s="33">
        <f>-AR825/AR$10</f>
        <v>0.0386036018812373</v>
      </c>
      <c r="AS826" s="33"/>
      <c r="AT826" s="33">
        <f>-AT825/AT$10</f>
        <v>0.0347383726122727</v>
      </c>
      <c r="AU826" s="34"/>
      <c r="AV826" s="33"/>
      <c r="AW826" s="34"/>
      <c r="AX826" s="33"/>
      <c r="AY826" s="33">
        <f>-AY825/AY$10</f>
        <v>0.0344219468700442</v>
      </c>
      <c r="AZ826" s="33"/>
      <c r="BA826" s="34">
        <f>-BA825/BA$10</f>
        <v>0.033301141881497</v>
      </c>
      <c r="BB826" s="34"/>
      <c r="BC826" s="34"/>
      <c r="BD826" s="34"/>
      <c r="BE826" s="34"/>
      <c r="BF826" s="33">
        <f>-BF825/BF$10</f>
        <v>0.0347429803498799</v>
      </c>
      <c r="BG826" s="34"/>
      <c r="BH826" s="34">
        <f>-BH825/BH$10</f>
        <v>0.0351065192220738</v>
      </c>
      <c r="BI826" s="34"/>
      <c r="BJ826" s="34"/>
      <c r="BK826" s="34"/>
      <c r="BL826" s="34"/>
      <c r="BM826" s="34">
        <f>-BM825/BM$10</f>
        <v>0.0351947351281466</v>
      </c>
      <c r="BN826" s="34"/>
      <c r="BO826" s="34">
        <f>-BO825/BO$10</f>
        <v>0.0361487618557352</v>
      </c>
      <c r="BP826" s="34"/>
      <c r="BQ826" s="34"/>
      <c r="BR826" s="34"/>
      <c r="BS826" s="34"/>
      <c r="BT826" s="34">
        <f>-BT825/BT$10</f>
        <v>0.0353106578423927</v>
      </c>
      <c r="BU826" s="34"/>
      <c r="BV826" s="34">
        <f>-BV825/BV$10</f>
        <v>0.0377516855689543</v>
      </c>
      <c r="BW826" s="34"/>
      <c r="BX826" s="34"/>
      <c r="BY826" s="34"/>
      <c r="BZ826" s="34"/>
      <c r="CA826" s="34">
        <f>-CA825/CA$10</f>
        <v>0.0340758407717568</v>
      </c>
      <c r="CB826" s="34"/>
      <c r="CC826" s="234">
        <v>0.04</v>
      </c>
      <c r="CD826" s="34"/>
      <c r="CE826" s="34"/>
      <c r="CF826" s="34"/>
      <c r="CG826" s="34"/>
      <c r="CH826" s="234">
        <f>CC826</f>
        <v>0.04</v>
      </c>
      <c r="CI826" s="34"/>
      <c r="CJ826" s="234">
        <v>0.039</v>
      </c>
      <c r="CK826" s="234">
        <v>0.039</v>
      </c>
      <c r="CL826" s="33">
        <f>+CK826</f>
        <v>0.039</v>
      </c>
      <c r="CM826" s="33">
        <f>+CL826</f>
        <v>0.039</v>
      </c>
      <c r="CN826" s="33">
        <f>+CM826</f>
        <v>0.039</v>
      </c>
      <c r="CO826" s="33">
        <f t="shared" ref="CO826:CS826" si="977">+CN826</f>
        <v>0.039</v>
      </c>
      <c r="CP826" s="33">
        <f t="shared" si="977"/>
        <v>0.039</v>
      </c>
      <c r="CQ826" s="33">
        <f t="shared" si="977"/>
        <v>0.039</v>
      </c>
      <c r="CR826" s="33">
        <f t="shared" si="977"/>
        <v>0.039</v>
      </c>
      <c r="CS826" s="33">
        <f t="shared" si="977"/>
        <v>0.039</v>
      </c>
    </row>
    <row r="827" spans="1:97">
      <c r="A827" t="s">
        <v>317</v>
      </c>
      <c r="B827" s="39" t="s">
        <v>594</v>
      </c>
      <c r="C827" s="39">
        <v>11.9</v>
      </c>
      <c r="D827" s="39">
        <v>28.9</v>
      </c>
      <c r="E827" s="39">
        <v>30.1</v>
      </c>
      <c r="F827" s="39">
        <v>9.2</v>
      </c>
      <c r="G827" s="39">
        <v>27.5</v>
      </c>
      <c r="H827" s="39">
        <v>18.3</v>
      </c>
      <c r="I827" s="39">
        <v>15.2</v>
      </c>
      <c r="J827" s="39">
        <v>7.3</v>
      </c>
      <c r="K827" s="39">
        <v>8.7</v>
      </c>
      <c r="L827" s="39">
        <v>18.7</v>
      </c>
      <c r="M827" s="39">
        <v>5.7</v>
      </c>
      <c r="N827" s="39"/>
      <c r="O827" s="39">
        <v>6.5</v>
      </c>
      <c r="P827" s="39">
        <v>6.3</v>
      </c>
      <c r="Q827" s="39"/>
      <c r="R827" s="39">
        <v>34.2</v>
      </c>
      <c r="S827" s="39"/>
      <c r="T827" s="39"/>
      <c r="U827" s="39"/>
      <c r="V827" s="39"/>
      <c r="W827" s="39">
        <v>2.6</v>
      </c>
      <c r="X827" s="39"/>
      <c r="Y827" s="39">
        <v>8.2</v>
      </c>
      <c r="Z827" s="39"/>
      <c r="AA827" s="39"/>
      <c r="AB827" s="39"/>
      <c r="AC827" s="39"/>
      <c r="AD827" s="39">
        <v>1.8</v>
      </c>
      <c r="AE827" s="39"/>
      <c r="AF827" s="39">
        <v>5.6</v>
      </c>
      <c r="AG827" s="39"/>
      <c r="AH827" s="39"/>
      <c r="AI827" s="39"/>
      <c r="AJ827" s="39"/>
      <c r="AK827" s="39">
        <v>8.1</v>
      </c>
      <c r="AL827" s="39"/>
      <c r="AM827" s="39">
        <v>16.6</v>
      </c>
      <c r="AN827" s="39"/>
      <c r="AO827" s="39"/>
      <c r="AP827" s="39"/>
      <c r="AQ827" s="39"/>
      <c r="AR827" s="39">
        <v>18.6</v>
      </c>
      <c r="AS827" s="39"/>
      <c r="AT827" s="39">
        <v>26.6</v>
      </c>
      <c r="AU827" s="39"/>
      <c r="AV827" s="39"/>
      <c r="AW827" s="39"/>
      <c r="AX827" s="39"/>
      <c r="AY827" s="39">
        <v>12.5</v>
      </c>
      <c r="AZ827" s="39"/>
      <c r="BA827" s="39">
        <v>14.5</v>
      </c>
      <c r="BB827" s="39"/>
      <c r="BC827" s="39"/>
      <c r="BD827" s="39"/>
      <c r="BE827" s="39"/>
      <c r="BF827" s="39">
        <v>3.6</v>
      </c>
      <c r="BG827" s="39"/>
      <c r="BH827" s="39">
        <v>9.2</v>
      </c>
      <c r="BI827" s="39"/>
      <c r="BJ827" s="39"/>
      <c r="BK827" s="39"/>
      <c r="BL827" s="39"/>
      <c r="BM827" s="39">
        <v>1.7</v>
      </c>
      <c r="BN827" s="39"/>
      <c r="BO827" s="39">
        <v>12.8</v>
      </c>
      <c r="BP827" s="39"/>
      <c r="BQ827" s="39"/>
      <c r="BR827" s="39"/>
      <c r="BS827" s="39"/>
      <c r="BT827" s="39">
        <v>0.3</v>
      </c>
      <c r="BU827" s="39"/>
      <c r="BV827" s="39">
        <v>13.6</v>
      </c>
      <c r="BW827" s="39"/>
      <c r="BX827" s="39"/>
      <c r="BY827" s="39"/>
      <c r="BZ827" s="39"/>
      <c r="CA827" s="39">
        <v>0.7</v>
      </c>
      <c r="CB827" s="39"/>
      <c r="CC827" s="39">
        <v>0</v>
      </c>
      <c r="CD827" s="39"/>
      <c r="CE827" s="39"/>
      <c r="CF827" s="39"/>
      <c r="CG827" s="39"/>
      <c r="CH827" s="96">
        <v>0</v>
      </c>
      <c r="CI827" s="39"/>
      <c r="CJ827" s="39">
        <v>0</v>
      </c>
      <c r="CK827" s="39">
        <v>0</v>
      </c>
      <c r="CL827" s="39">
        <v>0</v>
      </c>
      <c r="CM827" s="39">
        <v>0</v>
      </c>
      <c r="CN827" s="39">
        <v>0</v>
      </c>
      <c r="CO827" s="39">
        <v>0</v>
      </c>
      <c r="CP827" s="39">
        <v>0</v>
      </c>
      <c r="CQ827" s="39">
        <v>0</v>
      </c>
      <c r="CR827" s="39">
        <v>0</v>
      </c>
      <c r="CS827" s="39">
        <v>0</v>
      </c>
    </row>
    <row r="828" spans="1:97">
      <c r="A828" t="s">
        <v>201</v>
      </c>
      <c r="B828" s="39" t="s">
        <v>594</v>
      </c>
      <c r="C828" s="39">
        <v>-37.7</v>
      </c>
      <c r="D828" s="39">
        <v>-3.9</v>
      </c>
      <c r="E828" s="39">
        <v>-10.2</v>
      </c>
      <c r="F828" s="39">
        <v>-9.4</v>
      </c>
      <c r="G828" s="39">
        <v>36.7</v>
      </c>
      <c r="H828" s="39">
        <v>2.3</v>
      </c>
      <c r="I828" s="39">
        <v>-1.2</v>
      </c>
      <c r="J828" s="39">
        <v>105.8</v>
      </c>
      <c r="K828" s="39">
        <v>-87.9</v>
      </c>
      <c r="L828" s="39">
        <v>403.4</v>
      </c>
      <c r="M828" s="39">
        <v>13.2</v>
      </c>
      <c r="N828" s="39"/>
      <c r="O828" s="39">
        <v>-35.2</v>
      </c>
      <c r="P828" s="39">
        <v>-21.8</v>
      </c>
      <c r="Q828" s="39"/>
      <c r="R828" s="39">
        <v>-42.9</v>
      </c>
      <c r="S828" s="39"/>
      <c r="T828" s="39"/>
      <c r="U828" s="39"/>
      <c r="V828" s="39"/>
      <c r="W828" s="39">
        <v>-18</v>
      </c>
      <c r="X828" s="39"/>
      <c r="Y828" s="39">
        <v>-70.7</v>
      </c>
      <c r="Z828" s="39"/>
      <c r="AA828" s="39"/>
      <c r="AB828" s="39"/>
      <c r="AC828" s="39"/>
      <c r="AD828" s="39">
        <v>-15.3</v>
      </c>
      <c r="AE828" s="39"/>
      <c r="AF828" s="39">
        <v>61</v>
      </c>
      <c r="AG828" s="39"/>
      <c r="AH828" s="39"/>
      <c r="AI828" s="39"/>
      <c r="AJ828" s="39"/>
      <c r="AK828" s="39">
        <v>-22.1</v>
      </c>
      <c r="AL828" s="39"/>
      <c r="AM828" s="39">
        <v>-65.9</v>
      </c>
      <c r="AN828" s="39"/>
      <c r="AO828" s="39"/>
      <c r="AP828" s="39"/>
      <c r="AQ828" s="39"/>
      <c r="AR828" s="39">
        <v>6.6</v>
      </c>
      <c r="AS828" s="39"/>
      <c r="AT828" s="39">
        <v>-66.5</v>
      </c>
      <c r="AU828" s="39"/>
      <c r="AV828" s="39"/>
      <c r="AW828" s="39"/>
      <c r="AX828" s="39"/>
      <c r="AY828" s="39">
        <v>-23.9</v>
      </c>
      <c r="AZ828" s="39"/>
      <c r="BA828" s="39">
        <v>-117.3</v>
      </c>
      <c r="BB828" s="39"/>
      <c r="BC828" s="39"/>
      <c r="BD828" s="39"/>
      <c r="BE828" s="39"/>
      <c r="BF828" s="39">
        <v>-54.2</v>
      </c>
      <c r="BG828" s="39"/>
      <c r="BH828" s="39">
        <v>-142.8</v>
      </c>
      <c r="BI828" s="39"/>
      <c r="BJ828" s="39"/>
      <c r="BK828" s="39"/>
      <c r="BL828" s="39"/>
      <c r="BM828" s="39">
        <v>-41.9</v>
      </c>
      <c r="BN828" s="39"/>
      <c r="BO828" s="39">
        <v>-170.7</v>
      </c>
      <c r="BP828" s="39"/>
      <c r="BQ828" s="39"/>
      <c r="BR828" s="39"/>
      <c r="BS828" s="39"/>
      <c r="BT828" s="39">
        <v>-32.1</v>
      </c>
      <c r="BU828" s="39"/>
      <c r="BV828" s="39">
        <v>-1926.95</v>
      </c>
      <c r="BW828" s="39"/>
      <c r="BX828" s="39"/>
      <c r="BY828" s="39"/>
      <c r="BZ828" s="39"/>
      <c r="CA828" s="39">
        <v>2877</v>
      </c>
      <c r="CB828" s="39"/>
      <c r="CC828" s="39">
        <f>29.6*101.5</f>
        <v>3004.4</v>
      </c>
      <c r="CD828" s="39"/>
      <c r="CE828" s="39"/>
      <c r="CF828" s="39"/>
      <c r="CG828" s="39"/>
      <c r="CH828" s="96">
        <v>0</v>
      </c>
      <c r="CI828" s="39"/>
      <c r="CJ828" s="39">
        <v>0</v>
      </c>
      <c r="CK828" s="39">
        <v>0</v>
      </c>
      <c r="CL828" s="39">
        <v>0</v>
      </c>
      <c r="CM828" s="39">
        <v>0</v>
      </c>
      <c r="CN828" s="39">
        <v>0</v>
      </c>
      <c r="CO828" s="39">
        <v>0</v>
      </c>
      <c r="CP828" s="39">
        <v>0</v>
      </c>
      <c r="CQ828" s="39">
        <v>0</v>
      </c>
      <c r="CR828" s="39">
        <v>0</v>
      </c>
      <c r="CS828" s="39">
        <v>0</v>
      </c>
    </row>
    <row r="829" spans="1:97">
      <c r="A829" t="s">
        <v>318</v>
      </c>
      <c r="B829" s="39" t="s">
        <v>594</v>
      </c>
      <c r="C829" s="39">
        <v>-181.7</v>
      </c>
      <c r="D829" s="39">
        <v>-1065.7</v>
      </c>
      <c r="E829" s="39">
        <f>-604.4+1465</f>
        <v>860.6</v>
      </c>
      <c r="F829" s="39">
        <v>-1299.1</v>
      </c>
      <c r="G829" s="39">
        <v>-160.2</v>
      </c>
      <c r="H829" s="39">
        <v>-160.7</v>
      </c>
      <c r="I829" s="39">
        <v>-717.4</v>
      </c>
      <c r="J829" s="39">
        <v>-466.2</v>
      </c>
      <c r="K829" s="39">
        <v>-229.5</v>
      </c>
      <c r="L829" s="39">
        <v>1194</v>
      </c>
      <c r="M829" s="39">
        <v>-412.8</v>
      </c>
      <c r="N829" s="39"/>
      <c r="O829" s="39">
        <v>-435.3</v>
      </c>
      <c r="P829" s="39">
        <v>-20.7</v>
      </c>
      <c r="Q829" s="39"/>
      <c r="R829" s="39">
        <v>-1209.3</v>
      </c>
      <c r="S829" s="39"/>
      <c r="T829" s="39"/>
      <c r="U829" s="39"/>
      <c r="V829" s="39"/>
      <c r="W829" s="39">
        <v>-1240</v>
      </c>
      <c r="X829" s="39"/>
      <c r="Y829" s="39">
        <v>-166.5</v>
      </c>
      <c r="Z829" s="39"/>
      <c r="AA829" s="39"/>
      <c r="AB829" s="39"/>
      <c r="AC829" s="39"/>
      <c r="AD829" s="39">
        <v>-553</v>
      </c>
      <c r="AE829" s="39"/>
      <c r="AF829" s="39">
        <v>-666.5</v>
      </c>
      <c r="AG829" s="39"/>
      <c r="AH829" s="39"/>
      <c r="AI829" s="39"/>
      <c r="AJ829" s="39"/>
      <c r="AK829" s="39">
        <v>-7.2</v>
      </c>
      <c r="AL829" s="39"/>
      <c r="AM829" s="39">
        <v>-9.3</v>
      </c>
      <c r="AN829" s="39"/>
      <c r="AO829" s="39"/>
      <c r="AP829" s="39"/>
      <c r="AQ829" s="39"/>
      <c r="AR829" s="39">
        <v>-1316.5</v>
      </c>
      <c r="AS829" s="39"/>
      <c r="AT829" s="39">
        <v>-1626.8</v>
      </c>
      <c r="AU829" s="39"/>
      <c r="AV829" s="39"/>
      <c r="AW829" s="39"/>
      <c r="AX829" s="39"/>
      <c r="AY829" s="39">
        <v>-161.3</v>
      </c>
      <c r="AZ829" s="39"/>
      <c r="BA829" s="39">
        <v>-455.7</v>
      </c>
      <c r="BB829" s="39"/>
      <c r="BC829" s="39"/>
      <c r="BD829" s="39"/>
      <c r="BE829" s="39"/>
      <c r="BF829" s="39">
        <v>-10.2</v>
      </c>
      <c r="BG829" s="39"/>
      <c r="BH829" s="39">
        <v>-746.9</v>
      </c>
      <c r="BI829" s="39"/>
      <c r="BJ829" s="39"/>
      <c r="BK829" s="39"/>
      <c r="BL829" s="39"/>
      <c r="BM829" s="39">
        <v>-159.4</v>
      </c>
      <c r="BN829" s="39"/>
      <c r="BO829" s="39">
        <v>-2497.2</v>
      </c>
      <c r="BP829" s="39"/>
      <c r="BQ829" s="39"/>
      <c r="BR829" s="39"/>
      <c r="BS829" s="39"/>
      <c r="BT829" s="39">
        <v>-138</v>
      </c>
      <c r="BU829" s="39"/>
      <c r="BV829" s="39">
        <v>-148.85</v>
      </c>
      <c r="BW829" s="39"/>
      <c r="BX829" s="39"/>
      <c r="BY829" s="39"/>
      <c r="BZ829" s="39"/>
      <c r="CA829" s="39">
        <v>-738.6</v>
      </c>
      <c r="CB829" s="39"/>
      <c r="CC829" s="82">
        <v>-2000</v>
      </c>
      <c r="CD829" s="39"/>
      <c r="CE829" s="39"/>
      <c r="CF829" s="39"/>
      <c r="CG829" s="39"/>
      <c r="CH829" s="96">
        <v>0</v>
      </c>
      <c r="CI829" s="39"/>
      <c r="CJ829" s="39">
        <v>0</v>
      </c>
      <c r="CK829" s="39">
        <v>0</v>
      </c>
      <c r="CL829" s="39">
        <v>0</v>
      </c>
      <c r="CM829" s="39">
        <v>0</v>
      </c>
      <c r="CN829" s="39">
        <v>0</v>
      </c>
      <c r="CO829" s="39">
        <v>0</v>
      </c>
      <c r="CP829" s="39">
        <v>0</v>
      </c>
      <c r="CQ829" s="39">
        <v>0</v>
      </c>
      <c r="CR829" s="39">
        <v>0</v>
      </c>
      <c r="CS829" s="39">
        <v>0</v>
      </c>
    </row>
    <row r="830" spans="1:97">
      <c r="A830" t="s">
        <v>319</v>
      </c>
      <c r="B830" s="39" t="s">
        <v>594</v>
      </c>
      <c r="C830" s="39">
        <v>0</v>
      </c>
      <c r="D830" s="39">
        <v>0</v>
      </c>
      <c r="E830" s="39">
        <v>0</v>
      </c>
      <c r="F830" s="39">
        <v>0</v>
      </c>
      <c r="G830" s="39">
        <v>0</v>
      </c>
      <c r="H830" s="39">
        <v>0</v>
      </c>
      <c r="I830" s="39">
        <v>0</v>
      </c>
      <c r="J830" s="39">
        <v>0</v>
      </c>
      <c r="K830" s="39">
        <v>0</v>
      </c>
      <c r="L830" s="39">
        <v>41.7</v>
      </c>
      <c r="M830" s="39">
        <v>0</v>
      </c>
      <c r="N830" s="39"/>
      <c r="O830" s="39">
        <v>0</v>
      </c>
      <c r="P830" s="39">
        <v>0</v>
      </c>
      <c r="Q830" s="39"/>
      <c r="R830" s="39">
        <v>0</v>
      </c>
      <c r="S830" s="39"/>
      <c r="T830" s="39"/>
      <c r="U830" s="39"/>
      <c r="V830" s="39"/>
      <c r="W830" s="39">
        <v>-18.4</v>
      </c>
      <c r="X830" s="39"/>
      <c r="Y830" s="39">
        <v>-24.4</v>
      </c>
      <c r="Z830" s="39"/>
      <c r="AA830" s="39"/>
      <c r="AB830" s="39"/>
      <c r="AC830" s="39"/>
      <c r="AD830" s="39">
        <v>0</v>
      </c>
      <c r="AE830" s="39"/>
      <c r="AF830" s="39">
        <v>0</v>
      </c>
      <c r="AG830" s="39"/>
      <c r="AH830" s="39"/>
      <c r="AI830" s="39"/>
      <c r="AJ830" s="39"/>
      <c r="AK830" s="39">
        <v>0</v>
      </c>
      <c r="AL830" s="39"/>
      <c r="AM830" s="39">
        <v>0</v>
      </c>
      <c r="AN830" s="39"/>
      <c r="AO830" s="39"/>
      <c r="AP830" s="39"/>
      <c r="AQ830" s="39"/>
      <c r="AR830" s="39">
        <v>0</v>
      </c>
      <c r="AS830" s="39"/>
      <c r="AT830" s="39">
        <v>0</v>
      </c>
      <c r="AU830" s="39"/>
      <c r="AV830" s="39"/>
      <c r="AW830" s="39"/>
      <c r="AX830" s="39"/>
      <c r="AY830" s="39">
        <v>0</v>
      </c>
      <c r="AZ830" s="39"/>
      <c r="BA830" s="39">
        <v>0</v>
      </c>
      <c r="BB830" s="39"/>
      <c r="BC830" s="39"/>
      <c r="BD830" s="39"/>
      <c r="BE830" s="39"/>
      <c r="BF830" s="39">
        <v>0</v>
      </c>
      <c r="BG830" s="39"/>
      <c r="BH830" s="39">
        <v>0</v>
      </c>
      <c r="BI830" s="39"/>
      <c r="BJ830" s="39"/>
      <c r="BK830" s="39"/>
      <c r="BL830" s="39"/>
      <c r="BM830" s="39">
        <v>0</v>
      </c>
      <c r="BN830" s="39"/>
      <c r="BO830" s="39">
        <v>0</v>
      </c>
      <c r="BP830" s="39"/>
      <c r="BQ830" s="39"/>
      <c r="BR830" s="39"/>
      <c r="BS830" s="39"/>
      <c r="BT830" s="39"/>
      <c r="BU830" s="39"/>
      <c r="BV830" s="39"/>
      <c r="BW830" s="39"/>
      <c r="BX830" s="39"/>
      <c r="BY830" s="39"/>
      <c r="BZ830" s="39"/>
      <c r="CA830" s="39"/>
      <c r="CB830" s="39"/>
      <c r="CC830" s="39">
        <v>0</v>
      </c>
      <c r="CD830" s="39"/>
      <c r="CE830" s="39"/>
      <c r="CF830" s="39"/>
      <c r="CG830" s="39"/>
      <c r="CH830" s="96">
        <v>0</v>
      </c>
      <c r="CI830" s="39"/>
      <c r="CJ830" s="39">
        <v>0</v>
      </c>
      <c r="CK830" s="39">
        <v>0</v>
      </c>
      <c r="CL830" s="39">
        <v>0</v>
      </c>
      <c r="CM830" s="39">
        <v>0</v>
      </c>
      <c r="CN830" s="39">
        <v>0</v>
      </c>
      <c r="CO830" s="39">
        <v>0</v>
      </c>
      <c r="CP830" s="39">
        <v>0</v>
      </c>
      <c r="CQ830" s="39">
        <v>0</v>
      </c>
      <c r="CR830" s="39">
        <v>0</v>
      </c>
      <c r="CS830" s="39">
        <v>0</v>
      </c>
    </row>
    <row r="831" spans="1:97">
      <c r="A831" s="235" t="s">
        <v>486</v>
      </c>
      <c r="B831" s="236" t="s">
        <v>594</v>
      </c>
      <c r="C831" s="236">
        <f>+C825+C827+C828+C829+C830</f>
        <v>-869.8</v>
      </c>
      <c r="D831" s="236">
        <f>+D825+D827+D828+D829+D830</f>
        <v>-1785.9</v>
      </c>
      <c r="E831" s="236">
        <f>+E825+E827+E828+E829+E830</f>
        <v>104.5</v>
      </c>
      <c r="F831" s="236">
        <f>+F825+F827+F828+F829+F830</f>
        <v>-2045.2</v>
      </c>
      <c r="G831" s="236">
        <f>+G825+G827+G828+G829+G830</f>
        <v>-724</v>
      </c>
      <c r="H831" s="236">
        <f t="shared" ref="H831:R831" si="978">+H825+H827+H828+H829+H830</f>
        <v>-818</v>
      </c>
      <c r="I831" s="236">
        <f t="shared" si="978"/>
        <v>-1569.1</v>
      </c>
      <c r="J831" s="236">
        <f t="shared" si="978"/>
        <v>-1308.1</v>
      </c>
      <c r="K831" s="236">
        <f t="shared" si="978"/>
        <v>-1369.2</v>
      </c>
      <c r="L831" s="236">
        <f t="shared" si="978"/>
        <v>649.6</v>
      </c>
      <c r="M831" s="236">
        <f t="shared" si="978"/>
        <v>-905.9</v>
      </c>
      <c r="N831" s="236"/>
      <c r="O831" s="236">
        <f t="shared" si="978"/>
        <v>-1636.1</v>
      </c>
      <c r="P831" s="236">
        <f t="shared" si="978"/>
        <v>-632.9</v>
      </c>
      <c r="Q831" s="236"/>
      <c r="R831" s="236">
        <f t="shared" si="978"/>
        <v>-2604.5</v>
      </c>
      <c r="S831" s="236"/>
      <c r="T831" s="236"/>
      <c r="U831" s="236"/>
      <c r="V831" s="236"/>
      <c r="W831" s="236">
        <f>+W825+W827+W828+W829+W830</f>
        <v>-1915.7</v>
      </c>
      <c r="X831" s="236"/>
      <c r="Y831" s="236">
        <f>+Y825+Y827+Y828+Y829+Y830</f>
        <v>-1516.9</v>
      </c>
      <c r="Z831" s="236"/>
      <c r="AA831" s="236"/>
      <c r="AB831" s="236"/>
      <c r="AC831" s="236"/>
      <c r="AD831" s="236">
        <f>+AD825+AD827+AD828+AD829+AD830</f>
        <v>-1346.5</v>
      </c>
      <c r="AE831" s="236"/>
      <c r="AF831" s="236">
        <f>+AF825+AF827+AF828+AF829+AF830</f>
        <v>-2016</v>
      </c>
      <c r="AG831" s="236"/>
      <c r="AH831" s="236"/>
      <c r="AI831" s="236"/>
      <c r="AJ831" s="236"/>
      <c r="AK831" s="236">
        <f>+AK825+AK827+AK828+AK829+AK830</f>
        <v>-581</v>
      </c>
      <c r="AL831" s="236"/>
      <c r="AM831" s="236">
        <f>+AM825+AM827+AM828+AM829+AM830</f>
        <v>-1289.6</v>
      </c>
      <c r="AN831" s="236"/>
      <c r="AO831" s="236"/>
      <c r="AP831" s="236"/>
      <c r="AQ831" s="236"/>
      <c r="AR831" s="236">
        <f>+AR825+AR827+AR828+AR829+AR830</f>
        <v>-1796.1</v>
      </c>
      <c r="AS831" s="236"/>
      <c r="AT831" s="236">
        <f>+AT825+AT827+AT828+AT829+AT830</f>
        <v>-2639.1</v>
      </c>
      <c r="AU831" s="236"/>
      <c r="AV831" s="236"/>
      <c r="AW831" s="236"/>
      <c r="AX831" s="236"/>
      <c r="AY831" s="236">
        <f>+AY825+AY827+AY828+AY829+AY830</f>
        <v>-695.8</v>
      </c>
      <c r="AZ831" s="236"/>
      <c r="BA831" s="236">
        <f>+BA825+BA827+BA828+BA829+BA830</f>
        <v>-1633.7</v>
      </c>
      <c r="BB831" s="236"/>
      <c r="BC831" s="236"/>
      <c r="BD831" s="236"/>
      <c r="BE831" s="236"/>
      <c r="BF831" s="236">
        <f>+BF825+BF827+BF828+BF829+BF830</f>
        <v>-698.9</v>
      </c>
      <c r="BG831" s="236"/>
      <c r="BH831" s="237">
        <f>+BH825+BH827+BH828+BH829+BH830</f>
        <v>-2223.7</v>
      </c>
      <c r="BI831" s="236"/>
      <c r="BJ831" s="236"/>
      <c r="BK831" s="236"/>
      <c r="BL831" s="236"/>
      <c r="BM831" s="236">
        <f>+BM825+BM827+BM828+BM829+BM830</f>
        <v>-923.7</v>
      </c>
      <c r="BN831" s="236"/>
      <c r="BO831" s="237">
        <f>+BO825+BO827+BO828+BO829+BO830</f>
        <v>-4143.8</v>
      </c>
      <c r="BP831" s="236"/>
      <c r="BQ831" s="236"/>
      <c r="BR831" s="236"/>
      <c r="BS831" s="236"/>
      <c r="BT831" s="236">
        <v>-950.9</v>
      </c>
      <c r="BU831" s="236"/>
      <c r="BV831" s="236">
        <f>+BV825+BV827+BV828+BV829+BV830</f>
        <v>-3703.9</v>
      </c>
      <c r="BW831" s="236"/>
      <c r="BX831" s="236"/>
      <c r="BY831" s="236"/>
      <c r="BZ831" s="236"/>
      <c r="CA831" s="236">
        <v>1373.2</v>
      </c>
      <c r="CB831" s="236"/>
      <c r="CC831" s="236">
        <f>+CC825+CC827+CC828+CC829+CC830</f>
        <v>-756.863946909661</v>
      </c>
      <c r="CD831" s="236"/>
      <c r="CE831" s="236"/>
      <c r="CF831" s="236"/>
      <c r="CG831" s="236"/>
      <c r="CH831" s="236">
        <f t="shared" ref="CH831:CS831" si="979">+CH825+CH827+CH828+CH829+CH830</f>
        <v>-927.10002464346</v>
      </c>
      <c r="CI831" s="236"/>
      <c r="CJ831" s="236">
        <f t="shared" si="979"/>
        <v>-1795.41241308443</v>
      </c>
      <c r="CK831" s="236">
        <f t="shared" si="979"/>
        <v>-1886.82770746858</v>
      </c>
      <c r="CL831" s="236">
        <f t="shared" si="979"/>
        <v>-1986.50293570299</v>
      </c>
      <c r="CM831" s="236">
        <f t="shared" si="979"/>
        <v>-2092.24008176557</v>
      </c>
      <c r="CN831" s="236">
        <f t="shared" si="979"/>
        <v>-2203.94228713043</v>
      </c>
      <c r="CO831" s="236">
        <f t="shared" si="979"/>
        <v>-2321.96128826998</v>
      </c>
      <c r="CP831" s="236">
        <f t="shared" si="979"/>
        <v>-2446.67022735562</v>
      </c>
      <c r="CQ831" s="236">
        <f t="shared" si="979"/>
        <v>-2578.46498367229</v>
      </c>
      <c r="CR831" s="236">
        <f t="shared" si="979"/>
        <v>-2717.7655890987</v>
      </c>
      <c r="CS831" s="236">
        <f t="shared" si="979"/>
        <v>-2865.01773301723</v>
      </c>
    </row>
    <row r="833" spans="1:97">
      <c r="A833" s="227" t="s">
        <v>225</v>
      </c>
    </row>
    <row r="834" spans="1:97">
      <c r="A834" t="s">
        <v>209</v>
      </c>
      <c r="B834" s="39" t="s">
        <v>594</v>
      </c>
      <c r="C834" s="39">
        <v>-563.3</v>
      </c>
      <c r="D834" s="39">
        <v>-633.8</v>
      </c>
      <c r="E834" s="39">
        <v>-725.7</v>
      </c>
      <c r="F834" s="39">
        <v>-849.2</v>
      </c>
      <c r="G834" s="39">
        <v>-851.5</v>
      </c>
      <c r="H834" s="39">
        <v>-921.6</v>
      </c>
      <c r="I834" s="39">
        <v>-1107.6</v>
      </c>
      <c r="J834" s="39">
        <v>-1268.2</v>
      </c>
      <c r="K834" s="39">
        <v>-1426.5</v>
      </c>
      <c r="L834" s="39">
        <v>-1589.3</v>
      </c>
      <c r="M834" s="39">
        <v>-1535</v>
      </c>
      <c r="N834" s="39"/>
      <c r="O834" s="39">
        <v>-1534.8</v>
      </c>
      <c r="P834" s="39">
        <v>-1796.6</v>
      </c>
      <c r="Q834" s="39"/>
      <c r="R834" s="39">
        <v>-1832.9</v>
      </c>
      <c r="S834" s="39"/>
      <c r="T834" s="39"/>
      <c r="U834" s="39"/>
      <c r="V834" s="39"/>
      <c r="W834" s="39">
        <v>-1899.7</v>
      </c>
      <c r="X834" s="39"/>
      <c r="Y834" s="39">
        <v>-1870.7</v>
      </c>
      <c r="Z834" s="39"/>
      <c r="AA834" s="39"/>
      <c r="AB834" s="39"/>
      <c r="AC834" s="39"/>
      <c r="AD834" s="39">
        <v>-2035.4</v>
      </c>
      <c r="AE834" s="39"/>
      <c r="AF834" s="39">
        <v>-2061.4</v>
      </c>
      <c r="AG834" s="39"/>
      <c r="AH834" s="39"/>
      <c r="AI834" s="39"/>
      <c r="AJ834" s="39"/>
      <c r="AK834" s="39">
        <v>-2198.2</v>
      </c>
      <c r="AL834" s="39"/>
      <c r="AM834" s="39">
        <v>-2221.1</v>
      </c>
      <c r="AN834" s="39"/>
      <c r="AO834" s="39"/>
      <c r="AP834" s="39"/>
      <c r="AQ834" s="39"/>
      <c r="AR834" s="39">
        <v>-82.6</v>
      </c>
      <c r="AS834" s="39"/>
      <c r="AT834" s="39">
        <v>-2190.6</v>
      </c>
      <c r="AU834" s="39"/>
      <c r="AV834" s="39"/>
      <c r="AW834" s="39"/>
      <c r="AX834" s="39"/>
      <c r="AY834" s="39">
        <v>-2322</v>
      </c>
      <c r="AZ834" s="39"/>
      <c r="BA834" s="39">
        <v>-2352.1</v>
      </c>
      <c r="BB834" s="39"/>
      <c r="BC834" s="39"/>
      <c r="BD834" s="39"/>
      <c r="BE834" s="39"/>
      <c r="BF834" s="39">
        <v>-2641.2</v>
      </c>
      <c r="BG834" s="39"/>
      <c r="BH834" s="39">
        <v>-2689.9</v>
      </c>
      <c r="BI834" s="39"/>
      <c r="BJ834" s="39"/>
      <c r="BK834" s="39"/>
      <c r="BL834" s="39"/>
      <c r="BM834" s="39">
        <v>-3398.2</v>
      </c>
      <c r="BN834" s="39"/>
      <c r="BO834" s="39">
        <v>-3425.6</v>
      </c>
      <c r="BP834" s="39"/>
      <c r="BQ834" s="39"/>
      <c r="BR834" s="39"/>
      <c r="BS834" s="39"/>
      <c r="BT834" s="39">
        <v>-3605.9</v>
      </c>
      <c r="BU834" s="39"/>
      <c r="BV834" s="39">
        <v>-3614.9</v>
      </c>
      <c r="BW834" s="39"/>
      <c r="BX834" s="39"/>
      <c r="BY834" s="39"/>
      <c r="BZ834" s="39"/>
      <c r="CA834" s="39">
        <v>-3840.7</v>
      </c>
      <c r="CB834" s="39"/>
      <c r="CC834" s="39">
        <f t="shared" ref="CC834:CS834" si="980">-CC144</f>
        <v>-3842.0465512</v>
      </c>
      <c r="CD834" s="39"/>
      <c r="CE834" s="39"/>
      <c r="CF834" s="39"/>
      <c r="CG834" s="39"/>
      <c r="CH834" s="39">
        <f t="shared" si="980"/>
        <v>0</v>
      </c>
      <c r="CI834" s="39"/>
      <c r="CJ834" s="39">
        <f t="shared" si="980"/>
        <v>-3938.82847772606</v>
      </c>
      <c r="CK834" s="39">
        <f t="shared" si="980"/>
        <v>-4035.740983342</v>
      </c>
      <c r="CL834" s="39">
        <f t="shared" si="980"/>
        <v>-4146.36801707417</v>
      </c>
      <c r="CM834" s="39">
        <f t="shared" si="980"/>
        <v>-4341.71464767691</v>
      </c>
      <c r="CN834" s="39">
        <f t="shared" si="980"/>
        <v>-4679.97351623596</v>
      </c>
      <c r="CO834" s="39">
        <f t="shared" si="980"/>
        <v>-5040.54058314762</v>
      </c>
      <c r="CP834" s="39">
        <f t="shared" si="980"/>
        <v>-5426.2332802159</v>
      </c>
      <c r="CQ834" s="39">
        <f t="shared" si="980"/>
        <v>-5838.77294261221</v>
      </c>
      <c r="CR834" s="39">
        <f t="shared" si="980"/>
        <v>-6279.99957342901</v>
      </c>
      <c r="CS834" s="39">
        <f t="shared" si="980"/>
        <v>-6751.88008360541</v>
      </c>
    </row>
    <row r="835" spans="1:97">
      <c r="A835" t="s">
        <v>322</v>
      </c>
      <c r="B835" s="39" t="s">
        <v>594</v>
      </c>
      <c r="C835" s="39">
        <v>0.4</v>
      </c>
      <c r="D835" s="39">
        <v>4.6</v>
      </c>
      <c r="E835" s="39">
        <v>4.7</v>
      </c>
      <c r="F835" s="39">
        <v>2.3</v>
      </c>
      <c r="G835" s="39">
        <v>31.1</v>
      </c>
      <c r="H835" s="39">
        <v>152.3</v>
      </c>
      <c r="I835" s="39">
        <v>123.5</v>
      </c>
      <c r="J835" s="39">
        <f>408.8+1.4</f>
        <v>410.2</v>
      </c>
      <c r="K835" s="39">
        <v>423.4</v>
      </c>
      <c r="L835" s="39">
        <f>216.4+2.3</f>
        <v>218.7</v>
      </c>
      <c r="M835" s="39">
        <v>180.2</v>
      </c>
      <c r="N835" s="39"/>
      <c r="O835" s="39">
        <v>338.6</v>
      </c>
      <c r="P835" s="39">
        <v>89.4</v>
      </c>
      <c r="Q835" s="39"/>
      <c r="R835" s="39">
        <v>163.2</v>
      </c>
      <c r="S835" s="39"/>
      <c r="T835" s="39"/>
      <c r="U835" s="39"/>
      <c r="V835" s="39"/>
      <c r="W835" s="39">
        <v>72.3</v>
      </c>
      <c r="X835" s="39"/>
      <c r="Y835" s="39">
        <v>118.3</v>
      </c>
      <c r="Z835" s="39"/>
      <c r="AA835" s="39"/>
      <c r="AB835" s="39"/>
      <c r="AC835" s="39"/>
      <c r="AD835" s="39">
        <v>42.5</v>
      </c>
      <c r="AE835" s="39"/>
      <c r="AF835" s="39">
        <v>135.3</v>
      </c>
      <c r="AG835" s="39"/>
      <c r="AH835" s="39"/>
      <c r="AI835" s="39"/>
      <c r="AJ835" s="39"/>
      <c r="AK835" s="39">
        <v>38.6</v>
      </c>
      <c r="AL835" s="39"/>
      <c r="AM835" s="39">
        <v>60</v>
      </c>
      <c r="AN835" s="39"/>
      <c r="AO835" s="39"/>
      <c r="AP835" s="39"/>
      <c r="AQ835" s="39"/>
      <c r="AR835" s="39">
        <v>28.1</v>
      </c>
      <c r="AS835" s="39"/>
      <c r="AT835" s="39">
        <v>129.7</v>
      </c>
      <c r="AU835" s="39"/>
      <c r="AV835" s="39"/>
      <c r="AW835" s="39"/>
      <c r="AX835" s="39"/>
      <c r="AY835" s="39">
        <v>5.8</v>
      </c>
      <c r="AZ835" s="39"/>
      <c r="BA835" s="39">
        <v>5.8</v>
      </c>
      <c r="BB835" s="39"/>
      <c r="BC835" s="39"/>
      <c r="BD835" s="39"/>
      <c r="BE835" s="39"/>
      <c r="BF835" s="39">
        <v>0</v>
      </c>
      <c r="BG835" s="39"/>
      <c r="BH835" s="39">
        <v>103.2</v>
      </c>
      <c r="BI835" s="39"/>
      <c r="BJ835" s="39"/>
      <c r="BK835" s="39"/>
      <c r="BL835" s="39"/>
      <c r="BM835" s="39">
        <v>0</v>
      </c>
      <c r="BN835" s="39"/>
      <c r="BO835" s="39">
        <v>1.5</v>
      </c>
      <c r="BP835" s="39"/>
      <c r="BQ835" s="39"/>
      <c r="BR835" s="39"/>
      <c r="BS835" s="39"/>
      <c r="BT835" s="39"/>
      <c r="BU835" s="39"/>
      <c r="BV835" s="39">
        <v>69.9</v>
      </c>
      <c r="BW835" s="39"/>
      <c r="BX835" s="39"/>
      <c r="BY835" s="39"/>
      <c r="BZ835" s="39"/>
      <c r="CA835" s="39">
        <v>1.2</v>
      </c>
      <c r="CB835" s="39"/>
      <c r="CC835" s="39">
        <v>0</v>
      </c>
      <c r="CD835" s="39"/>
      <c r="CE835" s="39"/>
      <c r="CF835" s="39"/>
      <c r="CG835" s="39"/>
      <c r="CH835" s="96">
        <v>0</v>
      </c>
      <c r="CI835" s="39"/>
      <c r="CJ835" s="39">
        <v>0</v>
      </c>
      <c r="CK835" s="39">
        <v>0</v>
      </c>
      <c r="CL835" s="39">
        <v>0</v>
      </c>
      <c r="CM835" s="39">
        <v>0</v>
      </c>
      <c r="CN835" s="39">
        <v>0</v>
      </c>
      <c r="CO835" s="39">
        <v>0</v>
      </c>
      <c r="CP835" s="39">
        <v>0</v>
      </c>
      <c r="CQ835" s="39">
        <v>0</v>
      </c>
      <c r="CR835" s="39">
        <v>0</v>
      </c>
      <c r="CS835" s="39">
        <v>0</v>
      </c>
    </row>
    <row r="836" spans="1:97">
      <c r="A836" t="s">
        <v>323</v>
      </c>
      <c r="B836" s="39" t="s">
        <v>594</v>
      </c>
      <c r="C836" s="39">
        <v>-1193.9</v>
      </c>
      <c r="D836" s="39">
        <v>-1119</v>
      </c>
      <c r="E836" s="39">
        <v>-1001.6</v>
      </c>
      <c r="F836" s="39">
        <v>-912.6</v>
      </c>
      <c r="G836" s="39">
        <v>65</v>
      </c>
      <c r="H836" s="39">
        <v>184</v>
      </c>
      <c r="I836" s="39">
        <v>208.2</v>
      </c>
      <c r="J836" s="39">
        <v>-257.7</v>
      </c>
      <c r="K836" s="39">
        <v>-660.6</v>
      </c>
      <c r="L836" s="39">
        <v>-6160.3</v>
      </c>
      <c r="M836" s="39">
        <v>5.2</v>
      </c>
      <c r="N836" s="39"/>
      <c r="O836" s="39">
        <v>9.2</v>
      </c>
      <c r="P836" s="39">
        <v>-499.1</v>
      </c>
      <c r="Q836" s="39"/>
      <c r="R836" s="39">
        <v>-499.1</v>
      </c>
      <c r="S836" s="39"/>
      <c r="T836" s="39"/>
      <c r="U836" s="39"/>
      <c r="V836" s="39"/>
      <c r="W836" s="39">
        <v>-499.4</v>
      </c>
      <c r="X836" s="39"/>
      <c r="Y836" s="39">
        <v>-499.2</v>
      </c>
      <c r="Z836" s="39"/>
      <c r="AA836" s="39"/>
      <c r="AB836" s="39"/>
      <c r="AC836" s="39"/>
      <c r="AD836" s="39">
        <v>-499.4</v>
      </c>
      <c r="AE836" s="39"/>
      <c r="AF836" s="39">
        <v>-499.4</v>
      </c>
      <c r="AG836" s="39"/>
      <c r="AH836" s="39"/>
      <c r="AI836" s="39"/>
      <c r="AJ836" s="39"/>
      <c r="AK836" s="39">
        <v>0</v>
      </c>
      <c r="AL836" s="39"/>
      <c r="AM836" s="39">
        <v>-747.4</v>
      </c>
      <c r="AN836" s="39"/>
      <c r="AO836" s="39"/>
      <c r="AP836" s="39"/>
      <c r="AQ836" s="39"/>
      <c r="AR836" s="39">
        <v>0</v>
      </c>
      <c r="AS836" s="39"/>
      <c r="AT836" s="39">
        <v>0</v>
      </c>
      <c r="AU836" s="39"/>
      <c r="AV836" s="39"/>
      <c r="AW836" s="39"/>
      <c r="AX836" s="39"/>
      <c r="AY836" s="39">
        <v>-1104.8</v>
      </c>
      <c r="AZ836" s="39"/>
      <c r="BA836" s="39">
        <v>-10060.9</v>
      </c>
      <c r="BB836" s="39"/>
      <c r="BC836" s="39"/>
      <c r="BD836" s="39"/>
      <c r="BE836" s="39"/>
      <c r="BF836" s="39">
        <v>0</v>
      </c>
      <c r="BG836" s="39"/>
      <c r="BH836" s="39">
        <v>-502.3</v>
      </c>
      <c r="BI836" s="39"/>
      <c r="BJ836" s="39"/>
      <c r="BK836" s="39"/>
      <c r="BL836" s="39"/>
      <c r="BM836" s="39">
        <v>0</v>
      </c>
      <c r="BN836" s="39"/>
      <c r="BO836" s="39">
        <v>-503.3</v>
      </c>
      <c r="BP836" s="39"/>
      <c r="BQ836" s="39"/>
      <c r="BR836" s="39"/>
      <c r="BS836" s="39"/>
      <c r="BT836" s="39"/>
      <c r="BU836" s="39"/>
      <c r="BV836" s="39">
        <v>-497.5</v>
      </c>
      <c r="BW836" s="39"/>
      <c r="BX836" s="39"/>
      <c r="BY836" s="39"/>
      <c r="BZ836" s="39"/>
      <c r="CA836" s="39">
        <v>-501.6</v>
      </c>
      <c r="CB836" s="39"/>
      <c r="CC836" s="39">
        <f>-CC146</f>
        <v>-500</v>
      </c>
      <c r="CD836" s="39"/>
      <c r="CE836" s="39"/>
      <c r="CF836" s="39"/>
      <c r="CG836" s="39"/>
      <c r="CH836" s="39">
        <f t="shared" ref="CH836:CS836" si="981">-CH146</f>
        <v>0</v>
      </c>
      <c r="CI836" s="39"/>
      <c r="CJ836" s="39">
        <f t="shared" si="981"/>
        <v>-500</v>
      </c>
      <c r="CK836" s="39">
        <f t="shared" si="981"/>
        <v>-500</v>
      </c>
      <c r="CL836" s="39">
        <f t="shared" si="981"/>
        <v>-500</v>
      </c>
      <c r="CM836" s="39">
        <f t="shared" si="981"/>
        <v>-500</v>
      </c>
      <c r="CN836" s="39">
        <f t="shared" si="981"/>
        <v>-500</v>
      </c>
      <c r="CO836" s="39">
        <f t="shared" si="981"/>
        <v>-500</v>
      </c>
      <c r="CP836" s="39">
        <f t="shared" si="981"/>
        <v>-500</v>
      </c>
      <c r="CQ836" s="39">
        <f t="shared" si="981"/>
        <v>-500</v>
      </c>
      <c r="CR836" s="39">
        <f t="shared" si="981"/>
        <v>-500</v>
      </c>
      <c r="CS836" s="39">
        <f t="shared" si="981"/>
        <v>-500</v>
      </c>
    </row>
    <row r="837" spans="1:97">
      <c r="A837" t="s">
        <v>215</v>
      </c>
      <c r="B837" s="39" t="s">
        <v>594</v>
      </c>
      <c r="C837" s="39">
        <v>0</v>
      </c>
      <c r="D837" s="39">
        <v>0</v>
      </c>
      <c r="E837" s="39">
        <v>0</v>
      </c>
      <c r="F837" s="39">
        <v>0</v>
      </c>
      <c r="G837" s="39">
        <v>0</v>
      </c>
      <c r="H837" s="39">
        <v>-8.7</v>
      </c>
      <c r="I837" s="39">
        <v>0</v>
      </c>
      <c r="J837" s="39">
        <v>0</v>
      </c>
      <c r="K837" s="39">
        <v>0</v>
      </c>
      <c r="L837" s="39">
        <v>0</v>
      </c>
      <c r="M837" s="39">
        <v>0</v>
      </c>
      <c r="N837" s="39"/>
      <c r="O837" s="39">
        <v>0</v>
      </c>
      <c r="P837" s="39">
        <v>-6.4</v>
      </c>
      <c r="Q837" s="39"/>
      <c r="R837" s="39">
        <v>-6.1</v>
      </c>
      <c r="S837" s="39"/>
      <c r="T837" s="39"/>
      <c r="U837" s="39"/>
      <c r="V837" s="39"/>
      <c r="W837" s="39">
        <v>-1.9</v>
      </c>
      <c r="X837" s="39"/>
      <c r="Y837" s="39">
        <v>-2</v>
      </c>
      <c r="Z837" s="39"/>
      <c r="AA837" s="39"/>
      <c r="AB837" s="39"/>
      <c r="AC837" s="39"/>
      <c r="AD837" s="39">
        <v>0</v>
      </c>
      <c r="AE837" s="39"/>
      <c r="AF837" s="39">
        <v>0</v>
      </c>
      <c r="AG837" s="39"/>
      <c r="AH837" s="39"/>
      <c r="AI837" s="39"/>
      <c r="AJ837" s="39"/>
      <c r="AK837" s="39">
        <v>0</v>
      </c>
      <c r="AL837" s="39"/>
      <c r="AM837" s="39">
        <v>0</v>
      </c>
      <c r="AN837" s="39"/>
      <c r="AO837" s="39"/>
      <c r="AP837" s="39"/>
      <c r="AQ837" s="39"/>
      <c r="AR837" s="39">
        <v>0</v>
      </c>
      <c r="AS837" s="39"/>
      <c r="AT837" s="39">
        <v>0</v>
      </c>
      <c r="AU837" s="39"/>
      <c r="AV837" s="39"/>
      <c r="AW837" s="39"/>
      <c r="AX837" s="39"/>
      <c r="AY837" s="39">
        <v>0</v>
      </c>
      <c r="AZ837" s="39"/>
      <c r="BA837" s="39">
        <v>0</v>
      </c>
      <c r="BB837" s="39"/>
      <c r="BC837" s="39"/>
      <c r="BD837" s="39"/>
      <c r="BE837" s="39"/>
      <c r="BF837" s="39">
        <v>0</v>
      </c>
      <c r="BG837" s="39"/>
      <c r="BH837" s="39">
        <v>0</v>
      </c>
      <c r="BI837" s="39"/>
      <c r="BJ837" s="39"/>
      <c r="BK837" s="39"/>
      <c r="BL837" s="39"/>
      <c r="BM837" s="39">
        <v>0</v>
      </c>
      <c r="BN837" s="39"/>
      <c r="BO837" s="39">
        <v>0</v>
      </c>
      <c r="BP837" s="39"/>
      <c r="BQ837" s="39"/>
      <c r="BR837" s="39"/>
      <c r="BS837" s="39"/>
      <c r="BT837" s="39"/>
      <c r="BU837" s="39"/>
      <c r="BV837" s="39">
        <v>-13.9</v>
      </c>
      <c r="BW837" s="39"/>
      <c r="BX837" s="39"/>
      <c r="BY837" s="39"/>
      <c r="BZ837" s="39"/>
      <c r="CA837" s="39"/>
      <c r="CB837" s="39"/>
      <c r="CC837" s="39">
        <v>0</v>
      </c>
      <c r="CD837" s="39"/>
      <c r="CE837" s="39"/>
      <c r="CF837" s="39"/>
      <c r="CG837" s="39"/>
      <c r="CH837" s="96">
        <v>0</v>
      </c>
      <c r="CI837" s="39"/>
      <c r="CJ837" s="39">
        <v>0</v>
      </c>
      <c r="CK837" s="39">
        <v>0</v>
      </c>
      <c r="CL837" s="39">
        <v>0</v>
      </c>
      <c r="CM837" s="39">
        <v>0</v>
      </c>
      <c r="CN837" s="39">
        <v>0</v>
      </c>
      <c r="CO837" s="39">
        <v>0</v>
      </c>
      <c r="CP837" s="39">
        <v>0</v>
      </c>
      <c r="CQ837" s="39">
        <v>0</v>
      </c>
      <c r="CR837" s="39">
        <v>0</v>
      </c>
      <c r="CS837" s="39">
        <v>0</v>
      </c>
    </row>
    <row r="838" spans="1:97">
      <c r="A838" t="s">
        <v>324</v>
      </c>
      <c r="B838" s="39" t="s">
        <v>594</v>
      </c>
      <c r="C838" s="39">
        <v>582</v>
      </c>
      <c r="D838" s="39">
        <v>209.3</v>
      </c>
      <c r="E838" s="39">
        <v>-1439.1</v>
      </c>
      <c r="F838" s="39">
        <v>1262.5</v>
      </c>
      <c r="G838" s="39">
        <v>-1886</v>
      </c>
      <c r="H838" s="39">
        <v>-132.6</v>
      </c>
      <c r="I838" s="39">
        <v>852.8</v>
      </c>
      <c r="J838" s="39">
        <v>-906.7</v>
      </c>
      <c r="K838" s="39">
        <v>158.9</v>
      </c>
      <c r="L838" s="39">
        <v>2225</v>
      </c>
      <c r="M838" s="39">
        <v>553.7</v>
      </c>
      <c r="N838" s="39"/>
      <c r="O838" s="39">
        <v>-1832.4</v>
      </c>
      <c r="P838" s="39">
        <v>897.5</v>
      </c>
      <c r="Q838" s="39"/>
      <c r="R838" s="39">
        <v>449.8</v>
      </c>
      <c r="S838" s="39"/>
      <c r="T838" s="39"/>
      <c r="U838" s="39"/>
      <c r="V838" s="39"/>
      <c r="W838" s="39">
        <v>1980.1</v>
      </c>
      <c r="X838" s="39"/>
      <c r="Y838" s="39">
        <v>-86.6</v>
      </c>
      <c r="Z838" s="39"/>
      <c r="AA838" s="39"/>
      <c r="AB838" s="39"/>
      <c r="AC838" s="39"/>
      <c r="AD838" s="39">
        <v>457.5</v>
      </c>
      <c r="AE838" s="39"/>
      <c r="AF838" s="39">
        <v>62.3</v>
      </c>
      <c r="AG838" s="39"/>
      <c r="AH838" s="39"/>
      <c r="AI838" s="39"/>
      <c r="AJ838" s="39"/>
      <c r="AK838" s="39">
        <v>-82.9</v>
      </c>
      <c r="AL838" s="39"/>
      <c r="AM838" s="39">
        <v>-354.9</v>
      </c>
      <c r="AN838" s="39"/>
      <c r="AO838" s="39"/>
      <c r="AP838" s="39"/>
      <c r="AQ838" s="39"/>
      <c r="AR838" s="39">
        <v>1509.3</v>
      </c>
      <c r="AS838" s="39"/>
      <c r="AT838" s="39">
        <v>-74.8</v>
      </c>
      <c r="AU838" s="39"/>
      <c r="AV838" s="39"/>
      <c r="AW838" s="39"/>
      <c r="AX838" s="39"/>
      <c r="AY838" s="39">
        <v>26.5</v>
      </c>
      <c r="AZ838" s="39"/>
      <c r="BA838" s="39">
        <v>3939.4</v>
      </c>
      <c r="BB838" s="39"/>
      <c r="BC838" s="39"/>
      <c r="BD838" s="39"/>
      <c r="BE838" s="39"/>
      <c r="BF838" s="39">
        <v>-1216.6</v>
      </c>
      <c r="BG838" s="39"/>
      <c r="BH838" s="39">
        <v>-3563.8</v>
      </c>
      <c r="BI838" s="39"/>
      <c r="BJ838" s="39"/>
      <c r="BK838" s="39"/>
      <c r="BL838" s="39"/>
      <c r="BM838" s="39">
        <v>0</v>
      </c>
      <c r="BN838" s="39"/>
      <c r="BO838" s="39">
        <v>-823.7</v>
      </c>
      <c r="BP838" s="39"/>
      <c r="BQ838" s="39"/>
      <c r="BR838" s="39"/>
      <c r="BS838" s="39"/>
      <c r="BT838" s="39"/>
      <c r="BU838" s="39"/>
      <c r="BV838" s="39">
        <v>-1775.9</v>
      </c>
      <c r="BW838" s="39"/>
      <c r="BX838" s="39"/>
      <c r="BY838" s="39"/>
      <c r="BZ838" s="39"/>
      <c r="CA838" s="39">
        <v>-458.8</v>
      </c>
      <c r="CB838" s="39"/>
      <c r="CC838" s="39">
        <v>0</v>
      </c>
      <c r="CD838" s="39"/>
      <c r="CE838" s="39"/>
      <c r="CF838" s="39"/>
      <c r="CG838" s="39"/>
      <c r="CH838" s="96">
        <v>0</v>
      </c>
      <c r="CI838" s="39"/>
      <c r="CJ838" s="39">
        <v>0</v>
      </c>
      <c r="CK838" s="39">
        <v>0</v>
      </c>
      <c r="CL838" s="39">
        <v>0</v>
      </c>
      <c r="CM838" s="39">
        <v>0</v>
      </c>
      <c r="CN838" s="39">
        <v>0</v>
      </c>
      <c r="CO838" s="39">
        <v>0</v>
      </c>
      <c r="CP838" s="39">
        <v>0</v>
      </c>
      <c r="CQ838" s="39">
        <v>0</v>
      </c>
      <c r="CR838" s="39">
        <v>0</v>
      </c>
      <c r="CS838" s="39">
        <v>0</v>
      </c>
    </row>
    <row r="839" spans="1:97">
      <c r="A839" t="s">
        <v>325</v>
      </c>
      <c r="B839" s="39" t="s">
        <v>594</v>
      </c>
      <c r="C839" s="39">
        <v>100</v>
      </c>
      <c r="D839" s="39">
        <v>1563.5</v>
      </c>
      <c r="E839" s="39">
        <v>753.2</v>
      </c>
      <c r="F839" s="39">
        <v>1.1</v>
      </c>
      <c r="G839" s="39">
        <v>350.3</v>
      </c>
      <c r="H839" s="39">
        <v>4</v>
      </c>
      <c r="I839" s="39">
        <v>0</v>
      </c>
      <c r="J839" s="39">
        <v>0.2</v>
      </c>
      <c r="K839" s="39">
        <v>0.2</v>
      </c>
      <c r="L839" s="39">
        <v>0.2</v>
      </c>
      <c r="M839" s="39">
        <v>0</v>
      </c>
      <c r="N839" s="39"/>
      <c r="O839" s="39">
        <v>1.1</v>
      </c>
      <c r="P839" s="39">
        <v>0.6</v>
      </c>
      <c r="Q839" s="39"/>
      <c r="R839" s="39">
        <v>1.9</v>
      </c>
      <c r="S839" s="39"/>
      <c r="T839" s="39"/>
      <c r="U839" s="39"/>
      <c r="V839" s="39"/>
      <c r="W839" s="39">
        <v>0</v>
      </c>
      <c r="X839" s="39"/>
      <c r="Y839" s="39">
        <v>0</v>
      </c>
      <c r="Z839" s="39"/>
      <c r="AA839" s="39"/>
      <c r="AB839" s="39"/>
      <c r="AC839" s="39"/>
      <c r="AD839" s="39">
        <v>0</v>
      </c>
      <c r="AE839" s="39"/>
      <c r="AF839" s="39">
        <v>0</v>
      </c>
      <c r="AG839" s="39"/>
      <c r="AH839" s="39"/>
      <c r="AI839" s="39"/>
      <c r="AJ839" s="39"/>
      <c r="AK839" s="39">
        <v>0</v>
      </c>
      <c r="AL839" s="39"/>
      <c r="AM839" s="39">
        <v>0</v>
      </c>
      <c r="AN839" s="39"/>
      <c r="AO839" s="39"/>
      <c r="AP839" s="39"/>
      <c r="AQ839" s="39"/>
      <c r="AR839" s="39">
        <v>0</v>
      </c>
      <c r="AS839" s="39"/>
      <c r="AT839" s="39">
        <v>0</v>
      </c>
      <c r="AU839" s="39"/>
      <c r="AV839" s="39"/>
      <c r="AW839" s="39"/>
      <c r="AX839" s="39"/>
      <c r="AY839" s="39">
        <v>0</v>
      </c>
      <c r="AZ839" s="39"/>
      <c r="BA839" s="39">
        <v>0</v>
      </c>
      <c r="BB839" s="39"/>
      <c r="BC839" s="39"/>
      <c r="BD839" s="39"/>
      <c r="BE839" s="39"/>
      <c r="BF839" s="39">
        <v>2997.8</v>
      </c>
      <c r="BG839" s="39"/>
      <c r="BH839" s="39">
        <v>3019.9</v>
      </c>
      <c r="BI839" s="39"/>
      <c r="BJ839" s="39"/>
      <c r="BK839" s="39"/>
      <c r="BL839" s="39"/>
      <c r="BM839" s="39">
        <v>2218.2</v>
      </c>
      <c r="BN839" s="39"/>
      <c r="BO839" s="39">
        <v>3567.1</v>
      </c>
      <c r="BP839" s="39"/>
      <c r="BQ839" s="39"/>
      <c r="BR839" s="39"/>
      <c r="BS839" s="39"/>
      <c r="BT839" s="39">
        <v>313.6</v>
      </c>
      <c r="BU839" s="39"/>
      <c r="BV839" s="39">
        <v>1529.4</v>
      </c>
      <c r="BW839" s="39"/>
      <c r="BX839" s="39"/>
      <c r="BY839" s="39"/>
      <c r="BZ839" s="39"/>
      <c r="CA839" s="39">
        <v>964.9</v>
      </c>
      <c r="CB839" s="39"/>
      <c r="CC839" s="39">
        <v>0</v>
      </c>
      <c r="CD839" s="39"/>
      <c r="CE839" s="39"/>
      <c r="CF839" s="39"/>
      <c r="CG839" s="39"/>
      <c r="CH839" s="96">
        <v>0</v>
      </c>
      <c r="CI839" s="39"/>
      <c r="CJ839" s="39">
        <v>0</v>
      </c>
      <c r="CK839" s="39">
        <v>0</v>
      </c>
      <c r="CL839" s="39">
        <v>0</v>
      </c>
      <c r="CM839" s="39">
        <v>0</v>
      </c>
      <c r="CN839" s="39">
        <v>0</v>
      </c>
      <c r="CO839" s="39">
        <v>0</v>
      </c>
      <c r="CP839" s="39">
        <v>0</v>
      </c>
      <c r="CQ839" s="39">
        <v>0</v>
      </c>
      <c r="CR839" s="39">
        <v>0</v>
      </c>
      <c r="CS839" s="39">
        <v>0</v>
      </c>
    </row>
    <row r="840" spans="1:97">
      <c r="A840" t="s">
        <v>326</v>
      </c>
      <c r="B840" s="39" t="s">
        <v>594</v>
      </c>
      <c r="C840" s="39">
        <v>-85</v>
      </c>
      <c r="D840" s="39">
        <v>-577</v>
      </c>
      <c r="E840" s="39">
        <v>-10.1</v>
      </c>
      <c r="F840" s="39">
        <v>-62.8</v>
      </c>
      <c r="G840" s="39">
        <v>-98.4</v>
      </c>
      <c r="H840" s="39">
        <v>-1462.5</v>
      </c>
      <c r="I840" s="39">
        <v>-1333.6</v>
      </c>
      <c r="J840" s="39">
        <v>-13.4</v>
      </c>
      <c r="K840" s="39">
        <v>-13.8</v>
      </c>
      <c r="L840" s="39">
        <v>-13</v>
      </c>
      <c r="M840" s="39">
        <v>-5.9</v>
      </c>
      <c r="N840" s="39"/>
      <c r="O840" s="39">
        <v>-5.8</v>
      </c>
      <c r="P840" s="39">
        <v>-4.2</v>
      </c>
      <c r="Q840" s="39"/>
      <c r="R840" s="39">
        <v>-17.5</v>
      </c>
      <c r="S840" s="39"/>
      <c r="T840" s="39"/>
      <c r="U840" s="39"/>
      <c r="V840" s="39"/>
      <c r="W840" s="39">
        <v>-4.3</v>
      </c>
      <c r="X840" s="39"/>
      <c r="Y840" s="39">
        <v>-7</v>
      </c>
      <c r="Z840" s="39"/>
      <c r="AA840" s="39"/>
      <c r="AB840" s="39"/>
      <c r="AC840" s="39"/>
      <c r="AD840" s="39">
        <v>-2.1</v>
      </c>
      <c r="AE840" s="39"/>
      <c r="AF840" s="39">
        <v>-4.3</v>
      </c>
      <c r="AG840" s="39"/>
      <c r="AH840" s="39"/>
      <c r="AI840" s="39"/>
      <c r="AJ840" s="39"/>
      <c r="AK840" s="39">
        <v>-0.6</v>
      </c>
      <c r="AL840" s="39"/>
      <c r="AM840" s="39">
        <v>-0.6</v>
      </c>
      <c r="AN840" s="39"/>
      <c r="AO840" s="39"/>
      <c r="AP840" s="39"/>
      <c r="AQ840" s="39"/>
      <c r="AR840" s="39">
        <v>-0.6</v>
      </c>
      <c r="AS840" s="39"/>
      <c r="AT840" s="39">
        <v>-3.6</v>
      </c>
      <c r="AU840" s="39"/>
      <c r="AV840" s="39"/>
      <c r="AW840" s="39"/>
      <c r="AX840" s="39"/>
      <c r="AY840" s="39">
        <v>0</v>
      </c>
      <c r="AZ840" s="39"/>
      <c r="BA840" s="39">
        <v>0</v>
      </c>
      <c r="BB840" s="39"/>
      <c r="BC840" s="39"/>
      <c r="BD840" s="39"/>
      <c r="BE840" s="39"/>
      <c r="BF840" s="39">
        <v>0</v>
      </c>
      <c r="BG840" s="39"/>
      <c r="BH840" s="39">
        <v>0</v>
      </c>
      <c r="BI840" s="39"/>
      <c r="BJ840" s="39"/>
      <c r="BK840" s="39"/>
      <c r="BL840" s="39"/>
      <c r="BM840" s="39">
        <v>2015.4</v>
      </c>
      <c r="BN840" s="39"/>
      <c r="BO840" s="39">
        <v>0</v>
      </c>
      <c r="BP840" s="39"/>
      <c r="BQ840" s="39"/>
      <c r="BR840" s="39"/>
      <c r="BS840" s="39"/>
      <c r="BT840" s="39">
        <v>151.6</v>
      </c>
      <c r="BU840" s="39"/>
      <c r="BV840" s="39">
        <v>-7.9</v>
      </c>
      <c r="BW840" s="39"/>
      <c r="BX840" s="39"/>
      <c r="BY840" s="39"/>
      <c r="BZ840" s="39"/>
      <c r="CA840" s="39">
        <v>-4.2</v>
      </c>
      <c r="CB840" s="39"/>
      <c r="CC840" s="39">
        <v>0</v>
      </c>
      <c r="CD840" s="39"/>
      <c r="CE840" s="39"/>
      <c r="CF840" s="39"/>
      <c r="CG840" s="39"/>
      <c r="CH840" s="96">
        <v>0</v>
      </c>
      <c r="CI840" s="39"/>
      <c r="CJ840" s="39">
        <v>0</v>
      </c>
      <c r="CK840" s="39">
        <v>0</v>
      </c>
      <c r="CL840" s="39">
        <v>0</v>
      </c>
      <c r="CM840" s="39">
        <v>0</v>
      </c>
      <c r="CN840" s="39">
        <v>0</v>
      </c>
      <c r="CO840" s="39">
        <v>0</v>
      </c>
      <c r="CP840" s="39">
        <v>0</v>
      </c>
      <c r="CQ840" s="39">
        <v>0</v>
      </c>
      <c r="CR840" s="39">
        <v>0</v>
      </c>
      <c r="CS840" s="39">
        <v>0</v>
      </c>
    </row>
    <row r="841" spans="1:97">
      <c r="A841" t="s">
        <v>327</v>
      </c>
      <c r="B841" s="39" t="s">
        <v>594</v>
      </c>
      <c r="C841" s="39">
        <v>0</v>
      </c>
      <c r="D841" s="39">
        <v>0</v>
      </c>
      <c r="E841" s="39">
        <v>0</v>
      </c>
      <c r="F841" s="39">
        <v>0</v>
      </c>
      <c r="G841" s="39">
        <v>0</v>
      </c>
      <c r="H841" s="39">
        <v>0</v>
      </c>
      <c r="I841" s="39">
        <v>0</v>
      </c>
      <c r="J841" s="39">
        <v>0</v>
      </c>
      <c r="K841" s="39">
        <v>0</v>
      </c>
      <c r="L841" s="39">
        <v>0</v>
      </c>
      <c r="M841" s="39" t="s">
        <v>242</v>
      </c>
      <c r="N841" s="39"/>
      <c r="O841" s="39">
        <v>0</v>
      </c>
      <c r="P841" s="39" t="s">
        <v>242</v>
      </c>
      <c r="Q841" s="39"/>
      <c r="R841" s="39">
        <v>0</v>
      </c>
      <c r="S841" s="39"/>
      <c r="T841" s="39"/>
      <c r="U841" s="39"/>
      <c r="V841" s="39"/>
      <c r="W841" s="39" t="s">
        <v>242</v>
      </c>
      <c r="X841" s="39"/>
      <c r="Y841" s="39">
        <v>0</v>
      </c>
      <c r="Z841" s="39"/>
      <c r="AA841" s="39"/>
      <c r="AB841" s="39"/>
      <c r="AC841" s="39"/>
      <c r="AD841" s="39" t="s">
        <v>242</v>
      </c>
      <c r="AE841" s="39"/>
      <c r="AF841" s="39">
        <v>0</v>
      </c>
      <c r="AG841" s="39"/>
      <c r="AH841" s="39"/>
      <c r="AI841" s="39"/>
      <c r="AJ841" s="39"/>
      <c r="AK841" s="39">
        <v>-158.3</v>
      </c>
      <c r="AL841" s="39"/>
      <c r="AM841" s="39">
        <v>-425.8</v>
      </c>
      <c r="AN841" s="39"/>
      <c r="AO841" s="39"/>
      <c r="AP841" s="39"/>
      <c r="AQ841" s="39"/>
      <c r="AR841" s="39">
        <v>-219.7</v>
      </c>
      <c r="AS841" s="39"/>
      <c r="AT841" s="39">
        <v>-451.8</v>
      </c>
      <c r="AU841" s="39"/>
      <c r="AV841" s="39"/>
      <c r="AW841" s="39"/>
      <c r="AX841" s="39"/>
      <c r="AY841" s="39">
        <v>-200.9</v>
      </c>
      <c r="AZ841" s="39"/>
      <c r="BA841" s="39">
        <v>-396.4</v>
      </c>
      <c r="BB841" s="39"/>
      <c r="BC841" s="39"/>
      <c r="BD841" s="39"/>
      <c r="BE841" s="39"/>
      <c r="BF841" s="39">
        <v>-216.7</v>
      </c>
      <c r="BG841" s="39"/>
      <c r="BH841" s="39">
        <v>-446.9</v>
      </c>
      <c r="BI841" s="39"/>
      <c r="BJ841" s="39"/>
      <c r="BK841" s="39"/>
      <c r="BL841" s="39"/>
      <c r="BM841" s="39">
        <v>-29.9</v>
      </c>
      <c r="BN841" s="39"/>
      <c r="BO841" s="39">
        <v>-430.6</v>
      </c>
      <c r="BP841" s="39"/>
      <c r="BQ841" s="39"/>
      <c r="BR841" s="39"/>
      <c r="BS841" s="39"/>
      <c r="BT841" s="39">
        <v>0</v>
      </c>
      <c r="BU841" s="39"/>
      <c r="BV841" s="39">
        <v>-474.25</v>
      </c>
      <c r="BW841" s="39"/>
      <c r="BX841" s="39"/>
      <c r="BY841" s="39"/>
      <c r="BZ841" s="39"/>
      <c r="CA841" s="39">
        <v>-229.1</v>
      </c>
      <c r="CB841" s="39"/>
      <c r="CC841" s="82">
        <v>-400</v>
      </c>
      <c r="CD841" s="39"/>
      <c r="CE841" s="39"/>
      <c r="CF841" s="39"/>
      <c r="CG841" s="39"/>
      <c r="CH841" s="96">
        <v>0</v>
      </c>
      <c r="CI841" s="39"/>
      <c r="CJ841" s="82">
        <v>0</v>
      </c>
      <c r="CK841" s="39">
        <f>CJ841</f>
        <v>0</v>
      </c>
      <c r="CL841" s="39">
        <f t="shared" ref="CL841:CS841" si="982">CK841</f>
        <v>0</v>
      </c>
      <c r="CM841" s="39">
        <f t="shared" si="982"/>
        <v>0</v>
      </c>
      <c r="CN841" s="39">
        <f t="shared" si="982"/>
        <v>0</v>
      </c>
      <c r="CO841" s="39">
        <f t="shared" si="982"/>
        <v>0</v>
      </c>
      <c r="CP841" s="39">
        <f t="shared" si="982"/>
        <v>0</v>
      </c>
      <c r="CQ841" s="39">
        <f t="shared" si="982"/>
        <v>0</v>
      </c>
      <c r="CR841" s="39">
        <f t="shared" si="982"/>
        <v>0</v>
      </c>
      <c r="CS841" s="39">
        <f t="shared" si="982"/>
        <v>0</v>
      </c>
    </row>
    <row r="842" spans="1:97">
      <c r="A842" t="s">
        <v>319</v>
      </c>
      <c r="B842" s="39" t="s">
        <v>594</v>
      </c>
      <c r="C842" s="39">
        <v>0</v>
      </c>
      <c r="D842" s="39">
        <v>0</v>
      </c>
      <c r="E842" s="39">
        <v>0</v>
      </c>
      <c r="F842" s="39">
        <v>0</v>
      </c>
      <c r="G842" s="39">
        <v>0</v>
      </c>
      <c r="H842" s="39">
        <v>0</v>
      </c>
      <c r="I842" s="39">
        <v>0</v>
      </c>
      <c r="J842" s="39">
        <v>0</v>
      </c>
      <c r="K842" s="39">
        <v>0</v>
      </c>
      <c r="L842" s="39">
        <v>0</v>
      </c>
      <c r="M842" s="39">
        <v>0</v>
      </c>
      <c r="N842" s="39"/>
      <c r="O842" s="39">
        <v>0</v>
      </c>
      <c r="P842" s="39">
        <v>0</v>
      </c>
      <c r="Q842" s="39"/>
      <c r="R842" s="39">
        <v>0</v>
      </c>
      <c r="S842" s="39"/>
      <c r="T842" s="39"/>
      <c r="U842" s="39"/>
      <c r="V842" s="39"/>
      <c r="W842" s="39">
        <v>35.2</v>
      </c>
      <c r="X842" s="39"/>
      <c r="Y842" s="39">
        <v>71.5</v>
      </c>
      <c r="Z842" s="39"/>
      <c r="AA842" s="39"/>
      <c r="AB842" s="39"/>
      <c r="AC842" s="39"/>
      <c r="AD842" s="39">
        <v>0</v>
      </c>
      <c r="AE842" s="39"/>
      <c r="AF842" s="39">
        <v>0</v>
      </c>
      <c r="AG842" s="39"/>
      <c r="AH842" s="39"/>
      <c r="AI842" s="39"/>
      <c r="AJ842" s="39"/>
      <c r="AK842" s="39">
        <v>0</v>
      </c>
      <c r="AL842" s="39"/>
      <c r="AM842" s="39">
        <v>0</v>
      </c>
      <c r="AN842" s="39"/>
      <c r="AO842" s="39"/>
      <c r="AP842" s="39"/>
      <c r="AQ842" s="39"/>
      <c r="AR842" s="39">
        <v>0</v>
      </c>
      <c r="AS842" s="39"/>
      <c r="AT842" s="39">
        <v>0</v>
      </c>
      <c r="AU842" s="39"/>
      <c r="AV842" s="39"/>
      <c r="AW842" s="39"/>
      <c r="AX842" s="39"/>
      <c r="AY842" s="39">
        <v>0</v>
      </c>
      <c r="AZ842" s="39"/>
      <c r="BA842" s="39">
        <v>0</v>
      </c>
      <c r="BB842" s="39"/>
      <c r="BC842" s="39"/>
      <c r="BD842" s="39"/>
      <c r="BE842" s="39"/>
      <c r="BF842" s="39">
        <v>0</v>
      </c>
      <c r="BG842" s="39"/>
      <c r="BH842" s="39">
        <v>0</v>
      </c>
      <c r="BI842" s="39"/>
      <c r="BJ842" s="39"/>
      <c r="BK842" s="39"/>
      <c r="BL842" s="39"/>
      <c r="BM842" s="39">
        <v>-211.2</v>
      </c>
      <c r="BN842" s="39"/>
      <c r="BO842" s="39">
        <v>0</v>
      </c>
      <c r="BP842" s="39"/>
      <c r="BQ842" s="39"/>
      <c r="BR842" s="39"/>
      <c r="BS842" s="39"/>
      <c r="BT842" s="39">
        <v>-235.4</v>
      </c>
      <c r="BU842" s="39"/>
      <c r="BV842" s="39">
        <v>0</v>
      </c>
      <c r="BW842" s="39"/>
      <c r="BX842" s="39"/>
      <c r="BY842" s="39"/>
      <c r="BZ842" s="39"/>
      <c r="CA842" s="39">
        <v>0</v>
      </c>
      <c r="CB842" s="39"/>
      <c r="CC842" s="39">
        <v>0</v>
      </c>
      <c r="CD842" s="39"/>
      <c r="CE842" s="39"/>
      <c r="CF842" s="39"/>
      <c r="CG842" s="39"/>
      <c r="CH842" s="96">
        <v>0</v>
      </c>
      <c r="CI842" s="39"/>
      <c r="CJ842" s="39">
        <v>0</v>
      </c>
      <c r="CK842" s="39">
        <v>0</v>
      </c>
      <c r="CL842" s="39">
        <v>0</v>
      </c>
      <c r="CM842" s="39">
        <v>0</v>
      </c>
      <c r="CN842" s="39">
        <v>0</v>
      </c>
      <c r="CO842" s="39">
        <v>0</v>
      </c>
      <c r="CP842" s="39">
        <v>0</v>
      </c>
      <c r="CQ842" s="39">
        <v>0</v>
      </c>
      <c r="CR842" s="39">
        <v>0</v>
      </c>
      <c r="CS842" s="39">
        <v>0</v>
      </c>
    </row>
    <row r="843" spans="1:97">
      <c r="A843" s="235" t="s">
        <v>487</v>
      </c>
      <c r="B843" s="236" t="s">
        <v>594</v>
      </c>
      <c r="C843" s="236">
        <f>+C834+C835+C836+C837+C838+C839+C840+C842</f>
        <v>-1159.8</v>
      </c>
      <c r="D843" s="236">
        <f>+D834+D835+D836+D837+D838+D839+D840+D842</f>
        <v>-552.4</v>
      </c>
      <c r="E843" s="236">
        <f>+E834+E835+E836+E837+E838+E839+E840+E842</f>
        <v>-2418.6</v>
      </c>
      <c r="F843" s="236">
        <f>+F834+F835+F836+F837+F838+F839+F840+F842</f>
        <v>-558.7</v>
      </c>
      <c r="G843" s="236">
        <f>+G834+G835+G836+G837+G838+G839+G840+G842</f>
        <v>-2389.5</v>
      </c>
      <c r="H843" s="236">
        <f t="shared" ref="H843:R843" si="983">+H834+H835+H836+H837+H838+H839+H840+H842</f>
        <v>-2185.1</v>
      </c>
      <c r="I843" s="236">
        <f t="shared" si="983"/>
        <v>-1256.7</v>
      </c>
      <c r="J843" s="236">
        <f t="shared" si="983"/>
        <v>-2035.6</v>
      </c>
      <c r="K843" s="236">
        <f t="shared" si="983"/>
        <v>-1518.4</v>
      </c>
      <c r="L843" s="236">
        <f t="shared" si="983"/>
        <v>-5318.7</v>
      </c>
      <c r="M843" s="236">
        <f t="shared" si="983"/>
        <v>-801.8</v>
      </c>
      <c r="N843" s="236"/>
      <c r="O843" s="236">
        <f t="shared" si="983"/>
        <v>-3024.1</v>
      </c>
      <c r="P843" s="236">
        <f t="shared" si="983"/>
        <v>-1318.8</v>
      </c>
      <c r="Q843" s="236"/>
      <c r="R843" s="236">
        <f t="shared" si="983"/>
        <v>-1740.7</v>
      </c>
      <c r="S843" s="236"/>
      <c r="T843" s="236"/>
      <c r="U843" s="236"/>
      <c r="V843" s="236"/>
      <c r="W843" s="236">
        <f>+W834+W835+W836+W837+W838+W839+W840+W842</f>
        <v>-317.7</v>
      </c>
      <c r="X843" s="236"/>
      <c r="Y843" s="236">
        <f>+Y834+Y835+Y836+Y837+Y838+Y839+Y840+Y842</f>
        <v>-2275.7</v>
      </c>
      <c r="Z843" s="236"/>
      <c r="AA843" s="236"/>
      <c r="AB843" s="236"/>
      <c r="AC843" s="236"/>
      <c r="AD843" s="236">
        <f>+AD834+AD835+AD836+AD837+AD838+AD839+AD840+AD842</f>
        <v>-2036.9</v>
      </c>
      <c r="AE843" s="236"/>
      <c r="AF843" s="236">
        <f>+AF834+AF835+AF836+AF837+AF838+AF839+AF840+AF842</f>
        <v>-2367.5</v>
      </c>
      <c r="AG843" s="236"/>
      <c r="AH843" s="236"/>
      <c r="AI843" s="236"/>
      <c r="AJ843" s="236"/>
      <c r="AK843" s="236">
        <f>+AK834+AK835+AK836+AK837+AK838+AK839+AK840+AK841+AK842</f>
        <v>-2401.4</v>
      </c>
      <c r="AL843" s="236"/>
      <c r="AM843" s="236">
        <f>+AM834+AM835+AM836+AM837+AM838+AM839+AM840+AM841+AM842</f>
        <v>-3689.8</v>
      </c>
      <c r="AN843" s="236"/>
      <c r="AO843" s="236"/>
      <c r="AP843" s="236"/>
      <c r="AQ843" s="236"/>
      <c r="AR843" s="236">
        <f>+AR834+AR835+AR836+AR837+AR838+AR839+AR840+AR841+AR842</f>
        <v>1234.5</v>
      </c>
      <c r="AS843" s="236"/>
      <c r="AT843" s="236">
        <f>+AT834+AT835+AT836+AT837+AT838+AT839+AT840+AT841+AT842</f>
        <v>-2591.1</v>
      </c>
      <c r="AU843" s="236"/>
      <c r="AV843" s="236"/>
      <c r="AW843" s="236"/>
      <c r="AX843" s="236"/>
      <c r="AY843" s="236">
        <f>+AY834+AY835+AY836+AY837+AY838+AY839+AY840+AY841+AY842</f>
        <v>-3595.4</v>
      </c>
      <c r="AZ843" s="236"/>
      <c r="BA843" s="236">
        <f>+BA834+BA835+BA836+BA837+BA838+BA839+BA840+BA841+BA842</f>
        <v>-8864.2</v>
      </c>
      <c r="BB843" s="236"/>
      <c r="BC843" s="236"/>
      <c r="BD843" s="236"/>
      <c r="BE843" s="236"/>
      <c r="BF843" s="236">
        <f>+BF834+BF835+BF836+BF837+BF838+BF839+BF840+BF841+BF842</f>
        <v>-1076.7</v>
      </c>
      <c r="BG843" s="236"/>
      <c r="BH843" s="237">
        <f>+BH834+BH835+BH836+BH837+BH838+BH839+BH840+BH841+BH842</f>
        <v>-4079.8</v>
      </c>
      <c r="BI843" s="236"/>
      <c r="BJ843" s="236"/>
      <c r="BK843" s="236"/>
      <c r="BL843" s="236"/>
      <c r="BM843" s="236">
        <f>+BM834+BM835+BM836+BM837+BM838+BM839+BM840+BM841+BM842</f>
        <v>594.3</v>
      </c>
      <c r="BN843" s="236"/>
      <c r="BO843" s="237">
        <f>+BO834+BO835+BO836+BO837+BO838+BO839+BO840+BO841+BO842</f>
        <v>-1614.6</v>
      </c>
      <c r="BP843" s="236"/>
      <c r="BQ843" s="236"/>
      <c r="BR843" s="236"/>
      <c r="BS843" s="236"/>
      <c r="BT843" s="236">
        <v>-3376.1</v>
      </c>
      <c r="BU843" s="236"/>
      <c r="BV843" s="237">
        <f>+BV834+BV835+BV836+BV837+BV838+BV839+BV840+BV841+BV842</f>
        <v>-4785.05</v>
      </c>
      <c r="BW843" s="236"/>
      <c r="BX843" s="236"/>
      <c r="BY843" s="236"/>
      <c r="BZ843" s="236"/>
      <c r="CA843" s="237">
        <f>+CA834+CA835+CA836+CA837+CA838+CA839+CA840+CA841+CA842</f>
        <v>-4068.3</v>
      </c>
      <c r="CB843" s="236"/>
      <c r="CC843" s="236">
        <f t="shared" ref="CC843:CS843" si="984">+CC834+CC835+CC836+CC837+CC838+CC839+CC840+CC841+CC842</f>
        <v>-4742.0465512</v>
      </c>
      <c r="CD843" s="236"/>
      <c r="CE843" s="236"/>
      <c r="CF843" s="236"/>
      <c r="CG843" s="236"/>
      <c r="CH843" s="237">
        <f>+CH834+CH835+CH836+CH837+CH838+CH839+CH840+CH841+CH842</f>
        <v>0</v>
      </c>
      <c r="CI843" s="236"/>
      <c r="CJ843" s="236">
        <f t="shared" si="984"/>
        <v>-4438.82847772606</v>
      </c>
      <c r="CK843" s="236">
        <f t="shared" si="984"/>
        <v>-4535.740983342</v>
      </c>
      <c r="CL843" s="236">
        <f t="shared" si="984"/>
        <v>-4646.36801707417</v>
      </c>
      <c r="CM843" s="236">
        <f t="shared" si="984"/>
        <v>-4841.71464767691</v>
      </c>
      <c r="CN843" s="236">
        <f t="shared" si="984"/>
        <v>-5179.97351623596</v>
      </c>
      <c r="CO843" s="236">
        <f t="shared" si="984"/>
        <v>-5540.54058314762</v>
      </c>
      <c r="CP843" s="236">
        <f t="shared" si="984"/>
        <v>-5926.2332802159</v>
      </c>
      <c r="CQ843" s="236">
        <f t="shared" si="984"/>
        <v>-6338.77294261221</v>
      </c>
      <c r="CR843" s="236">
        <f t="shared" si="984"/>
        <v>-6779.99957342901</v>
      </c>
      <c r="CS843" s="236">
        <f t="shared" si="984"/>
        <v>-7251.88008360541</v>
      </c>
    </row>
    <row r="844" spans="1:97">
      <c r="B844" s="236"/>
      <c r="C844" s="236"/>
      <c r="D844" s="236"/>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c r="AG844" s="236"/>
      <c r="AH844" s="236"/>
      <c r="AI844" s="236"/>
      <c r="AJ844" s="236"/>
      <c r="AK844" s="236"/>
      <c r="AL844" s="236"/>
      <c r="AM844" s="236"/>
      <c r="AN844" s="236"/>
      <c r="AO844" s="236"/>
      <c r="AP844" s="236"/>
      <c r="AQ844" s="236"/>
      <c r="AR844" s="236"/>
      <c r="AS844" s="236"/>
      <c r="AT844" s="236"/>
      <c r="AU844" s="236"/>
      <c r="AV844" s="236"/>
      <c r="AW844" s="236"/>
      <c r="AX844" s="236"/>
      <c r="AY844" s="236"/>
      <c r="AZ844" s="236"/>
      <c r="BA844" s="236"/>
      <c r="BB844" s="236"/>
      <c r="BC844" s="236"/>
      <c r="BD844" s="236"/>
      <c r="BE844" s="236"/>
      <c r="BF844" s="236"/>
      <c r="BG844" s="236"/>
      <c r="BH844" s="236"/>
      <c r="BI844" s="236"/>
      <c r="BJ844" s="236"/>
      <c r="BK844" s="236"/>
      <c r="BL844" s="236"/>
      <c r="BM844" s="236"/>
      <c r="BN844" s="236"/>
      <c r="BO844" s="236"/>
      <c r="BP844" s="236"/>
      <c r="BQ844" s="236"/>
      <c r="BR844" s="236"/>
      <c r="BS844" s="236"/>
      <c r="BT844" s="236"/>
      <c r="BU844" s="236"/>
      <c r="BV844" s="236"/>
      <c r="BW844" s="236"/>
      <c r="BX844" s="236"/>
      <c r="BY844" s="236"/>
      <c r="BZ844" s="236"/>
      <c r="CA844" s="236"/>
      <c r="CB844" s="236"/>
      <c r="CC844" s="236"/>
      <c r="CD844" s="236"/>
      <c r="CE844" s="236"/>
      <c r="CF844" s="236"/>
      <c r="CG844" s="236"/>
      <c r="CH844" s="236"/>
      <c r="CI844" s="236"/>
      <c r="CJ844" s="236"/>
      <c r="CK844" s="236"/>
      <c r="CL844" s="236"/>
      <c r="CM844" s="236"/>
      <c r="CN844" s="236"/>
      <c r="CO844" s="236"/>
      <c r="CP844" s="236"/>
      <c r="CQ844" s="236"/>
      <c r="CR844" s="236"/>
      <c r="CS844" s="236"/>
    </row>
    <row r="845" spans="1:97">
      <c r="A845" t="s">
        <v>328</v>
      </c>
      <c r="B845" s="39" t="s">
        <v>594</v>
      </c>
      <c r="C845" s="39">
        <v>22.7</v>
      </c>
      <c r="D845" s="39">
        <v>-19.6</v>
      </c>
      <c r="E845" s="39">
        <v>-24.6</v>
      </c>
      <c r="F845" s="39">
        <v>-2.8</v>
      </c>
      <c r="G845" s="39">
        <v>-15.2</v>
      </c>
      <c r="H845" s="39">
        <v>76.8</v>
      </c>
      <c r="I845" s="39">
        <v>23.4</v>
      </c>
      <c r="J845" s="39">
        <v>-17.5</v>
      </c>
      <c r="K845" s="39">
        <v>-78.5</v>
      </c>
      <c r="L845" s="39">
        <v>62.7</v>
      </c>
      <c r="M845" s="39">
        <v>1.7</v>
      </c>
      <c r="N845" s="39"/>
      <c r="O845" s="39">
        <v>-60.1</v>
      </c>
      <c r="P845" s="39">
        <v>-29.1</v>
      </c>
      <c r="Q845" s="39"/>
      <c r="R845" s="39">
        <v>-13.1</v>
      </c>
      <c r="S845" s="39"/>
      <c r="T845" s="39"/>
      <c r="U845" s="39"/>
      <c r="V845" s="39"/>
      <c r="W845" s="39">
        <v>-52.2</v>
      </c>
      <c r="X845" s="39"/>
      <c r="Y845" s="39">
        <v>-65.3</v>
      </c>
      <c r="Z845" s="39"/>
      <c r="AA845" s="39"/>
      <c r="AB845" s="39"/>
      <c r="AC845" s="39"/>
      <c r="AD845" s="39">
        <v>1.7</v>
      </c>
      <c r="AE845" s="39"/>
      <c r="AF845" s="39">
        <v>37</v>
      </c>
      <c r="AG845" s="39"/>
      <c r="AH845" s="39"/>
      <c r="AI845" s="39"/>
      <c r="AJ845" s="39"/>
      <c r="AK845" s="39">
        <v>-115.7</v>
      </c>
      <c r="AL845" s="39"/>
      <c r="AM845" s="39">
        <v>10.6</v>
      </c>
      <c r="AN845" s="39"/>
      <c r="AO845" s="39"/>
      <c r="AP845" s="39"/>
      <c r="AQ845" s="39"/>
      <c r="AR845" s="39">
        <v>-62.8</v>
      </c>
      <c r="AS845" s="39"/>
      <c r="AT845" s="39">
        <v>-103.2</v>
      </c>
      <c r="AU845" s="39"/>
      <c r="AV845" s="39"/>
      <c r="AW845" s="39"/>
      <c r="AX845" s="39"/>
      <c r="AY845" s="39">
        <v>48.5</v>
      </c>
      <c r="AZ845" s="39"/>
      <c r="BA845" s="39">
        <v>77.4</v>
      </c>
      <c r="BB845" s="39"/>
      <c r="BC845" s="39"/>
      <c r="BD845" s="39"/>
      <c r="BE845" s="39"/>
      <c r="BF845" s="39">
        <v>73.9</v>
      </c>
      <c r="BG845" s="39"/>
      <c r="BH845" s="39">
        <v>-70.7</v>
      </c>
      <c r="BI845" s="39"/>
      <c r="BJ845" s="39"/>
      <c r="BK845" s="39"/>
      <c r="BL845" s="39"/>
      <c r="BM845" s="39">
        <v>-113</v>
      </c>
      <c r="BN845" s="39"/>
      <c r="BO845" s="39">
        <v>-175.9</v>
      </c>
      <c r="BP845" s="39"/>
      <c r="BQ845" s="39"/>
      <c r="BR845" s="39"/>
      <c r="BS845" s="39"/>
      <c r="BT845" s="39">
        <v>-1.1</v>
      </c>
      <c r="BU845" s="39"/>
      <c r="BV845" s="101">
        <v>-32.75</v>
      </c>
      <c r="BW845" s="39"/>
      <c r="BX845" s="39"/>
      <c r="BY845" s="39"/>
      <c r="BZ845" s="39"/>
      <c r="CA845" s="39">
        <v>-42.4</v>
      </c>
      <c r="CB845" s="39"/>
      <c r="CC845" s="39">
        <v>0</v>
      </c>
      <c r="CD845" s="39"/>
      <c r="CE845" s="39"/>
      <c r="CF845" s="39"/>
      <c r="CG845" s="39"/>
      <c r="CH845" s="96">
        <v>0</v>
      </c>
      <c r="CI845" s="39"/>
      <c r="CJ845" s="39">
        <v>0</v>
      </c>
      <c r="CK845" s="39">
        <v>0</v>
      </c>
      <c r="CL845" s="39">
        <v>0</v>
      </c>
      <c r="CM845" s="39">
        <v>0</v>
      </c>
      <c r="CN845" s="39">
        <v>0</v>
      </c>
      <c r="CO845" s="39">
        <v>0</v>
      </c>
      <c r="CP845" s="39">
        <v>0</v>
      </c>
      <c r="CQ845" s="39">
        <v>0</v>
      </c>
      <c r="CR845" s="39">
        <v>0</v>
      </c>
      <c r="CS845" s="39">
        <v>0</v>
      </c>
    </row>
    <row r="846" s="18" customFormat="1" spans="1:97">
      <c r="A846" s="18" t="s">
        <v>488</v>
      </c>
      <c r="B846" s="58" t="s">
        <v>594</v>
      </c>
      <c r="C846" s="58">
        <f>+C822+C831+C843+C845</f>
        <v>87.4000000000005</v>
      </c>
      <c r="D846" s="58">
        <f>+D822+D831+D843+D845</f>
        <v>118</v>
      </c>
      <c r="E846" s="58">
        <f>+E822+E831+E843+E845</f>
        <v>305.099999999999</v>
      </c>
      <c r="F846" s="58">
        <f>+F822+F831+F843+F845</f>
        <v>-9.60000000000121</v>
      </c>
      <c r="G846" s="58">
        <f>+G822+G831+G843+G845</f>
        <v>95.2363068720004</v>
      </c>
      <c r="H846" s="58">
        <f t="shared" ref="H846:R846" si="985">+H822+H831+H843+H845</f>
        <v>377.3</v>
      </c>
      <c r="I846" s="58">
        <f t="shared" si="985"/>
        <v>101.800000000001</v>
      </c>
      <c r="J846" s="58">
        <f t="shared" si="985"/>
        <v>171</v>
      </c>
      <c r="K846" s="58">
        <f t="shared" si="985"/>
        <v>784.1</v>
      </c>
      <c r="L846" s="58">
        <f t="shared" si="985"/>
        <v>-742.299999999999</v>
      </c>
      <c r="M846" s="58">
        <f t="shared" si="985"/>
        <v>-152.3</v>
      </c>
      <c r="N846" s="58"/>
      <c r="O846" s="58">
        <f t="shared" si="985"/>
        <v>-517.2</v>
      </c>
      <c r="P846" s="58">
        <f t="shared" si="985"/>
        <v>-58.7000000000001</v>
      </c>
      <c r="Q846" s="58"/>
      <c r="R846" s="58">
        <f t="shared" si="985"/>
        <v>346.200000000001</v>
      </c>
      <c r="S846" s="58"/>
      <c r="T846" s="58"/>
      <c r="U846" s="58"/>
      <c r="V846" s="58"/>
      <c r="W846" s="58">
        <f>+W822+W831+W843+W845</f>
        <v>-39.1000000000004</v>
      </c>
      <c r="X846" s="58"/>
      <c r="Y846" s="58">
        <f>+Y822+Y831+Y843+Y845</f>
        <v>1338.7</v>
      </c>
      <c r="Z846" s="58"/>
      <c r="AA846" s="58"/>
      <c r="AB846" s="58"/>
      <c r="AC846" s="58"/>
      <c r="AD846" s="58">
        <f>+AD822+AD831+AD843+AD845</f>
        <v>-1033.1</v>
      </c>
      <c r="AE846" s="58"/>
      <c r="AF846" s="58">
        <f>+AF822+AF831+AF843+AF845</f>
        <v>945.4</v>
      </c>
      <c r="AG846" s="58"/>
      <c r="AH846" s="58"/>
      <c r="AI846" s="58"/>
      <c r="AJ846" s="58"/>
      <c r="AK846" s="58">
        <f>+AK822+AK831+AK843+AK845</f>
        <v>-605.700000000001</v>
      </c>
      <c r="AL846" s="58"/>
      <c r="AM846" s="58">
        <f>+AM822+AM831+AM843+AM845</f>
        <v>1294</v>
      </c>
      <c r="AN846" s="58"/>
      <c r="AO846" s="58"/>
      <c r="AP846" s="58"/>
      <c r="AQ846" s="58"/>
      <c r="AR846" s="58">
        <f>+AR822+AR831+AR843+AR845</f>
        <v>1155.1</v>
      </c>
      <c r="AS846" s="58"/>
      <c r="AT846" s="58">
        <f>+AT822+AT831+AT843+AT845</f>
        <v>1119.9</v>
      </c>
      <c r="AU846" s="58"/>
      <c r="AV846" s="58"/>
      <c r="AW846" s="58"/>
      <c r="AX846" s="58"/>
      <c r="AY846" s="58">
        <f>+AY822+AY831+AY843+AY845</f>
        <v>-1581.6</v>
      </c>
      <c r="AZ846" s="58"/>
      <c r="BA846" s="58">
        <f>+BA822+BA831+BA843+BA845</f>
        <v>-3692.3</v>
      </c>
      <c r="BB846" s="58"/>
      <c r="BC846" s="58"/>
      <c r="BD846" s="58"/>
      <c r="BE846" s="58"/>
      <c r="BF846" s="58">
        <f>+BF822+BF831+BF843+BF845</f>
        <v>273.499999999999</v>
      </c>
      <c r="BG846" s="58"/>
      <c r="BH846" s="58">
        <f>+BH822+BH831+BH843+BH845</f>
        <v>-95.8999999999998</v>
      </c>
      <c r="BI846" s="58"/>
      <c r="BJ846" s="58"/>
      <c r="BK846" s="58"/>
      <c r="BL846" s="58"/>
      <c r="BM846" s="58">
        <f>+BM822+BM831+BM843+BM845</f>
        <v>2379.3</v>
      </c>
      <c r="BN846" s="58"/>
      <c r="BO846" s="58">
        <f>+BO822+BO831+BO843+BO845</f>
        <v>1670.3</v>
      </c>
      <c r="BP846" s="58"/>
      <c r="BQ846" s="58"/>
      <c r="BR846" s="58"/>
      <c r="BS846" s="58"/>
      <c r="BT846" s="58">
        <v>-1559.8</v>
      </c>
      <c r="BU846" s="58"/>
      <c r="BV846" s="58">
        <f>+BV822+BV831+BV843+BV845</f>
        <v>-235.700000000001</v>
      </c>
      <c r="BW846" s="58"/>
      <c r="BX846" s="58"/>
      <c r="BY846" s="58"/>
      <c r="BZ846" s="58"/>
      <c r="CA846" s="58">
        <f>+CA822+CA831+CA843+CA845</f>
        <v>769.6</v>
      </c>
      <c r="CB846" s="58"/>
      <c r="CC846" s="58">
        <f t="shared" ref="CC846:CS846" si="986">+CC822+CC831+CC843+CC845</f>
        <v>2638.08536059021</v>
      </c>
      <c r="CD846" s="58"/>
      <c r="CE846" s="58"/>
      <c r="CF846" s="58"/>
      <c r="CG846" s="58"/>
      <c r="CH846" s="58">
        <f>+CH822+CH831+CH843+CH845</f>
        <v>5592.65546706922</v>
      </c>
      <c r="CI846" s="58"/>
      <c r="CJ846" s="58">
        <f>+CJ822+CJ831+CJ843+CJ845</f>
        <v>2501.88437733224</v>
      </c>
      <c r="CK846" s="58">
        <f t="shared" si="986"/>
        <v>2942.87452309717</v>
      </c>
      <c r="CL846" s="58">
        <f t="shared" si="986"/>
        <v>3425.79277570087</v>
      </c>
      <c r="CM846" s="58">
        <f t="shared" si="986"/>
        <v>3821.77157129014</v>
      </c>
      <c r="CN846" s="58">
        <f t="shared" si="986"/>
        <v>4169.37303693623</v>
      </c>
      <c r="CO846" s="58">
        <f t="shared" si="986"/>
        <v>4421.35810154807</v>
      </c>
      <c r="CP846" s="58">
        <f t="shared" si="986"/>
        <v>4806.00850796507</v>
      </c>
      <c r="CQ846" s="58">
        <f t="shared" si="986"/>
        <v>5217.78497126107</v>
      </c>
      <c r="CR846" s="58">
        <f t="shared" si="986"/>
        <v>5658.56448843464</v>
      </c>
      <c r="CS846" s="58">
        <f t="shared" si="986"/>
        <v>6130.3544928725</v>
      </c>
    </row>
    <row r="847" spans="1:97">
      <c r="A847" s="18" t="s">
        <v>489</v>
      </c>
      <c r="B847" s="58" t="s">
        <v>594</v>
      </c>
      <c r="C847" s="58">
        <v>576.2</v>
      </c>
      <c r="D847" s="58">
        <v>663.2</v>
      </c>
      <c r="E847" s="58">
        <v>781.2</v>
      </c>
      <c r="F847" s="58">
        <v>1086.7</v>
      </c>
      <c r="G847" s="58">
        <v>1077.1</v>
      </c>
      <c r="H847" s="58">
        <v>1173.1</v>
      </c>
      <c r="I847" s="58">
        <v>1550.4</v>
      </c>
      <c r="J847" s="58">
        <v>1652.2</v>
      </c>
      <c r="K847" s="58">
        <v>1823.2</v>
      </c>
      <c r="L847" s="58">
        <v>2659.3</v>
      </c>
      <c r="M847" s="58">
        <v>1917</v>
      </c>
      <c r="N847" s="58"/>
      <c r="O847" s="58">
        <v>1917</v>
      </c>
      <c r="P847" s="58">
        <v>1399.8</v>
      </c>
      <c r="Q847" s="58"/>
      <c r="R847" s="58">
        <v>1399.8</v>
      </c>
      <c r="S847" s="58"/>
      <c r="T847" s="58"/>
      <c r="U847" s="58"/>
      <c r="V847" s="58"/>
      <c r="W847" s="58">
        <f>+R849</f>
        <v>1746</v>
      </c>
      <c r="X847" s="58"/>
      <c r="Y847" s="58">
        <v>1746</v>
      </c>
      <c r="Z847" s="58"/>
      <c r="AA847" s="58"/>
      <c r="AB847" s="58"/>
      <c r="AC847" s="58"/>
      <c r="AD847" s="58">
        <f>+Y849</f>
        <v>3046.6</v>
      </c>
      <c r="AE847" s="58"/>
      <c r="AF847" s="58">
        <v>3046.6</v>
      </c>
      <c r="AG847" s="58"/>
      <c r="AH847" s="58"/>
      <c r="AI847" s="58"/>
      <c r="AJ847" s="58"/>
      <c r="AK847" s="58">
        <f>+AF849</f>
        <v>3992</v>
      </c>
      <c r="AL847" s="58"/>
      <c r="AM847" s="58">
        <v>3992</v>
      </c>
      <c r="AN847" s="58"/>
      <c r="AO847" s="58"/>
      <c r="AP847" s="58"/>
      <c r="AQ847" s="58"/>
      <c r="AR847" s="58">
        <f>+AM849</f>
        <v>5286</v>
      </c>
      <c r="AS847" s="58"/>
      <c r="AT847" s="58">
        <v>5286</v>
      </c>
      <c r="AU847" s="58"/>
      <c r="AV847" s="58"/>
      <c r="AW847" s="58"/>
      <c r="AX847" s="58"/>
      <c r="AY847" s="58">
        <f>+AT849</f>
        <v>6405.9</v>
      </c>
      <c r="AZ847" s="58"/>
      <c r="BA847" s="58">
        <v>6405.9</v>
      </c>
      <c r="BB847" s="58"/>
      <c r="BC847" s="58"/>
      <c r="BD847" s="58"/>
      <c r="BE847" s="58"/>
      <c r="BF847" s="58">
        <f>+BA849</f>
        <v>2713.6</v>
      </c>
      <c r="BG847" s="58"/>
      <c r="BH847" s="58">
        <v>2713.6</v>
      </c>
      <c r="BI847" s="58"/>
      <c r="BJ847" s="58"/>
      <c r="BK847" s="58"/>
      <c r="BL847" s="58"/>
      <c r="BM847" s="58">
        <v>2617.7</v>
      </c>
      <c r="BN847" s="58"/>
      <c r="BO847" s="58">
        <v>2617.7</v>
      </c>
      <c r="BP847" s="58"/>
      <c r="BQ847" s="58"/>
      <c r="BR847" s="58"/>
      <c r="BS847" s="58"/>
      <c r="BT847" s="58">
        <v>4288.1</v>
      </c>
      <c r="BU847" s="58"/>
      <c r="BV847" s="59">
        <f>BO849</f>
        <v>4288</v>
      </c>
      <c r="BW847" s="58"/>
      <c r="BX847" s="58"/>
      <c r="BY847" s="58"/>
      <c r="BZ847" s="58"/>
      <c r="CA847" s="59">
        <f>BV849</f>
        <v>4052.3</v>
      </c>
      <c r="CB847" s="58"/>
      <c r="CC847" s="58">
        <f>+BV871</f>
        <v>4052.3</v>
      </c>
      <c r="CD847" s="58"/>
      <c r="CE847" s="58"/>
      <c r="CF847" s="58"/>
      <c r="CG847" s="58"/>
      <c r="CH847" s="59">
        <f>CC849</f>
        <v>6690.38536059021</v>
      </c>
      <c r="CI847" s="58"/>
      <c r="CJ847" s="58">
        <f>+CC871</f>
        <v>6690.38536059021</v>
      </c>
      <c r="CK847" s="58">
        <f t="shared" ref="CK847:CS847" si="987">+CJ871</f>
        <v>9192.26973792245</v>
      </c>
      <c r="CL847" s="58">
        <f t="shared" si="987"/>
        <v>12135.1442610196</v>
      </c>
      <c r="CM847" s="58">
        <f t="shared" si="987"/>
        <v>15560.9370367205</v>
      </c>
      <c r="CN847" s="58">
        <f t="shared" si="987"/>
        <v>19382.7086080106</v>
      </c>
      <c r="CO847" s="58">
        <f t="shared" si="987"/>
        <v>23552.0816449469</v>
      </c>
      <c r="CP847" s="58">
        <f t="shared" si="987"/>
        <v>27973.4397464949</v>
      </c>
      <c r="CQ847" s="58">
        <f t="shared" si="987"/>
        <v>32779.44825446</v>
      </c>
      <c r="CR847" s="58">
        <f t="shared" si="987"/>
        <v>37997.2332257211</v>
      </c>
      <c r="CS847" s="58">
        <f t="shared" si="987"/>
        <v>43655.7977141557</v>
      </c>
    </row>
    <row r="848" spans="1:97">
      <c r="A848" s="212" t="s">
        <v>331</v>
      </c>
      <c r="B848" s="27" t="s">
        <v>594</v>
      </c>
      <c r="C848" s="27">
        <v>0</v>
      </c>
      <c r="D848" s="27">
        <v>0</v>
      </c>
      <c r="E848" s="27">
        <v>0</v>
      </c>
      <c r="F848" s="27">
        <v>0</v>
      </c>
      <c r="G848" s="27">
        <v>0</v>
      </c>
      <c r="H848" s="27">
        <v>0</v>
      </c>
      <c r="I848" s="27">
        <v>0</v>
      </c>
      <c r="J848" s="27">
        <v>0</v>
      </c>
      <c r="K848" s="27">
        <v>0</v>
      </c>
      <c r="L848" s="27">
        <v>0</v>
      </c>
      <c r="M848" s="39">
        <v>0</v>
      </c>
      <c r="O848" s="27">
        <v>0</v>
      </c>
      <c r="P848" s="39">
        <v>0</v>
      </c>
      <c r="R848" s="27">
        <v>0</v>
      </c>
      <c r="W848" s="39">
        <v>-21</v>
      </c>
      <c r="Y848" s="39">
        <v>-38.1</v>
      </c>
      <c r="AD848" s="27">
        <v>0</v>
      </c>
      <c r="AF848" s="27">
        <v>0</v>
      </c>
      <c r="AK848" s="39">
        <v>0</v>
      </c>
      <c r="AM848" s="27">
        <v>0</v>
      </c>
      <c r="AR848" s="27">
        <v>0</v>
      </c>
      <c r="AT848" s="27">
        <v>0</v>
      </c>
      <c r="AU848" s="39"/>
      <c r="AW848" s="39"/>
      <c r="AY848" s="39">
        <v>0</v>
      </c>
      <c r="BA848" s="39">
        <v>0</v>
      </c>
      <c r="BB848" s="39"/>
      <c r="BC848" s="39"/>
      <c r="BD848" s="39"/>
      <c r="BE848" s="39"/>
      <c r="BF848" s="39">
        <v>0</v>
      </c>
      <c r="BG848" s="39"/>
      <c r="BH848" s="39">
        <v>0</v>
      </c>
      <c r="BI848" s="39"/>
      <c r="BJ848" s="39"/>
      <c r="BK848" s="39"/>
      <c r="BL848" s="39"/>
      <c r="BM848" s="39">
        <v>0</v>
      </c>
      <c r="BN848" s="39"/>
      <c r="BO848" s="39">
        <v>0</v>
      </c>
      <c r="BP848" s="39"/>
      <c r="BQ848" s="39"/>
      <c r="BR848" s="39"/>
      <c r="BS848" s="39"/>
      <c r="BT848" s="39">
        <v>0</v>
      </c>
      <c r="BU848" s="39"/>
      <c r="BV848" s="39">
        <v>0</v>
      </c>
      <c r="BW848" s="39"/>
      <c r="BX848" s="39"/>
      <c r="BY848" s="39"/>
      <c r="BZ848" s="39"/>
      <c r="CA848" s="39">
        <v>0</v>
      </c>
      <c r="CB848" s="39"/>
      <c r="CC848" s="39">
        <v>0</v>
      </c>
      <c r="CD848" s="39"/>
      <c r="CE848" s="39"/>
      <c r="CF848" s="39"/>
      <c r="CG848" s="39"/>
      <c r="CH848" s="96">
        <v>0</v>
      </c>
      <c r="CI848" s="39"/>
      <c r="CJ848" s="39">
        <v>0</v>
      </c>
      <c r="CK848" s="39">
        <v>0</v>
      </c>
      <c r="CL848" s="39">
        <v>0</v>
      </c>
      <c r="CM848" s="39">
        <v>0</v>
      </c>
      <c r="CN848" s="39">
        <v>0</v>
      </c>
      <c r="CO848" s="39">
        <v>0</v>
      </c>
      <c r="CP848" s="39">
        <v>0</v>
      </c>
      <c r="CQ848" s="39">
        <v>0</v>
      </c>
      <c r="CR848" s="39">
        <v>0</v>
      </c>
      <c r="CS848" s="39">
        <v>0</v>
      </c>
    </row>
    <row r="849" spans="1:97">
      <c r="A849" s="235" t="s">
        <v>490</v>
      </c>
      <c r="B849" s="236" t="s">
        <v>594</v>
      </c>
      <c r="C849" s="236">
        <f>+C847+C846+C848</f>
        <v>663.600000000001</v>
      </c>
      <c r="D849" s="236">
        <f>+D847+D846+D848</f>
        <v>781.2</v>
      </c>
      <c r="E849" s="236">
        <f>+E847+E846+E848</f>
        <v>1086.3</v>
      </c>
      <c r="F849" s="236">
        <f>+F847+F846+F848</f>
        <v>1077.1</v>
      </c>
      <c r="G849" s="236">
        <f>+G847+G846+G848</f>
        <v>1172.336306872</v>
      </c>
      <c r="H849" s="236">
        <f t="shared" ref="H849:R849" si="988">+H847+H846+H848</f>
        <v>1550.4</v>
      </c>
      <c r="I849" s="236">
        <f t="shared" si="988"/>
        <v>1652.2</v>
      </c>
      <c r="J849" s="236">
        <f t="shared" si="988"/>
        <v>1823.2</v>
      </c>
      <c r="K849" s="236">
        <f t="shared" si="988"/>
        <v>2607.3</v>
      </c>
      <c r="L849" s="236">
        <f t="shared" si="988"/>
        <v>1917</v>
      </c>
      <c r="M849" s="236">
        <f t="shared" si="988"/>
        <v>1764.7</v>
      </c>
      <c r="N849" s="236"/>
      <c r="O849" s="236">
        <f t="shared" si="988"/>
        <v>1399.8</v>
      </c>
      <c r="P849" s="236">
        <f t="shared" si="988"/>
        <v>1341.1</v>
      </c>
      <c r="Q849" s="236"/>
      <c r="R849" s="236">
        <f t="shared" si="988"/>
        <v>1746</v>
      </c>
      <c r="S849" s="236"/>
      <c r="T849" s="236"/>
      <c r="U849" s="236"/>
      <c r="V849" s="236"/>
      <c r="W849" s="236">
        <f>+W847+W846+W848</f>
        <v>1685.9</v>
      </c>
      <c r="X849" s="236"/>
      <c r="Y849" s="236">
        <f>+Y847+Y846+Y848</f>
        <v>3046.6</v>
      </c>
      <c r="Z849" s="236"/>
      <c r="AA849" s="236"/>
      <c r="AB849" s="236"/>
      <c r="AC849" s="236"/>
      <c r="AD849" s="236">
        <f>+AD847+AD846+AD848</f>
        <v>2013.5</v>
      </c>
      <c r="AE849" s="236"/>
      <c r="AF849" s="236">
        <f>+AF847+AF846+AF848</f>
        <v>3992</v>
      </c>
      <c r="AG849" s="236"/>
      <c r="AH849" s="236"/>
      <c r="AI849" s="236"/>
      <c r="AJ849" s="236"/>
      <c r="AK849" s="236">
        <f>+AK847+AK846+AK848</f>
        <v>3386.3</v>
      </c>
      <c r="AL849" s="236"/>
      <c r="AM849" s="236">
        <f>+AM847+AM846+AM848</f>
        <v>5286</v>
      </c>
      <c r="AN849" s="236"/>
      <c r="AO849" s="236"/>
      <c r="AP849" s="236"/>
      <c r="AQ849" s="236"/>
      <c r="AR849" s="236">
        <f>+AR847+AR846+AR848</f>
        <v>6441.1</v>
      </c>
      <c r="AS849" s="236"/>
      <c r="AT849" s="236">
        <f>+AT847+AT846+AT848</f>
        <v>6405.9</v>
      </c>
      <c r="AU849" s="236"/>
      <c r="AV849" s="236"/>
      <c r="AW849" s="236"/>
      <c r="AX849" s="236"/>
      <c r="AY849" s="236">
        <f>+AY847+AY846+AY848</f>
        <v>4824.3</v>
      </c>
      <c r="AZ849" s="236"/>
      <c r="BA849" s="236">
        <f>+BA847+BA846+BA848</f>
        <v>2713.6</v>
      </c>
      <c r="BB849" s="236"/>
      <c r="BC849" s="236"/>
      <c r="BD849" s="236"/>
      <c r="BE849" s="236"/>
      <c r="BF849" s="236">
        <f>+BF847+BF846+BF848</f>
        <v>2987.1</v>
      </c>
      <c r="BG849" s="236"/>
      <c r="BH849" s="237">
        <f>+BH847+BH846+BH848</f>
        <v>2617.7</v>
      </c>
      <c r="BI849" s="236"/>
      <c r="BJ849" s="236"/>
      <c r="BK849" s="236"/>
      <c r="BL849" s="236"/>
      <c r="BM849" s="236">
        <f>+BM847+BM846+BM848</f>
        <v>4997</v>
      </c>
      <c r="BN849" s="236"/>
      <c r="BO849" s="236">
        <f>+BO847+BO846+BO848</f>
        <v>4288</v>
      </c>
      <c r="BP849" s="236"/>
      <c r="BQ849" s="236"/>
      <c r="BR849" s="236"/>
      <c r="BS849" s="236"/>
      <c r="BT849" s="236">
        <v>2728.3</v>
      </c>
      <c r="BU849" s="236"/>
      <c r="BV849" s="237">
        <f>+BV847+BV846+BV848</f>
        <v>4052.3</v>
      </c>
      <c r="BW849" s="236"/>
      <c r="BX849" s="236"/>
      <c r="BY849" s="236"/>
      <c r="BZ849" s="236"/>
      <c r="CA849" s="237">
        <f>+CA847+CA846+CA848</f>
        <v>4821.9</v>
      </c>
      <c r="CB849" s="236"/>
      <c r="CC849" s="236">
        <f t="shared" ref="CC849:CS849" si="989">+CC847+CC846+CC848</f>
        <v>6690.38536059021</v>
      </c>
      <c r="CD849" s="236"/>
      <c r="CE849" s="236"/>
      <c r="CF849" s="236"/>
      <c r="CG849" s="236"/>
      <c r="CH849" s="237">
        <f>+CH847+CH846+CH848</f>
        <v>12283.0408276594</v>
      </c>
      <c r="CI849" s="236"/>
      <c r="CJ849" s="236">
        <f>+CJ847+CJ846+CJ848</f>
        <v>9192.26973792245</v>
      </c>
      <c r="CK849" s="236">
        <f t="shared" si="989"/>
        <v>12135.1442610196</v>
      </c>
      <c r="CL849" s="236">
        <f t="shared" si="989"/>
        <v>15560.9370367205</v>
      </c>
      <c r="CM849" s="236">
        <f t="shared" si="989"/>
        <v>19382.7086080106</v>
      </c>
      <c r="CN849" s="236">
        <f t="shared" si="989"/>
        <v>23552.0816449469</v>
      </c>
      <c r="CO849" s="236">
        <f t="shared" si="989"/>
        <v>27973.4397464949</v>
      </c>
      <c r="CP849" s="236">
        <f t="shared" si="989"/>
        <v>32779.44825446</v>
      </c>
      <c r="CQ849" s="236">
        <f t="shared" si="989"/>
        <v>37997.2332257211</v>
      </c>
      <c r="CR849" s="236">
        <f t="shared" si="989"/>
        <v>43655.7977141557</v>
      </c>
      <c r="CS849" s="236">
        <f t="shared" si="989"/>
        <v>49786.1522070282</v>
      </c>
    </row>
    <row r="850" s="17" customFormat="1" ht="10.2" spans="1:97">
      <c r="A850" s="49" t="s">
        <v>595</v>
      </c>
      <c r="B850" s="228"/>
      <c r="C850" s="238">
        <f>+C849-C871</f>
        <v>0.400000000000546</v>
      </c>
      <c r="D850" s="238">
        <f>+D849-D871</f>
        <v>0</v>
      </c>
      <c r="E850" s="238">
        <f>+E849-E871</f>
        <v>-0.400000000000773</v>
      </c>
      <c r="F850" s="238">
        <f>+F849-F871</f>
        <v>0</v>
      </c>
      <c r="G850" s="238">
        <f>+G849-G871</f>
        <v>-0.763693127999659</v>
      </c>
      <c r="H850" s="238">
        <f t="shared" ref="H850:R850" si="990">+H849-H871</f>
        <v>0</v>
      </c>
      <c r="I850" s="238">
        <f t="shared" si="990"/>
        <v>0</v>
      </c>
      <c r="J850" s="238">
        <f t="shared" si="990"/>
        <v>0</v>
      </c>
      <c r="K850" s="238">
        <f t="shared" si="990"/>
        <v>0</v>
      </c>
      <c r="L850" s="238">
        <f t="shared" si="990"/>
        <v>0</v>
      </c>
      <c r="M850" s="238">
        <f t="shared" si="990"/>
        <v>-0.400000000000091</v>
      </c>
      <c r="N850" s="238"/>
      <c r="O850" s="238">
        <f t="shared" si="990"/>
        <v>0</v>
      </c>
      <c r="P850" s="238">
        <f t="shared" si="990"/>
        <v>0</v>
      </c>
      <c r="Q850" s="238"/>
      <c r="R850" s="238">
        <f t="shared" si="990"/>
        <v>0</v>
      </c>
      <c r="S850" s="238"/>
      <c r="T850" s="238"/>
      <c r="U850" s="238"/>
      <c r="V850" s="238"/>
      <c r="W850" s="238">
        <f>+W849-W871</f>
        <v>0</v>
      </c>
      <c r="X850" s="238"/>
      <c r="Y850" s="238">
        <f>+Y849-Y871</f>
        <v>0</v>
      </c>
      <c r="Z850" s="238"/>
      <c r="AA850" s="238"/>
      <c r="AB850" s="238"/>
      <c r="AC850" s="238"/>
      <c r="AD850" s="238">
        <f>+AD849-AD871</f>
        <v>0</v>
      </c>
      <c r="AE850" s="238"/>
      <c r="AF850" s="238">
        <f>+AF849-AF871</f>
        <v>0</v>
      </c>
      <c r="AG850" s="238"/>
      <c r="AH850" s="238"/>
      <c r="AI850" s="238"/>
      <c r="AJ850" s="238"/>
      <c r="AK850" s="238">
        <f>+AK849-AK871</f>
        <v>0</v>
      </c>
      <c r="AL850" s="238"/>
      <c r="AM850" s="238">
        <f>+AM849-AM871</f>
        <v>0</v>
      </c>
      <c r="AN850" s="238"/>
      <c r="AO850" s="238"/>
      <c r="AP850" s="238"/>
      <c r="AQ850" s="238"/>
      <c r="AR850" s="238">
        <f>+AR849-AR871</f>
        <v>-0.500000000001819</v>
      </c>
      <c r="AS850" s="238"/>
      <c r="AT850" s="238">
        <f>+AT849-AT871</f>
        <v>0</v>
      </c>
      <c r="AU850" s="238"/>
      <c r="AV850" s="239"/>
      <c r="AW850" s="238"/>
      <c r="AX850" s="239"/>
      <c r="AY850" s="238">
        <f>+AY849-AY871</f>
        <v>0</v>
      </c>
      <c r="AZ850" s="238"/>
      <c r="BA850" s="238">
        <f>+BA849-BA871</f>
        <v>0.100000000001728</v>
      </c>
      <c r="BB850" s="238"/>
      <c r="BC850" s="238"/>
      <c r="BD850" s="238"/>
      <c r="BE850" s="238"/>
      <c r="BF850" s="238">
        <f>+BF849-BF871</f>
        <v>-0.299999999998818</v>
      </c>
      <c r="BG850" s="238"/>
      <c r="BH850" s="238">
        <f>+BH849-BH871</f>
        <v>0</v>
      </c>
      <c r="BI850" s="238"/>
      <c r="BJ850" s="238"/>
      <c r="BK850" s="238"/>
      <c r="BL850" s="238"/>
      <c r="BM850" s="238"/>
      <c r="BN850" s="238"/>
      <c r="BO850" s="238">
        <f>+BO849-BO871</f>
        <v>-0.100000000002183</v>
      </c>
      <c r="BP850" s="238"/>
      <c r="BQ850" s="238"/>
      <c r="BR850" s="238"/>
      <c r="BS850" s="238"/>
      <c r="BT850" s="238"/>
      <c r="BU850" s="238"/>
      <c r="BV850" s="238">
        <f>+BV849-BV871</f>
        <v>0</v>
      </c>
      <c r="BW850" s="238"/>
      <c r="BX850" s="238"/>
      <c r="BY850" s="238"/>
      <c r="BZ850" s="238"/>
      <c r="CA850" s="238"/>
      <c r="CB850" s="238"/>
      <c r="CC850" s="238">
        <f t="shared" ref="CC850:CS850" si="991">+CC849-CC871</f>
        <v>0</v>
      </c>
      <c r="CD850" s="238"/>
      <c r="CE850" s="238"/>
      <c r="CF850" s="238"/>
      <c r="CG850" s="238"/>
      <c r="CH850" s="238">
        <f>+CH849-CH871</f>
        <v>0</v>
      </c>
      <c r="CI850" s="238"/>
      <c r="CJ850" s="238">
        <f t="shared" si="991"/>
        <v>0</v>
      </c>
      <c r="CK850" s="238">
        <f t="shared" si="991"/>
        <v>0</v>
      </c>
      <c r="CL850" s="238">
        <f t="shared" si="991"/>
        <v>0</v>
      </c>
      <c r="CM850" s="238">
        <f t="shared" si="991"/>
        <v>0</v>
      </c>
      <c r="CN850" s="238">
        <f t="shared" si="991"/>
        <v>0</v>
      </c>
      <c r="CO850" s="238">
        <f t="shared" si="991"/>
        <v>0</v>
      </c>
      <c r="CP850" s="238">
        <f t="shared" si="991"/>
        <v>0</v>
      </c>
      <c r="CQ850" s="238">
        <f t="shared" si="991"/>
        <v>0</v>
      </c>
      <c r="CR850" s="238">
        <f t="shared" si="991"/>
        <v>0</v>
      </c>
      <c r="CS850" s="238">
        <f t="shared" si="991"/>
        <v>0</v>
      </c>
    </row>
    <row r="851" spans="1:97">
      <c r="L851" s="39"/>
      <c r="Y851" s="39"/>
    </row>
    <row r="852" spans="1:97">
      <c r="A852" s="28" t="s">
        <v>491</v>
      </c>
      <c r="B852" s="226"/>
      <c r="C852" s="226"/>
      <c r="D852" s="226"/>
      <c r="E852" s="226"/>
      <c r="F852" s="226"/>
      <c r="G852" s="226"/>
      <c r="H852" s="226"/>
      <c r="I852" s="226"/>
      <c r="J852" s="226"/>
      <c r="K852" s="226"/>
      <c r="L852" s="226"/>
      <c r="M852" s="226"/>
      <c r="N852" s="226"/>
      <c r="O852" s="226"/>
      <c r="P852" s="226"/>
      <c r="Q852" s="226"/>
      <c r="R852" s="226"/>
      <c r="S852" s="226"/>
      <c r="T852" s="226"/>
      <c r="U852" s="226"/>
      <c r="V852" s="226"/>
      <c r="W852" s="226"/>
      <c r="X852" s="226"/>
      <c r="Y852" s="226"/>
      <c r="Z852" s="226"/>
      <c r="AA852" s="226"/>
      <c r="AB852" s="226"/>
      <c r="AC852" s="226"/>
      <c r="AD852" s="226"/>
      <c r="AE852" s="226"/>
      <c r="AF852" s="226"/>
      <c r="AG852" s="226"/>
      <c r="AH852" s="226"/>
      <c r="AI852" s="226"/>
      <c r="AJ852" s="226"/>
      <c r="AK852" s="226"/>
      <c r="AL852" s="226"/>
      <c r="AM852" s="226"/>
      <c r="AN852" s="226"/>
      <c r="AO852" s="226"/>
      <c r="AP852" s="226"/>
      <c r="AQ852" s="226"/>
      <c r="AR852" s="226"/>
      <c r="AS852" s="226"/>
      <c r="AT852" s="226"/>
      <c r="AU852" s="226"/>
      <c r="AV852" s="226"/>
      <c r="AW852" s="226"/>
      <c r="AX852" s="226"/>
      <c r="AY852" s="226"/>
      <c r="AZ852" s="226"/>
      <c r="BA852" s="226"/>
      <c r="BB852" s="226"/>
      <c r="BC852" s="226"/>
      <c r="BD852" s="226"/>
      <c r="BE852" s="226"/>
      <c r="BF852" s="226"/>
      <c r="BG852" s="226"/>
      <c r="BH852" s="226"/>
      <c r="BI852" s="226"/>
      <c r="BJ852" s="226"/>
      <c r="BK852" s="226"/>
      <c r="BL852" s="226"/>
      <c r="BM852" s="226"/>
      <c r="BN852" s="226"/>
      <c r="BO852" s="226"/>
      <c r="BP852" s="226"/>
      <c r="BQ852" s="226"/>
      <c r="BR852" s="226"/>
      <c r="BS852" s="226"/>
      <c r="BT852" s="226"/>
      <c r="BU852" s="226"/>
      <c r="BV852" s="226"/>
      <c r="BW852" s="226"/>
      <c r="BX852" s="226"/>
      <c r="BY852" s="226"/>
      <c r="BZ852" s="226"/>
      <c r="CA852" s="226"/>
      <c r="CB852" s="226"/>
      <c r="CC852" s="226"/>
      <c r="CD852" s="226"/>
      <c r="CE852" s="226"/>
      <c r="CF852" s="226"/>
      <c r="CG852" s="226"/>
      <c r="CH852" s="226"/>
      <c r="CI852" s="226"/>
      <c r="CJ852" s="226"/>
      <c r="CK852" s="226"/>
      <c r="CL852" s="226"/>
      <c r="CM852" s="226"/>
      <c r="CN852" s="226"/>
      <c r="CO852" s="226"/>
      <c r="CP852" s="226"/>
      <c r="CQ852" s="226"/>
      <c r="CR852" s="226"/>
      <c r="CS852" s="226"/>
    </row>
    <row r="854" spans="1:97">
      <c r="A854" s="227" t="s">
        <v>339</v>
      </c>
      <c r="L854" s="39"/>
    </row>
    <row r="855" spans="1:97">
      <c r="A855" t="s">
        <v>75</v>
      </c>
      <c r="B855" s="39" t="s">
        <v>594</v>
      </c>
      <c r="C855" s="39">
        <v>3837.1</v>
      </c>
      <c r="D855" s="39">
        <v>4053.9</v>
      </c>
      <c r="E855" s="39">
        <v>4344.4</v>
      </c>
      <c r="F855" s="39">
        <v>5532.5</v>
      </c>
      <c r="G855" s="39">
        <v>5466</v>
      </c>
      <c r="H855" s="39">
        <v>5729.6</v>
      </c>
      <c r="I855" s="39">
        <v>6204.6</v>
      </c>
      <c r="J855" s="39">
        <v>6478.2</v>
      </c>
      <c r="K855" s="39">
        <v>6457.6</v>
      </c>
      <c r="L855" s="39">
        <v>7525.5</v>
      </c>
      <c r="M855" s="39">
        <v>8180.6</v>
      </c>
      <c r="N855" s="39"/>
      <c r="O855" s="39">
        <v>8151.5</v>
      </c>
      <c r="P855" s="39">
        <v>7721.8</v>
      </c>
      <c r="Q855" s="39"/>
      <c r="R855" s="39">
        <v>8792.5</v>
      </c>
      <c r="S855" s="39"/>
      <c r="T855" s="39"/>
      <c r="U855" s="39"/>
      <c r="V855" s="39"/>
      <c r="W855" s="39">
        <v>9064.4</v>
      </c>
      <c r="X855" s="39"/>
      <c r="Y855" s="39">
        <v>8872.3</v>
      </c>
      <c r="Z855" s="39"/>
      <c r="AA855" s="39"/>
      <c r="AB855" s="39"/>
      <c r="AC855" s="39"/>
      <c r="AD855" s="39">
        <v>9551</v>
      </c>
      <c r="AE855" s="39"/>
      <c r="AF855" s="39">
        <v>9597.1</v>
      </c>
      <c r="AG855" s="39"/>
      <c r="AH855" s="39"/>
      <c r="AI855" s="39"/>
      <c r="AJ855" s="39"/>
      <c r="AK855" s="39">
        <v>9571.1</v>
      </c>
      <c r="AL855" s="39"/>
      <c r="AM855" s="39">
        <v>9585.6</v>
      </c>
      <c r="AN855" s="39"/>
      <c r="AO855" s="39"/>
      <c r="AP855" s="39"/>
      <c r="AQ855" s="39"/>
      <c r="AR855" s="39">
        <v>10856.5</v>
      </c>
      <c r="AS855" s="39"/>
      <c r="AT855" s="39">
        <v>10514.2</v>
      </c>
      <c r="AU855" s="39"/>
      <c r="AV855" s="39"/>
      <c r="AW855" s="39"/>
      <c r="AX855" s="39"/>
      <c r="AY855" s="39">
        <v>10559</v>
      </c>
      <c r="AZ855" s="39"/>
      <c r="BA855" s="39">
        <v>11074.5</v>
      </c>
      <c r="BB855" s="39"/>
      <c r="BC855" s="39"/>
      <c r="BD855" s="39"/>
      <c r="BE855" s="39"/>
      <c r="BF855" s="39">
        <v>11353.9</v>
      </c>
      <c r="BG855" s="39"/>
      <c r="BH855" s="39">
        <v>11717.7</v>
      </c>
      <c r="BI855" s="39"/>
      <c r="BJ855" s="39"/>
      <c r="BK855" s="39"/>
      <c r="BL855" s="39"/>
      <c r="BM855" s="39">
        <v>11362</v>
      </c>
      <c r="BN855" s="39"/>
      <c r="BO855" s="39">
        <v>13102.6</v>
      </c>
      <c r="BP855" s="39"/>
      <c r="BQ855" s="39"/>
      <c r="BR855" s="39"/>
      <c r="BS855" s="39"/>
      <c r="BT855" s="39">
        <v>13235.1</v>
      </c>
      <c r="BU855" s="39"/>
      <c r="BV855" s="39">
        <v>13382</v>
      </c>
      <c r="BW855" s="101"/>
      <c r="BX855" s="101"/>
      <c r="BY855" s="39"/>
      <c r="BZ855" s="101"/>
      <c r="CA855" s="39">
        <v>12983</v>
      </c>
      <c r="CB855" s="101"/>
      <c r="CC855" s="39">
        <f>+BV855-CC829</f>
        <v>15382</v>
      </c>
      <c r="CD855" s="101"/>
      <c r="CE855" s="101"/>
      <c r="CF855" s="39"/>
      <c r="CG855" s="101"/>
      <c r="CH855" s="39">
        <f>+CC855-CH829</f>
        <v>15382</v>
      </c>
      <c r="CI855" s="101"/>
      <c r="CJ855" s="39">
        <f>+CC855-CJ829</f>
        <v>15382</v>
      </c>
      <c r="CK855" s="39">
        <f t="shared" ref="CK855:CS855" si="992">+CJ855-CK829</f>
        <v>15382</v>
      </c>
      <c r="CL855" s="39">
        <f t="shared" si="992"/>
        <v>15382</v>
      </c>
      <c r="CM855" s="39">
        <f t="shared" si="992"/>
        <v>15382</v>
      </c>
      <c r="CN855" s="39">
        <f t="shared" si="992"/>
        <v>15382</v>
      </c>
      <c r="CO855" s="39">
        <f t="shared" si="992"/>
        <v>15382</v>
      </c>
      <c r="CP855" s="39">
        <f t="shared" si="992"/>
        <v>15382</v>
      </c>
      <c r="CQ855" s="39">
        <f t="shared" si="992"/>
        <v>15382</v>
      </c>
      <c r="CR855" s="39">
        <f t="shared" si="992"/>
        <v>15382</v>
      </c>
      <c r="CS855" s="39">
        <f t="shared" si="992"/>
        <v>15382</v>
      </c>
    </row>
    <row r="856" spans="1:97">
      <c r="A856" t="s">
        <v>340</v>
      </c>
      <c r="B856" s="39" t="s">
        <v>594</v>
      </c>
      <c r="C856" s="39">
        <v>1201</v>
      </c>
      <c r="D856" s="39">
        <v>1792.8</v>
      </c>
      <c r="E856" s="39">
        <v>1959.2</v>
      </c>
      <c r="F856" s="39">
        <v>2038.2</v>
      </c>
      <c r="G856" s="39">
        <v>2042.4</v>
      </c>
      <c r="H856" s="39">
        <v>2177.5</v>
      </c>
      <c r="I856" s="39">
        <v>2477.3</v>
      </c>
      <c r="J856" s="39">
        <v>2625.4</v>
      </c>
      <c r="K856" s="39">
        <v>2547.7</v>
      </c>
      <c r="L856" s="39">
        <v>2714.6</v>
      </c>
      <c r="M856" s="39">
        <v>2901.9</v>
      </c>
      <c r="N856" s="39"/>
      <c r="O856" s="39">
        <v>2942.9</v>
      </c>
      <c r="P856" s="39">
        <v>2819.9</v>
      </c>
      <c r="Q856" s="39"/>
      <c r="R856" s="39">
        <v>3179.4</v>
      </c>
      <c r="S856" s="39"/>
      <c r="T856" s="39"/>
      <c r="U856" s="39"/>
      <c r="V856" s="39"/>
      <c r="W856" s="39">
        <v>2694.4</v>
      </c>
      <c r="X856" s="39"/>
      <c r="Y856" s="39">
        <v>2579.1</v>
      </c>
      <c r="Z856" s="39"/>
      <c r="AA856" s="39"/>
      <c r="AB856" s="39"/>
      <c r="AC856" s="39"/>
      <c r="AD856" s="39">
        <v>2884.8</v>
      </c>
      <c r="AE856" s="39"/>
      <c r="AF856" s="39">
        <v>3087.3</v>
      </c>
      <c r="AG856" s="39"/>
      <c r="AH856" s="39"/>
      <c r="AI856" s="39"/>
      <c r="AJ856" s="39"/>
      <c r="AK856" s="39">
        <v>3014.1</v>
      </c>
      <c r="AL856" s="39"/>
      <c r="AM856" s="39">
        <v>3163.8</v>
      </c>
      <c r="AN856" s="39"/>
      <c r="AO856" s="39"/>
      <c r="AP856" s="39"/>
      <c r="AQ856" s="39"/>
      <c r="AR856" s="39">
        <v>3066.7</v>
      </c>
      <c r="AS856" s="39"/>
      <c r="AT856" s="39">
        <v>3356.3</v>
      </c>
      <c r="AU856" s="39"/>
      <c r="AV856" s="39"/>
      <c r="AW856" s="39"/>
      <c r="AX856" s="39"/>
      <c r="AY856" s="39">
        <v>3455</v>
      </c>
      <c r="AZ856" s="39"/>
      <c r="BA856" s="39">
        <v>3462.8</v>
      </c>
      <c r="BB856" s="39"/>
      <c r="BC856" s="39"/>
      <c r="BD856" s="39"/>
      <c r="BE856" s="39"/>
      <c r="BF856" s="39">
        <v>3501</v>
      </c>
      <c r="BG856" s="39"/>
      <c r="BH856" s="39">
        <v>3640.1</v>
      </c>
      <c r="BI856" s="39"/>
      <c r="BJ856" s="39"/>
      <c r="BK856" s="39"/>
      <c r="BL856" s="39"/>
      <c r="BM856" s="39">
        <v>3610.9</v>
      </c>
      <c r="BN856" s="39"/>
      <c r="BO856" s="39">
        <v>4287.2</v>
      </c>
      <c r="BP856" s="39"/>
      <c r="BQ856" s="39"/>
      <c r="BR856" s="39"/>
      <c r="BS856" s="39"/>
      <c r="BT856" s="39">
        <v>4441.2</v>
      </c>
      <c r="BU856" s="39"/>
      <c r="BV856" s="39">
        <v>4594.8</v>
      </c>
      <c r="BW856" s="101"/>
      <c r="BX856" s="101"/>
      <c r="BY856" s="39"/>
      <c r="BZ856" s="101"/>
      <c r="CA856" s="39">
        <v>4529.68</v>
      </c>
      <c r="CB856" s="101"/>
      <c r="CC856" s="39">
        <f>+BV856</f>
        <v>4594.8</v>
      </c>
      <c r="CD856" s="101"/>
      <c r="CE856" s="101"/>
      <c r="CF856" s="39"/>
      <c r="CG856" s="101"/>
      <c r="CH856" s="39">
        <f>CC856</f>
        <v>4594.8</v>
      </c>
      <c r="CI856" s="101"/>
      <c r="CJ856" s="39">
        <f>+CC856</f>
        <v>4594.8</v>
      </c>
      <c r="CK856" s="39">
        <f t="shared" ref="CK856:CS857" si="993">+CJ856</f>
        <v>4594.8</v>
      </c>
      <c r="CL856" s="39">
        <f t="shared" si="993"/>
        <v>4594.8</v>
      </c>
      <c r="CM856" s="39">
        <f t="shared" si="993"/>
        <v>4594.8</v>
      </c>
      <c r="CN856" s="39">
        <f t="shared" si="993"/>
        <v>4594.8</v>
      </c>
      <c r="CO856" s="39">
        <f t="shared" si="993"/>
        <v>4594.8</v>
      </c>
      <c r="CP856" s="39">
        <f t="shared" si="993"/>
        <v>4594.8</v>
      </c>
      <c r="CQ856" s="39">
        <f t="shared" si="993"/>
        <v>4594.8</v>
      </c>
      <c r="CR856" s="39">
        <f t="shared" si="993"/>
        <v>4594.8</v>
      </c>
      <c r="CS856" s="39">
        <f t="shared" si="993"/>
        <v>4594.8</v>
      </c>
    </row>
    <row r="857" spans="1:97">
      <c r="A857" t="s">
        <v>341</v>
      </c>
      <c r="B857" s="39" t="s">
        <v>594</v>
      </c>
      <c r="C857" s="39" t="s">
        <v>242</v>
      </c>
      <c r="D857" s="39" t="s">
        <v>242</v>
      </c>
      <c r="E857" s="39" t="s">
        <v>242</v>
      </c>
      <c r="F857" s="39" t="s">
        <v>242</v>
      </c>
      <c r="G857" s="39" t="s">
        <v>242</v>
      </c>
      <c r="H857" s="39" t="s">
        <v>242</v>
      </c>
      <c r="I857" s="39" t="s">
        <v>242</v>
      </c>
      <c r="J857" s="39" t="s">
        <v>242</v>
      </c>
      <c r="K857" s="39" t="s">
        <v>242</v>
      </c>
      <c r="L857" s="39" t="s">
        <v>242</v>
      </c>
      <c r="M857" s="39" t="s">
        <v>242</v>
      </c>
      <c r="N857" s="39"/>
      <c r="O857" s="39" t="s">
        <v>242</v>
      </c>
      <c r="P857" s="39" t="s">
        <v>242</v>
      </c>
      <c r="Q857" s="39"/>
      <c r="R857" s="39" t="s">
        <v>242</v>
      </c>
      <c r="S857" s="39"/>
      <c r="T857" s="39"/>
      <c r="U857" s="39"/>
      <c r="V857" s="39"/>
      <c r="W857" s="39" t="s">
        <v>242</v>
      </c>
      <c r="X857" s="39"/>
      <c r="Y857" s="39" t="s">
        <v>242</v>
      </c>
      <c r="Z857" s="39"/>
      <c r="AA857" s="39"/>
      <c r="AB857" s="39"/>
      <c r="AC857" s="39"/>
      <c r="AD857" s="39" t="s">
        <v>242</v>
      </c>
      <c r="AE857" s="39"/>
      <c r="AF857" s="39" t="s">
        <v>242</v>
      </c>
      <c r="AG857" s="39"/>
      <c r="AH857" s="39"/>
      <c r="AI857" s="39"/>
      <c r="AJ857" s="39"/>
      <c r="AK857" s="39">
        <v>2009.9</v>
      </c>
      <c r="AL857" s="39"/>
      <c r="AM857" s="39">
        <v>1892.3</v>
      </c>
      <c r="AN857" s="39"/>
      <c r="AO857" s="39"/>
      <c r="AP857" s="39"/>
      <c r="AQ857" s="39"/>
      <c r="AR857" s="39">
        <v>1723.7</v>
      </c>
      <c r="AS857" s="39"/>
      <c r="AT857" s="39">
        <v>1525.3</v>
      </c>
      <c r="AU857" s="39"/>
      <c r="AV857" s="39"/>
      <c r="AW857" s="39"/>
      <c r="AX857" s="39"/>
      <c r="AY857" s="39">
        <v>1414.3</v>
      </c>
      <c r="AZ857" s="39"/>
      <c r="BA857" s="39">
        <v>1507.6</v>
      </c>
      <c r="BB857" s="39"/>
      <c r="BC857" s="39"/>
      <c r="BD857" s="39"/>
      <c r="BE857" s="39"/>
      <c r="BF857" s="39">
        <v>1491.8</v>
      </c>
      <c r="BG857" s="39"/>
      <c r="BH857" s="39">
        <v>1482.7</v>
      </c>
      <c r="BI857" s="39"/>
      <c r="BJ857" s="39"/>
      <c r="BK857" s="39"/>
      <c r="BL857" s="39"/>
      <c r="BM857" s="39">
        <v>1443</v>
      </c>
      <c r="BN857" s="39"/>
      <c r="BO857" s="39">
        <v>1692.4</v>
      </c>
      <c r="BP857" s="39"/>
      <c r="BQ857" s="39"/>
      <c r="BR857" s="39"/>
      <c r="BS857" s="39"/>
      <c r="BT857" s="39">
        <v>1746.5</v>
      </c>
      <c r="BU857" s="39"/>
      <c r="BV857" s="39">
        <v>1763.2</v>
      </c>
      <c r="BW857" s="101"/>
      <c r="BX857" s="101"/>
      <c r="BY857" s="39"/>
      <c r="BZ857" s="101"/>
      <c r="CA857" s="39">
        <v>1734.18</v>
      </c>
      <c r="CB857" s="101"/>
      <c r="CC857" s="39">
        <f>+BV857</f>
        <v>1763.2</v>
      </c>
      <c r="CD857" s="101"/>
      <c r="CE857" s="101"/>
      <c r="CF857" s="39"/>
      <c r="CG857" s="101"/>
      <c r="CH857" s="39">
        <f>CC857</f>
        <v>1763.2</v>
      </c>
      <c r="CI857" s="101"/>
      <c r="CJ857" s="39">
        <f>+CC857</f>
        <v>1763.2</v>
      </c>
      <c r="CK857" s="39">
        <f t="shared" si="993"/>
        <v>1763.2</v>
      </c>
      <c r="CL857" s="39">
        <f t="shared" si="993"/>
        <v>1763.2</v>
      </c>
      <c r="CM857" s="39">
        <f t="shared" si="993"/>
        <v>1763.2</v>
      </c>
      <c r="CN857" s="39">
        <f t="shared" si="993"/>
        <v>1763.2</v>
      </c>
      <c r="CO857" s="39">
        <f t="shared" si="993"/>
        <v>1763.2</v>
      </c>
      <c r="CP857" s="39">
        <f t="shared" si="993"/>
        <v>1763.2</v>
      </c>
      <c r="CQ857" s="39">
        <f t="shared" si="993"/>
        <v>1763.2</v>
      </c>
      <c r="CR857" s="39">
        <f t="shared" si="993"/>
        <v>1763.2</v>
      </c>
      <c r="CS857" s="39">
        <f t="shared" si="993"/>
        <v>1763.2</v>
      </c>
    </row>
    <row r="858" spans="1:97">
      <c r="A858" t="s">
        <v>342</v>
      </c>
      <c r="B858" s="39" t="s">
        <v>594</v>
      </c>
      <c r="C858" s="39">
        <v>2466</v>
      </c>
      <c r="D858" s="39">
        <v>2628.4</v>
      </c>
      <c r="E858" s="39">
        <v>2651.1</v>
      </c>
      <c r="F858" s="39">
        <v>2753.3</v>
      </c>
      <c r="G858" s="39">
        <v>2599</v>
      </c>
      <c r="H858" s="39">
        <v>2677.5</v>
      </c>
      <c r="I858" s="39">
        <v>2880.8</v>
      </c>
      <c r="J858" s="39">
        <v>2962.8</v>
      </c>
      <c r="K858" s="39">
        <v>3054.1</v>
      </c>
      <c r="L858" s="39">
        <v>3141.1</v>
      </c>
      <c r="M858" s="39">
        <v>3283.8</v>
      </c>
      <c r="N858" s="39"/>
      <c r="O858" s="39">
        <v>3403.5</v>
      </c>
      <c r="P858" s="39">
        <v>3484.4</v>
      </c>
      <c r="Q858" s="39"/>
      <c r="R858" s="39">
        <v>3756.9</v>
      </c>
      <c r="S858" s="39"/>
      <c r="T858" s="39"/>
      <c r="U858" s="39"/>
      <c r="V858" s="39"/>
      <c r="W858" s="39">
        <v>3591.8</v>
      </c>
      <c r="X858" s="39"/>
      <c r="Y858" s="39">
        <v>3571.1</v>
      </c>
      <c r="Z858" s="39"/>
      <c r="AA858" s="39"/>
      <c r="AB858" s="39"/>
      <c r="AC858" s="39"/>
      <c r="AD858" s="39">
        <v>3582</v>
      </c>
      <c r="AE858" s="39"/>
      <c r="AF858" s="39">
        <v>3624.6</v>
      </c>
      <c r="AG858" s="39"/>
      <c r="AH858" s="39"/>
      <c r="AI858" s="39"/>
      <c r="AJ858" s="39"/>
      <c r="AK858" s="39">
        <v>3598.6</v>
      </c>
      <c r="AL858" s="39"/>
      <c r="AM858" s="39">
        <v>3644.3</v>
      </c>
      <c r="AN858" s="39"/>
      <c r="AO858" s="39"/>
      <c r="AP858" s="39"/>
      <c r="AQ858" s="39"/>
      <c r="AR858" s="39">
        <v>3418</v>
      </c>
      <c r="AS858" s="39"/>
      <c r="AT858" s="39">
        <v>3225.2</v>
      </c>
      <c r="AU858" s="39"/>
      <c r="AV858" s="39"/>
      <c r="AW858" s="39"/>
      <c r="AX858" s="39"/>
      <c r="AY858" s="39">
        <v>3182.9</v>
      </c>
      <c r="AZ858" s="39"/>
      <c r="BA858" s="39">
        <v>3266.2</v>
      </c>
      <c r="BB858" s="39"/>
      <c r="BC858" s="39"/>
      <c r="BD858" s="39"/>
      <c r="BE858" s="39"/>
      <c r="BF858" s="39">
        <v>3441</v>
      </c>
      <c r="BG858" s="39"/>
      <c r="BH858" s="39">
        <v>3481.7</v>
      </c>
      <c r="BI858" s="39"/>
      <c r="BJ858" s="39"/>
      <c r="BK858" s="39"/>
      <c r="BL858" s="39"/>
      <c r="BM858" s="39">
        <v>3626.7</v>
      </c>
      <c r="BN858" s="39"/>
      <c r="BO858" s="39">
        <v>3867.7</v>
      </c>
      <c r="BP858" s="39"/>
      <c r="BQ858" s="39"/>
      <c r="BR858" s="39"/>
      <c r="BS858" s="39"/>
      <c r="BT858" s="39">
        <v>4065.9</v>
      </c>
      <c r="BU858" s="39"/>
      <c r="BV858" s="39">
        <v>4202</v>
      </c>
      <c r="BW858" s="101"/>
      <c r="BX858" s="101"/>
      <c r="BY858" s="39"/>
      <c r="BZ858" s="101"/>
      <c r="CA858" s="39">
        <v>4120.58</v>
      </c>
      <c r="CB858" s="101"/>
      <c r="CC858" s="39">
        <f>BV858-CC825-CC808-CC827-CC815</f>
        <v>4290.06319734548</v>
      </c>
      <c r="CD858" s="101"/>
      <c r="CE858" s="101"/>
      <c r="CF858" s="39"/>
      <c r="CG858" s="101"/>
      <c r="CH858" s="39">
        <f>CC858-CH825-CH808-CH827-CH815</f>
        <v>4336.41819857766</v>
      </c>
      <c r="CI858" s="101"/>
      <c r="CJ858" s="39">
        <f>CC858-CJ825-CJ808-CJ827-CJ815</f>
        <v>4336.0994130656</v>
      </c>
      <c r="CK858" s="39">
        <f t="shared" ref="CK858:CS858" si="994">CJ858-CK825-CK808-CK827-CK815</f>
        <v>4384.479610693</v>
      </c>
      <c r="CL858" s="39">
        <f t="shared" si="994"/>
        <v>4435.41558340333</v>
      </c>
      <c r="CM858" s="39">
        <f t="shared" si="994"/>
        <v>4489.06276498706</v>
      </c>
      <c r="CN858" s="39">
        <f t="shared" si="994"/>
        <v>4545.57410568271</v>
      </c>
      <c r="CO858" s="39">
        <f t="shared" si="994"/>
        <v>4605.11157461271</v>
      </c>
      <c r="CP858" s="39">
        <f t="shared" si="994"/>
        <v>4667.84670864747</v>
      </c>
      <c r="CQ858" s="39">
        <f t="shared" si="994"/>
        <v>4733.9611954083</v>
      </c>
      <c r="CR858" s="39">
        <f t="shared" si="994"/>
        <v>4803.64749256468</v>
      </c>
      <c r="CS858" s="39">
        <f t="shared" si="994"/>
        <v>4877.10948571897</v>
      </c>
    </row>
    <row r="859" spans="1:97">
      <c r="A859" t="s">
        <v>343</v>
      </c>
      <c r="B859" s="39" t="s">
        <v>594</v>
      </c>
      <c r="C859" s="39">
        <v>10757.1</v>
      </c>
      <c r="D859" s="39">
        <v>10168.5</v>
      </c>
      <c r="E859" s="39">
        <v>7608.9</v>
      </c>
      <c r="F859" s="39">
        <v>5557.4</v>
      </c>
      <c r="G859" s="39">
        <v>6672.2</v>
      </c>
      <c r="H859" s="39">
        <v>5837.5</v>
      </c>
      <c r="I859" s="39">
        <v>6900.9</v>
      </c>
      <c r="J859" s="39">
        <v>8531.3</v>
      </c>
      <c r="K859" s="39">
        <v>9208.3</v>
      </c>
      <c r="L859" s="39">
        <v>9069</v>
      </c>
      <c r="M859" s="39">
        <v>10535.1</v>
      </c>
      <c r="N859" s="39"/>
      <c r="O859" s="39">
        <v>9410.9</v>
      </c>
      <c r="P859" s="39">
        <v>9024.5</v>
      </c>
      <c r="Q859" s="39"/>
      <c r="R859" s="39">
        <v>9306.5</v>
      </c>
      <c r="S859" s="39"/>
      <c r="T859" s="39"/>
      <c r="U859" s="39"/>
      <c r="V859" s="39"/>
      <c r="W859" s="39">
        <v>10128.4</v>
      </c>
      <c r="X859" s="39"/>
      <c r="Y859" s="39">
        <v>8766.2</v>
      </c>
      <c r="Z859" s="39"/>
      <c r="AA859" s="39"/>
      <c r="AB859" s="39"/>
      <c r="AC859" s="39"/>
      <c r="AD859" s="39">
        <v>8390.3</v>
      </c>
      <c r="AE859" s="39"/>
      <c r="AF859" s="39">
        <v>9100.5</v>
      </c>
      <c r="AG859" s="39"/>
      <c r="AH859" s="39"/>
      <c r="AI859" s="39"/>
      <c r="AJ859" s="39"/>
      <c r="AK859" s="39">
        <v>9157.8</v>
      </c>
      <c r="AL859" s="39"/>
      <c r="AM859" s="39">
        <v>10819.1</v>
      </c>
      <c r="AN859" s="39"/>
      <c r="AO859" s="39"/>
      <c r="AP859" s="39"/>
      <c r="AQ859" s="39"/>
      <c r="AR859" s="39">
        <v>10932.2</v>
      </c>
      <c r="AS859" s="39"/>
      <c r="AT859" s="39">
        <v>9604.8</v>
      </c>
      <c r="AU859" s="39"/>
      <c r="AV859" s="39"/>
      <c r="AW859" s="39"/>
      <c r="AX859" s="39"/>
      <c r="AY859" s="39">
        <v>10786.5</v>
      </c>
      <c r="AZ859" s="39"/>
      <c r="BA859" s="39">
        <v>10920.2</v>
      </c>
      <c r="BB859" s="39"/>
      <c r="BC859" s="39"/>
      <c r="BD859" s="39"/>
      <c r="BE859" s="39"/>
      <c r="BF859" s="39">
        <v>11956.5</v>
      </c>
      <c r="BG859" s="39"/>
      <c r="BH859" s="39">
        <v>11652.8</v>
      </c>
      <c r="BI859" s="39"/>
      <c r="BJ859" s="39"/>
      <c r="BK859" s="39"/>
      <c r="BL859" s="39"/>
      <c r="BM859" s="39">
        <v>12710.3</v>
      </c>
      <c r="BN859" s="39"/>
      <c r="BO859" s="39">
        <v>11631.6</v>
      </c>
      <c r="BP859" s="39"/>
      <c r="BQ859" s="39"/>
      <c r="BR859" s="39"/>
      <c r="BS859" s="39"/>
      <c r="BT859" s="39">
        <v>11817.2</v>
      </c>
      <c r="BU859" s="39"/>
      <c r="BV859" s="39">
        <v>14838.1</v>
      </c>
      <c r="BW859" s="101"/>
      <c r="BX859" s="101"/>
      <c r="BY859" s="39"/>
      <c r="BZ859" s="101"/>
      <c r="CA859" s="39">
        <v>11567.48</v>
      </c>
      <c r="CB859" s="101"/>
      <c r="CC859" s="39">
        <f>BV859-CC816-CC828</f>
        <v>11833.7</v>
      </c>
      <c r="CD859" s="101"/>
      <c r="CE859" s="101"/>
      <c r="CF859" s="39"/>
      <c r="CG859" s="101"/>
      <c r="CH859" s="39">
        <f>CC859-CH816-CH828</f>
        <v>11833.7</v>
      </c>
      <c r="CI859" s="101"/>
      <c r="CJ859" s="39">
        <f>CC859-CJ816-CJ828</f>
        <v>11833.7</v>
      </c>
      <c r="CK859" s="39">
        <f t="shared" ref="CK859:CS859" si="995">CJ859-CK816-CK828</f>
        <v>11833.7</v>
      </c>
      <c r="CL859" s="39">
        <f t="shared" si="995"/>
        <v>11833.7</v>
      </c>
      <c r="CM859" s="39">
        <f t="shared" si="995"/>
        <v>11833.7</v>
      </c>
      <c r="CN859" s="39">
        <f t="shared" si="995"/>
        <v>11833.7</v>
      </c>
      <c r="CO859" s="39">
        <f t="shared" si="995"/>
        <v>11833.7</v>
      </c>
      <c r="CP859" s="39">
        <f t="shared" si="995"/>
        <v>11833.7</v>
      </c>
      <c r="CQ859" s="39">
        <f t="shared" si="995"/>
        <v>11833.7</v>
      </c>
      <c r="CR859" s="39">
        <f t="shared" si="995"/>
        <v>11833.7</v>
      </c>
      <c r="CS859" s="39">
        <f t="shared" si="995"/>
        <v>11833.7</v>
      </c>
    </row>
    <row r="860" spans="1:97">
      <c r="A860" t="s">
        <v>344</v>
      </c>
      <c r="B860" s="39" t="s">
        <v>594</v>
      </c>
      <c r="C860" s="39">
        <v>0</v>
      </c>
      <c r="D860" s="39">
        <v>82</v>
      </c>
      <c r="E860" s="39">
        <v>0</v>
      </c>
      <c r="F860" s="39">
        <v>0</v>
      </c>
      <c r="G860" s="39">
        <v>0</v>
      </c>
      <c r="H860" s="39">
        <v>0</v>
      </c>
      <c r="I860" s="39">
        <v>0</v>
      </c>
      <c r="J860" s="39">
        <v>0</v>
      </c>
      <c r="K860" s="39">
        <v>0</v>
      </c>
      <c r="L860" s="39">
        <v>0</v>
      </c>
      <c r="M860" s="39">
        <v>0</v>
      </c>
      <c r="N860" s="39"/>
      <c r="O860" s="39">
        <v>1</v>
      </c>
      <c r="P860" s="39">
        <v>0.9</v>
      </c>
      <c r="Q860" s="39"/>
      <c r="R860" s="39">
        <v>1</v>
      </c>
      <c r="S860" s="39"/>
      <c r="T860" s="39"/>
      <c r="U860" s="39"/>
      <c r="V860" s="39"/>
      <c r="W860" s="39">
        <v>1</v>
      </c>
      <c r="X860" s="39"/>
      <c r="Y860" s="39">
        <v>1.1</v>
      </c>
      <c r="Z860" s="39"/>
      <c r="AA860" s="39"/>
      <c r="AB860" s="39"/>
      <c r="AC860" s="39"/>
      <c r="AD860" s="39">
        <v>9.9</v>
      </c>
      <c r="AE860" s="39"/>
      <c r="AF860" s="39">
        <v>9</v>
      </c>
      <c r="AG860" s="39"/>
      <c r="AH860" s="39"/>
      <c r="AI860" s="39"/>
      <c r="AJ860" s="39"/>
      <c r="AK860" s="39">
        <v>9.5</v>
      </c>
      <c r="AL860" s="39"/>
      <c r="AM860" s="39">
        <v>10.9</v>
      </c>
      <c r="AN860" s="39"/>
      <c r="AO860" s="39"/>
      <c r="AP860" s="39"/>
      <c r="AQ860" s="39"/>
      <c r="AR860" s="39">
        <v>11.4</v>
      </c>
      <c r="AS860" s="39"/>
      <c r="AT860" s="39">
        <v>11.1</v>
      </c>
      <c r="AU860" s="39"/>
      <c r="AV860" s="39"/>
      <c r="AW860" s="39"/>
      <c r="AX860" s="39"/>
      <c r="AY860" s="39">
        <v>10.5</v>
      </c>
      <c r="AZ860" s="39"/>
      <c r="BA860" s="39">
        <v>9.9</v>
      </c>
      <c r="BB860" s="39"/>
      <c r="BC860" s="39"/>
      <c r="BD860" s="39"/>
      <c r="BE860" s="39"/>
      <c r="BF860" s="39">
        <v>10.9</v>
      </c>
      <c r="BG860" s="39"/>
      <c r="BH860" s="39">
        <v>18.4</v>
      </c>
      <c r="BI860" s="39"/>
      <c r="BJ860" s="39"/>
      <c r="BK860" s="39"/>
      <c r="BL860" s="39"/>
      <c r="BM860" s="39">
        <v>18.2</v>
      </c>
      <c r="BN860" s="39"/>
      <c r="BO860" s="39">
        <v>27</v>
      </c>
      <c r="BP860" s="39"/>
      <c r="BQ860" s="39"/>
      <c r="BR860" s="39"/>
      <c r="BS860" s="39"/>
      <c r="BT860" s="39">
        <v>121.5</v>
      </c>
      <c r="BU860" s="39"/>
      <c r="BV860" s="39">
        <v>126.4</v>
      </c>
      <c r="BW860" s="101"/>
      <c r="BX860" s="101"/>
      <c r="BY860" s="39"/>
      <c r="BZ860" s="101"/>
      <c r="CA860" s="39">
        <v>380.18</v>
      </c>
      <c r="CB860" s="101"/>
      <c r="CC860" s="39">
        <f>BV860+CC111</f>
        <v>125.1</v>
      </c>
      <c r="CD860" s="101"/>
      <c r="CE860" s="101"/>
      <c r="CF860" s="39"/>
      <c r="CG860" s="101"/>
      <c r="CH860" s="39">
        <f>CC860+CH111</f>
        <v>124.45</v>
      </c>
      <c r="CI860" s="101"/>
      <c r="CJ860" s="39">
        <f>CC860+CJ111</f>
        <v>123.8</v>
      </c>
      <c r="CK860" s="39">
        <f t="shared" ref="CK860:CS860" si="996">CJ860+CK111</f>
        <v>122.5</v>
      </c>
      <c r="CL860" s="39">
        <f t="shared" si="996"/>
        <v>121.2</v>
      </c>
      <c r="CM860" s="39">
        <f t="shared" si="996"/>
        <v>119.9</v>
      </c>
      <c r="CN860" s="39">
        <f t="shared" si="996"/>
        <v>118.6</v>
      </c>
      <c r="CO860" s="39">
        <f t="shared" si="996"/>
        <v>117.3</v>
      </c>
      <c r="CP860" s="39">
        <f t="shared" si="996"/>
        <v>116</v>
      </c>
      <c r="CQ860" s="39">
        <f t="shared" si="996"/>
        <v>114.7</v>
      </c>
      <c r="CR860" s="39">
        <f t="shared" si="996"/>
        <v>113.4</v>
      </c>
      <c r="CS860" s="39">
        <f t="shared" si="996"/>
        <v>112.1</v>
      </c>
    </row>
    <row r="861" spans="1:97">
      <c r="A861" t="s">
        <v>345</v>
      </c>
      <c r="B861" s="39" t="s">
        <v>594</v>
      </c>
      <c r="C861" s="39">
        <v>424.8</v>
      </c>
      <c r="D861" s="39">
        <v>429.8</v>
      </c>
      <c r="E861" s="39">
        <v>416</v>
      </c>
      <c r="F861" s="39">
        <v>498.9</v>
      </c>
      <c r="G861" s="39">
        <v>570.8</v>
      </c>
      <c r="H861" s="39">
        <v>626.1</v>
      </c>
      <c r="I861" s="39">
        <v>671.4</v>
      </c>
      <c r="J861" s="39">
        <v>717.8</v>
      </c>
      <c r="K861" s="39">
        <v>676.5</v>
      </c>
      <c r="L861" s="39">
        <v>838.2</v>
      </c>
      <c r="M861" s="39">
        <v>741.5</v>
      </c>
      <c r="N861" s="39"/>
      <c r="O861" s="39">
        <v>547.8</v>
      </c>
      <c r="P861" s="39">
        <v>737.1</v>
      </c>
      <c r="Q861" s="39"/>
      <c r="R861" s="39">
        <v>548.3</v>
      </c>
      <c r="S861" s="39"/>
      <c r="T861" s="39"/>
      <c r="U861" s="39"/>
      <c r="V861" s="39"/>
      <c r="W861" s="39">
        <v>530.1</v>
      </c>
      <c r="X861" s="39"/>
      <c r="Y861" s="39">
        <v>530.3</v>
      </c>
      <c r="Z861" s="39"/>
      <c r="AA861" s="39"/>
      <c r="AB861" s="39"/>
      <c r="AC861" s="39"/>
      <c r="AD861" s="39">
        <v>563.3</v>
      </c>
      <c r="AE861" s="39"/>
      <c r="AF861" s="39">
        <v>572.7</v>
      </c>
      <c r="AG861" s="39"/>
      <c r="AH861" s="39"/>
      <c r="AI861" s="39"/>
      <c r="AJ861" s="39"/>
      <c r="AK861" s="39">
        <v>693.8</v>
      </c>
      <c r="AL861" s="39"/>
      <c r="AM861" s="39">
        <v>777.3</v>
      </c>
      <c r="AN861" s="39"/>
      <c r="AO861" s="39"/>
      <c r="AP861" s="39"/>
      <c r="AQ861" s="39"/>
      <c r="AR861" s="39">
        <v>797.8</v>
      </c>
      <c r="AS861" s="39"/>
      <c r="AT861" s="39">
        <v>809.9</v>
      </c>
      <c r="AU861" s="39"/>
      <c r="AV861" s="39"/>
      <c r="AW861" s="39"/>
      <c r="AX861" s="39"/>
      <c r="AY861" s="39">
        <v>784.5</v>
      </c>
      <c r="AZ861" s="39"/>
      <c r="BA861" s="39">
        <v>696.5</v>
      </c>
      <c r="BB861" s="39"/>
      <c r="BC861" s="39"/>
      <c r="BD861" s="39"/>
      <c r="BE861" s="39"/>
      <c r="BF861" s="39">
        <v>823.8</v>
      </c>
      <c r="BG861" s="39"/>
      <c r="BH861" s="39">
        <v>801.1</v>
      </c>
      <c r="BI861" s="39"/>
      <c r="BJ861" s="39"/>
      <c r="BK861" s="39"/>
      <c r="BL861" s="39"/>
      <c r="BM861" s="39">
        <v>765.2</v>
      </c>
      <c r="BN861" s="39"/>
      <c r="BO861" s="39">
        <v>921.2</v>
      </c>
      <c r="BP861" s="39"/>
      <c r="BQ861" s="39"/>
      <c r="BR861" s="39"/>
      <c r="BS861" s="39"/>
      <c r="BT861" s="39">
        <v>1002.9</v>
      </c>
      <c r="BU861" s="39"/>
      <c r="BV861" s="39">
        <v>973.3</v>
      </c>
      <c r="BW861" s="101"/>
      <c r="BX861" s="101"/>
      <c r="BY861" s="39"/>
      <c r="BZ861" s="101"/>
      <c r="CA861" s="39">
        <v>1005.6</v>
      </c>
      <c r="CB861" s="101"/>
      <c r="CC861" s="39">
        <f>BV861-CC813</f>
        <v>973.3</v>
      </c>
      <c r="CD861" s="101"/>
      <c r="CE861" s="101"/>
      <c r="CF861" s="39"/>
      <c r="CG861" s="101"/>
      <c r="CH861" s="39">
        <f>CC861-CH813</f>
        <v>973.3</v>
      </c>
      <c r="CI861" s="101"/>
      <c r="CJ861" s="39">
        <f>CC861-CJ813</f>
        <v>973.3</v>
      </c>
      <c r="CK861" s="39">
        <f t="shared" ref="CK861:CS861" si="997">CJ861-CK813</f>
        <v>973.3</v>
      </c>
      <c r="CL861" s="39">
        <f t="shared" si="997"/>
        <v>973.3</v>
      </c>
      <c r="CM861" s="39">
        <f t="shared" si="997"/>
        <v>973.3</v>
      </c>
      <c r="CN861" s="39">
        <f t="shared" si="997"/>
        <v>973.3</v>
      </c>
      <c r="CO861" s="39">
        <f t="shared" si="997"/>
        <v>973.3</v>
      </c>
      <c r="CP861" s="39">
        <f t="shared" si="997"/>
        <v>973.3</v>
      </c>
      <c r="CQ861" s="39">
        <f t="shared" si="997"/>
        <v>973.3</v>
      </c>
      <c r="CR861" s="39">
        <f t="shared" si="997"/>
        <v>973.3</v>
      </c>
      <c r="CS861" s="39">
        <f t="shared" si="997"/>
        <v>973.3</v>
      </c>
    </row>
    <row r="862" spans="1:97">
      <c r="A862" s="18" t="s">
        <v>492</v>
      </c>
      <c r="B862" s="58" t="s">
        <v>594</v>
      </c>
      <c r="C862" s="58">
        <f>+C855+C856+C858+C859+C860+C861</f>
        <v>18686</v>
      </c>
      <c r="D862" s="58">
        <f>+D855+D856+D858+D859+D860+D861</f>
        <v>19155.4</v>
      </c>
      <c r="E862" s="58">
        <f>+E855+E856+E858+E859+E860+E861</f>
        <v>16979.6</v>
      </c>
      <c r="F862" s="58">
        <f>+F855+F856+F858+F859+F860+F861</f>
        <v>16380.3</v>
      </c>
      <c r="G862" s="58">
        <f>+G855+G856+G858+G859+G860+G861</f>
        <v>17350.4</v>
      </c>
      <c r="H862" s="58">
        <f t="shared" ref="H862:R862" si="998">+H855+H856+H858+H859+H860+H861</f>
        <v>17048.2</v>
      </c>
      <c r="I862" s="58">
        <f t="shared" si="998"/>
        <v>19135</v>
      </c>
      <c r="J862" s="58">
        <f t="shared" si="998"/>
        <v>21315.5</v>
      </c>
      <c r="K862" s="58">
        <f t="shared" si="998"/>
        <v>21944.2</v>
      </c>
      <c r="L862" s="58">
        <f t="shared" si="998"/>
        <v>23288.4</v>
      </c>
      <c r="M862" s="58">
        <f t="shared" si="998"/>
        <v>25642.9</v>
      </c>
      <c r="N862" s="58"/>
      <c r="O862" s="58">
        <f t="shared" si="998"/>
        <v>24457.6</v>
      </c>
      <c r="P862" s="58">
        <f t="shared" si="998"/>
        <v>23788.6</v>
      </c>
      <c r="Q862" s="58"/>
      <c r="R862" s="58">
        <f t="shared" si="998"/>
        <v>25584.6</v>
      </c>
      <c r="S862" s="58"/>
      <c r="T862" s="58"/>
      <c r="U862" s="58"/>
      <c r="V862" s="58"/>
      <c r="W862" s="58">
        <f>+W855+W856+W858+W859+W860+W861</f>
        <v>26010.1</v>
      </c>
      <c r="X862" s="58"/>
      <c r="Y862" s="58">
        <f>+Y855+Y856+Y858+Y859+Y860+Y861</f>
        <v>24320.1</v>
      </c>
      <c r="Z862" s="58"/>
      <c r="AA862" s="58"/>
      <c r="AB862" s="58"/>
      <c r="AC862" s="58"/>
      <c r="AD862" s="58">
        <f>+AD855+AD856+AD858+AD859+AD860+AD861</f>
        <v>24981.3</v>
      </c>
      <c r="AE862" s="58"/>
      <c r="AF862" s="58">
        <f>+AF855+AF856+AF858+AF859+AF860+AF861</f>
        <v>25991.2</v>
      </c>
      <c r="AG862" s="58"/>
      <c r="AH862" s="58"/>
      <c r="AI862" s="58"/>
      <c r="AJ862" s="58"/>
      <c r="AK862" s="58">
        <f>+AK855+AK856+AK857+AK858+AK859+AK860+AK861</f>
        <v>28054.8</v>
      </c>
      <c r="AL862" s="58"/>
      <c r="AM862" s="58">
        <f>+AM855+AM856+AM857+AM858+AM859+AM860+AM861</f>
        <v>29893.3</v>
      </c>
      <c r="AN862" s="58"/>
      <c r="AO862" s="58"/>
      <c r="AP862" s="58"/>
      <c r="AQ862" s="58"/>
      <c r="AR862" s="58">
        <f>+AR855+AR856+AR857+AR858+AR859+AR860+AR861</f>
        <v>30806.3</v>
      </c>
      <c r="AS862" s="58"/>
      <c r="AT862" s="58">
        <f>+AT855+AT856+AT857+AT858+AT859+AT860+AT861</f>
        <v>29046.8</v>
      </c>
      <c r="AU862" s="58"/>
      <c r="AV862" s="58"/>
      <c r="AW862" s="58"/>
      <c r="AX862" s="58"/>
      <c r="AY862" s="58">
        <f>+AY855+AY856+AY857+AY858+AY859+AY860+AY861</f>
        <v>30192.7</v>
      </c>
      <c r="AZ862" s="58"/>
      <c r="BA862" s="58">
        <f>+BA855+BA856+BA857+BA858+BA859+BA860+BA861</f>
        <v>30937.7</v>
      </c>
      <c r="BB862" s="58"/>
      <c r="BC862" s="58"/>
      <c r="BD862" s="58"/>
      <c r="BE862" s="58"/>
      <c r="BF862" s="58">
        <f>+BF855+BF856+BF857+BF858+BF859+BF860+BF861</f>
        <v>32578.9</v>
      </c>
      <c r="BG862" s="58"/>
      <c r="BH862" s="58">
        <f>+BH855+BH856+BH857+BH858+BH859+BH860+BH861</f>
        <v>32794.5</v>
      </c>
      <c r="BI862" s="58"/>
      <c r="BJ862" s="58"/>
      <c r="BK862" s="58"/>
      <c r="BL862" s="58"/>
      <c r="BM862" s="58">
        <f>+BM855+BM856+BM857+BM858+BM859+BM860+BM861</f>
        <v>33536.3</v>
      </c>
      <c r="BN862" s="58"/>
      <c r="BO862" s="58">
        <f>+BO855+BO856+BO857+BO858+BO859+BO860+BO861</f>
        <v>35529.7</v>
      </c>
      <c r="BP862" s="58"/>
      <c r="BQ862" s="58"/>
      <c r="BR862" s="58"/>
      <c r="BS862" s="58"/>
      <c r="BT862" s="58">
        <v>36430.2</v>
      </c>
      <c r="BU862" s="58"/>
      <c r="BV862" s="59">
        <f>+BV855+BV856+BV857+BV858+BV859+BV860+BV861</f>
        <v>39879.8</v>
      </c>
      <c r="BW862" s="59"/>
      <c r="BX862" s="59"/>
      <c r="BY862" s="58"/>
      <c r="BZ862" s="59"/>
      <c r="CA862" s="59">
        <f>+CA855+CA856+CA857+CA858+CA859+CA860+CA861</f>
        <v>36320.7</v>
      </c>
      <c r="CB862" s="59"/>
      <c r="CC862" s="58">
        <f t="shared" ref="CC862:CS862" si="999">+CC855+CC856+CC857+CC858+CC859+CC860+CC861</f>
        <v>38962.1631973455</v>
      </c>
      <c r="CD862" s="59"/>
      <c r="CE862" s="59"/>
      <c r="CF862" s="58"/>
      <c r="CG862" s="59"/>
      <c r="CH862" s="59">
        <f>+CH855+CH856+CH857+CH858+CH859+CH860+CH861</f>
        <v>39007.8681985777</v>
      </c>
      <c r="CI862" s="59"/>
      <c r="CJ862" s="58">
        <f t="shared" si="999"/>
        <v>39006.8994130656</v>
      </c>
      <c r="CK862" s="58">
        <f t="shared" si="999"/>
        <v>39053.979610693</v>
      </c>
      <c r="CL862" s="58">
        <f t="shared" si="999"/>
        <v>39103.6155834033</v>
      </c>
      <c r="CM862" s="58">
        <f t="shared" si="999"/>
        <v>39155.9627649871</v>
      </c>
      <c r="CN862" s="58">
        <f t="shared" si="999"/>
        <v>39211.1741056827</v>
      </c>
      <c r="CO862" s="58">
        <f t="shared" si="999"/>
        <v>39269.4115746127</v>
      </c>
      <c r="CP862" s="58">
        <f t="shared" si="999"/>
        <v>39330.8467086475</v>
      </c>
      <c r="CQ862" s="58">
        <f t="shared" si="999"/>
        <v>39395.6611954083</v>
      </c>
      <c r="CR862" s="58">
        <f t="shared" si="999"/>
        <v>39464.0474925647</v>
      </c>
      <c r="CS862" s="58">
        <f t="shared" si="999"/>
        <v>39536.209485719</v>
      </c>
    </row>
    <row r="863" spans="1:97">
      <c r="BH863" s="39"/>
      <c r="BO863" s="39"/>
      <c r="BV863" s="39"/>
      <c r="BW863" s="101"/>
      <c r="BX863" s="101"/>
      <c r="BZ863" s="101"/>
      <c r="CB863" s="101"/>
      <c r="CD863" s="101"/>
      <c r="CE863" s="101"/>
      <c r="CG863" s="101"/>
      <c r="CI863" s="101"/>
    </row>
    <row r="864" spans="1:97">
      <c r="A864" s="227" t="s">
        <v>333</v>
      </c>
      <c r="BH864" s="39"/>
      <c r="BO864" s="39"/>
      <c r="BV864" s="39"/>
      <c r="BW864" s="101"/>
      <c r="BX864" s="101"/>
      <c r="BZ864" s="101"/>
      <c r="CB864" s="101"/>
      <c r="CD864" s="101"/>
      <c r="CE864" s="101"/>
      <c r="CG864" s="101"/>
      <c r="CI864" s="101"/>
    </row>
    <row r="865" spans="1:97">
      <c r="A865" t="s">
        <v>334</v>
      </c>
      <c r="B865" s="39" t="s">
        <v>594</v>
      </c>
      <c r="C865" s="39">
        <v>1261.8</v>
      </c>
      <c r="D865" s="39">
        <v>1404.4</v>
      </c>
      <c r="E865" s="39">
        <v>1547.6</v>
      </c>
      <c r="F865" s="39">
        <v>1635.5</v>
      </c>
      <c r="G865" s="39">
        <v>1476.7</v>
      </c>
      <c r="H865" s="39">
        <v>1810.1</v>
      </c>
      <c r="I865" s="39">
        <v>2052.1</v>
      </c>
      <c r="J865" s="39">
        <v>2033.8</v>
      </c>
      <c r="K865" s="39">
        <v>2158.6</v>
      </c>
      <c r="L865" s="39">
        <v>2262.9</v>
      </c>
      <c r="M865" s="39">
        <v>2446.9</v>
      </c>
      <c r="N865" s="39"/>
      <c r="O865" s="39">
        <v>2440.7</v>
      </c>
      <c r="P865" s="39">
        <v>2640.1</v>
      </c>
      <c r="Q865" s="39"/>
      <c r="R865" s="39">
        <v>2698.6</v>
      </c>
      <c r="S865" s="39"/>
      <c r="T865" s="39"/>
      <c r="U865" s="39"/>
      <c r="V865" s="39"/>
      <c r="W865" s="39">
        <v>2638.4</v>
      </c>
      <c r="X865" s="39"/>
      <c r="Y865" s="39">
        <v>2494.6</v>
      </c>
      <c r="Z865" s="39"/>
      <c r="AA865" s="39"/>
      <c r="AB865" s="39"/>
      <c r="AC865" s="39"/>
      <c r="AD865" s="39">
        <v>2689.4</v>
      </c>
      <c r="AE865" s="39"/>
      <c r="AF865" s="39">
        <v>2821.9</v>
      </c>
      <c r="AG865" s="39"/>
      <c r="AH865" s="39"/>
      <c r="AI865" s="39"/>
      <c r="AJ865" s="39"/>
      <c r="AK865" s="39">
        <v>2930.1</v>
      </c>
      <c r="AL865" s="39"/>
      <c r="AM865" s="39">
        <v>2920.8</v>
      </c>
      <c r="AN865" s="39"/>
      <c r="AO865" s="39"/>
      <c r="AP865" s="39"/>
      <c r="AQ865" s="39"/>
      <c r="AR865" s="39">
        <v>2947.6</v>
      </c>
      <c r="AS865" s="39"/>
      <c r="AT865" s="39">
        <v>2675.8</v>
      </c>
      <c r="AU865" s="39"/>
      <c r="AV865" s="39"/>
      <c r="AW865" s="39"/>
      <c r="AX865" s="39"/>
      <c r="AY865" s="39">
        <v>2948.2</v>
      </c>
      <c r="AZ865" s="39"/>
      <c r="BA865" s="39">
        <v>3166.9</v>
      </c>
      <c r="BB865" s="39"/>
      <c r="BC865" s="39"/>
      <c r="BD865" s="39"/>
      <c r="BE865" s="39"/>
      <c r="BF865" s="39">
        <v>3988.3</v>
      </c>
      <c r="BG865" s="39"/>
      <c r="BH865" s="39">
        <v>4079.4</v>
      </c>
      <c r="BI865" s="39"/>
      <c r="BJ865" s="39"/>
      <c r="BK865" s="39"/>
      <c r="BL865" s="39"/>
      <c r="BM865" s="39">
        <v>4258</v>
      </c>
      <c r="BN865" s="39"/>
      <c r="BO865" s="39">
        <v>4482.4</v>
      </c>
      <c r="BP865" s="39"/>
      <c r="BQ865" s="39"/>
      <c r="BR865" s="39"/>
      <c r="BS865" s="39"/>
      <c r="BT865" s="39">
        <v>4676.6</v>
      </c>
      <c r="BU865" s="39"/>
      <c r="BV865" s="39">
        <v>4630.1</v>
      </c>
      <c r="BW865" s="101"/>
      <c r="BX865" s="101"/>
      <c r="BY865" s="39"/>
      <c r="BZ865" s="101"/>
      <c r="CA865" s="39">
        <v>4426.9</v>
      </c>
      <c r="CB865" s="101"/>
      <c r="CC865" s="39">
        <f>+CC866*CC10</f>
        <v>4623.31786063786</v>
      </c>
      <c r="CD865" s="101"/>
      <c r="CE865" s="101"/>
      <c r="CF865" s="39"/>
      <c r="CG865" s="101"/>
      <c r="CH865" s="39">
        <f>+CH866*CH10</f>
        <v>2433.63756468908</v>
      </c>
      <c r="CI865" s="101"/>
      <c r="CJ865" s="39">
        <f>+CJ866*CJ10</f>
        <v>4787.7664348918</v>
      </c>
      <c r="CK865" s="39">
        <f t="shared" ref="CK865:CS865" si="1000">+CK866*CK10</f>
        <v>4983.16035562214</v>
      </c>
      <c r="CL865" s="39">
        <f t="shared" si="1000"/>
        <v>5195.46921645396</v>
      </c>
      <c r="CM865" s="39">
        <f t="shared" si="1000"/>
        <v>5364.71815837325</v>
      </c>
      <c r="CN865" s="39">
        <f t="shared" si="1000"/>
        <v>5538.1113881739</v>
      </c>
      <c r="CO865" s="39">
        <f t="shared" si="1000"/>
        <v>5834.67195513996</v>
      </c>
      <c r="CP865" s="39">
        <f t="shared" si="1000"/>
        <v>6148.04313540643</v>
      </c>
      <c r="CQ865" s="39">
        <f t="shared" si="1000"/>
        <v>6479.21970256115</v>
      </c>
      <c r="CR865" s="39">
        <f t="shared" si="1000"/>
        <v>6829.25712132494</v>
      </c>
      <c r="CS865" s="39">
        <f t="shared" si="1000"/>
        <v>7199.27532912023</v>
      </c>
    </row>
    <row r="866" spans="1:97">
      <c r="A866" s="529" t="s">
        <v>478</v>
      </c>
      <c r="B866" s="33" t="s">
        <v>587</v>
      </c>
      <c r="C866" s="33">
        <f t="shared" ref="C866:M866" si="1001">C865/$AM$10</f>
        <v>0.0422379626158213</v>
      </c>
      <c r="D866" s="33">
        <f t="shared" si="1001"/>
        <v>0.0470114080659847</v>
      </c>
      <c r="E866" s="33">
        <f t="shared" si="1001"/>
        <v>0.0518049381393605</v>
      </c>
      <c r="F866" s="33">
        <f t="shared" si="1001"/>
        <v>0.0547473354399871</v>
      </c>
      <c r="G866" s="33">
        <f t="shared" si="1001"/>
        <v>0.0494316051630871</v>
      </c>
      <c r="H866" s="33">
        <f t="shared" si="1001"/>
        <v>0.0605919607948155</v>
      </c>
      <c r="I866" s="33">
        <f>I865/I10</f>
        <v>0.100874497987032</v>
      </c>
      <c r="J866" s="33">
        <f>J865/J10</f>
        <v>0.0905412083142276</v>
      </c>
      <c r="K866" s="33">
        <f>K865/K10</f>
        <v>0.0939477555425955</v>
      </c>
      <c r="L866" s="33">
        <f>L865/L10</f>
        <v>0.100430498846086</v>
      </c>
      <c r="M866" s="33">
        <f t="shared" si="1001"/>
        <v>0.0819084408976488</v>
      </c>
      <c r="N866" s="33"/>
      <c r="O866" s="33">
        <f>O865/O10</f>
        <v>0.0966330659529484</v>
      </c>
      <c r="P866" s="33">
        <f>P865/$AM$10</f>
        <v>0.0883756895720636</v>
      </c>
      <c r="Q866" s="33"/>
      <c r="R866" s="33">
        <f>R865/R10</f>
        <v>0.104446706480216</v>
      </c>
      <c r="S866" s="33"/>
      <c r="T866" s="33"/>
      <c r="U866" s="33"/>
      <c r="V866" s="33"/>
      <c r="W866" s="33">
        <f>W865/$AM$10</f>
        <v>0.0883187831396283</v>
      </c>
      <c r="X866" s="33"/>
      <c r="Y866" s="33">
        <f>Y865/Y10</f>
        <v>0.0958587748859693</v>
      </c>
      <c r="Z866" s="33"/>
      <c r="AA866" s="33"/>
      <c r="AB866" s="33"/>
      <c r="AC866" s="33"/>
      <c r="AD866" s="33">
        <f>AD865/$AM$10</f>
        <v>0.0900259761126881</v>
      </c>
      <c r="AE866" s="33"/>
      <c r="AF866" s="33">
        <f>AF865/AF10</f>
        <v>0.104757697476371</v>
      </c>
      <c r="AG866" s="33"/>
      <c r="AH866" s="33"/>
      <c r="AI866" s="33"/>
      <c r="AJ866" s="33"/>
      <c r="AK866" s="33">
        <f>AK865/$AM$10</f>
        <v>0.0980832574580901</v>
      </c>
      <c r="AL866" s="33"/>
      <c r="AM866" s="33">
        <f>AM865/AM10</f>
        <v>0.0977719457982968</v>
      </c>
      <c r="AN866" s="33"/>
      <c r="AO866" s="33"/>
      <c r="AP866" s="33"/>
      <c r="AQ866" s="33"/>
      <c r="AR866" s="33">
        <f>AR865/$AM$10</f>
        <v>0.0986690589684538</v>
      </c>
      <c r="AS866" s="33"/>
      <c r="AT866" s="33">
        <f>AT865/AT10</f>
        <v>0.0955912561044009</v>
      </c>
      <c r="AU866" s="33"/>
      <c r="AV866" s="33"/>
      <c r="AW866" s="33"/>
      <c r="AX866" s="33"/>
      <c r="AY866" s="33">
        <f>AY865/$AM$10</f>
        <v>0.0986891435916662</v>
      </c>
      <c r="AZ866" s="33"/>
      <c r="BA866" s="33">
        <f>BA865/BA10</f>
        <v>0.0980853666522627</v>
      </c>
      <c r="BB866" s="33"/>
      <c r="BC866" s="33"/>
      <c r="BD866" s="33"/>
      <c r="BE866" s="33"/>
      <c r="BF866" s="33">
        <f>BF865/$AM$10</f>
        <v>0.13350583793048</v>
      </c>
      <c r="BG866" s="33"/>
      <c r="BH866" s="33">
        <f>BH865/BH10</f>
        <v>0.106621154343752</v>
      </c>
      <c r="BI866" s="33"/>
      <c r="BJ866" s="33"/>
      <c r="BK866" s="33"/>
      <c r="BL866" s="33"/>
      <c r="BM866" s="33">
        <f>BM865/$AM$10</f>
        <v>0.142533876064485</v>
      </c>
      <c r="BN866" s="33"/>
      <c r="BO866" s="33">
        <f>BO865/BO10</f>
        <v>0.10884208379267</v>
      </c>
      <c r="BP866" s="33"/>
      <c r="BQ866" s="33"/>
      <c r="BR866" s="33"/>
      <c r="BS866" s="33"/>
      <c r="BT866" s="33">
        <f>BT865/BT10</f>
        <v>0.211411883837836</v>
      </c>
      <c r="BU866" s="33"/>
      <c r="BV866" s="33">
        <f>BV865/BV10</f>
        <v>0.106471389019197</v>
      </c>
      <c r="BW866" s="76"/>
      <c r="BX866" s="76"/>
      <c r="BY866" s="33"/>
      <c r="BZ866" s="76"/>
      <c r="CA866" s="33">
        <f>CA865/CA10</f>
        <v>0.196983989961466</v>
      </c>
      <c r="CB866" s="76"/>
      <c r="CC866" s="87">
        <v>0.105</v>
      </c>
      <c r="CD866" s="76"/>
      <c r="CE866" s="76"/>
      <c r="CF866" s="33"/>
      <c r="CG866" s="76"/>
      <c r="CH866" s="141">
        <f>CC866</f>
        <v>0.105</v>
      </c>
      <c r="CI866" s="76"/>
      <c r="CJ866" s="87">
        <v>0.104</v>
      </c>
      <c r="CK866" s="87">
        <v>0.103</v>
      </c>
      <c r="CL866" s="87">
        <v>0.102</v>
      </c>
      <c r="CM866" s="87">
        <v>0.1</v>
      </c>
      <c r="CN866" s="87">
        <v>0.098</v>
      </c>
      <c r="CO866" s="33">
        <f>CN866</f>
        <v>0.098</v>
      </c>
      <c r="CP866" s="33">
        <f>CO866</f>
        <v>0.098</v>
      </c>
      <c r="CQ866" s="33">
        <f>CP866</f>
        <v>0.098</v>
      </c>
      <c r="CR866" s="33">
        <f>CQ866</f>
        <v>0.098</v>
      </c>
      <c r="CS866" s="33">
        <f>CR866</f>
        <v>0.098</v>
      </c>
    </row>
    <row r="867" spans="1:97">
      <c r="A867" t="s">
        <v>335</v>
      </c>
      <c r="B867" s="39" t="s">
        <v>594</v>
      </c>
      <c r="C867" s="39">
        <v>2379.7</v>
      </c>
      <c r="D867" s="39">
        <v>2558.5</v>
      </c>
      <c r="E867" s="39">
        <v>2617.5</v>
      </c>
      <c r="F867" s="39">
        <v>2694.6</v>
      </c>
      <c r="G867" s="39">
        <v>2443.3</v>
      </c>
      <c r="H867" s="39">
        <v>2685.3</v>
      </c>
      <c r="I867" s="39">
        <v>2996.2</v>
      </c>
      <c r="J867" s="39">
        <v>3208.8</v>
      </c>
      <c r="K867" s="39">
        <v>3253.5</v>
      </c>
      <c r="L867" s="39">
        <v>3297.8</v>
      </c>
      <c r="M867" s="39">
        <v>3980.4</v>
      </c>
      <c r="N867" s="39"/>
      <c r="O867" s="39">
        <v>3627.7</v>
      </c>
      <c r="P867" s="39">
        <v>4091</v>
      </c>
      <c r="Q867" s="39"/>
      <c r="R867" s="39">
        <v>3941.8</v>
      </c>
      <c r="S867" s="39"/>
      <c r="T867" s="39"/>
      <c r="U867" s="39"/>
      <c r="V867" s="39"/>
      <c r="W867" s="39">
        <v>4237.8</v>
      </c>
      <c r="X867" s="39"/>
      <c r="Y867" s="39">
        <v>3923.4</v>
      </c>
      <c r="Z867" s="39"/>
      <c r="AA867" s="39"/>
      <c r="AB867" s="39"/>
      <c r="AC867" s="39"/>
      <c r="AD867" s="39">
        <v>4334.4</v>
      </c>
      <c r="AE867" s="39"/>
      <c r="AF867" s="39">
        <v>3983.2</v>
      </c>
      <c r="AG867" s="39"/>
      <c r="AH867" s="39"/>
      <c r="AI867" s="39"/>
      <c r="AJ867" s="39"/>
      <c r="AK867" s="39">
        <v>4514.4</v>
      </c>
      <c r="AL867" s="39"/>
      <c r="AM867" s="39">
        <v>4086.7</v>
      </c>
      <c r="AN867" s="39"/>
      <c r="AO867" s="39"/>
      <c r="AP867" s="39"/>
      <c r="AQ867" s="39"/>
      <c r="AR867" s="39">
        <v>3756.1</v>
      </c>
      <c r="AS867" s="39"/>
      <c r="AT867" s="39">
        <v>3511.3</v>
      </c>
      <c r="AU867" s="39"/>
      <c r="AV867" s="39"/>
      <c r="AW867" s="39"/>
      <c r="AX867" s="39"/>
      <c r="AY867" s="39">
        <v>3991.8</v>
      </c>
      <c r="AZ867" s="39"/>
      <c r="BA867" s="39">
        <v>4020.5</v>
      </c>
      <c r="BB867" s="39"/>
      <c r="BC867" s="39"/>
      <c r="BD867" s="39"/>
      <c r="BE867" s="39"/>
      <c r="BF867" s="39">
        <v>5064.6</v>
      </c>
      <c r="BG867" s="39"/>
      <c r="BH867" s="39">
        <v>4755.5</v>
      </c>
      <c r="BI867" s="39"/>
      <c r="BJ867" s="39"/>
      <c r="BK867" s="39"/>
      <c r="BL867" s="39"/>
      <c r="BM867" s="39">
        <v>5483.6</v>
      </c>
      <c r="BN867" s="39"/>
      <c r="BO867" s="39">
        <v>5092.7</v>
      </c>
      <c r="BP867" s="39"/>
      <c r="BQ867" s="39"/>
      <c r="BR867" s="39"/>
      <c r="BS867" s="39"/>
      <c r="BT867" s="39">
        <v>6424.4</v>
      </c>
      <c r="BU867" s="39"/>
      <c r="BV867" s="39">
        <v>5601.8</v>
      </c>
      <c r="BW867" s="101"/>
      <c r="BX867" s="101"/>
      <c r="BY867" s="39"/>
      <c r="BZ867" s="101"/>
      <c r="CA867" s="39">
        <v>6575.8</v>
      </c>
      <c r="CB867" s="101"/>
      <c r="CC867" s="39">
        <f>+CC868*CC10</f>
        <v>5724.1078274564</v>
      </c>
      <c r="CD867" s="101"/>
      <c r="CE867" s="101"/>
      <c r="CF867" s="39"/>
      <c r="CG867" s="101"/>
      <c r="CH867" s="39">
        <f t="shared" ref="CH867:CS867" si="1002">+CH868*CH10</f>
        <v>3013.07508009124</v>
      </c>
      <c r="CI867" s="101"/>
      <c r="CJ867" s="39">
        <f t="shared" si="1002"/>
        <v>5892.63561217453</v>
      </c>
      <c r="CK867" s="39">
        <f t="shared" si="1002"/>
        <v>6095.90490105233</v>
      </c>
      <c r="CL867" s="39">
        <f t="shared" si="1002"/>
        <v>6316.06061608129</v>
      </c>
      <c r="CM867" s="39">
        <f t="shared" si="1002"/>
        <v>6544.95615321537</v>
      </c>
      <c r="CN867" s="39">
        <f t="shared" si="1002"/>
        <v>6781.36088347825</v>
      </c>
      <c r="CO867" s="39">
        <f t="shared" si="1002"/>
        <v>7025.42133373995</v>
      </c>
      <c r="CP867" s="39">
        <f t="shared" si="1002"/>
        <v>7277.2755480321</v>
      </c>
      <c r="CQ867" s="39">
        <f t="shared" si="1002"/>
        <v>7537.05149073439</v>
      </c>
      <c r="CR867" s="39">
        <f t="shared" si="1002"/>
        <v>7804.86528151422</v>
      </c>
      <c r="CS867" s="39">
        <f t="shared" si="1002"/>
        <v>8080.81924697168</v>
      </c>
    </row>
    <row r="868" spans="1:97">
      <c r="A868" s="529" t="s">
        <v>478</v>
      </c>
      <c r="B868" s="33" t="s">
        <v>587</v>
      </c>
      <c r="C868" s="33">
        <f t="shared" ref="C868:M868" si="1003">C867/$AM$10</f>
        <v>0.0796589630978523</v>
      </c>
      <c r="D868" s="33">
        <f t="shared" si="1003"/>
        <v>0.0856441808151679</v>
      </c>
      <c r="E868" s="33">
        <f t="shared" si="1003"/>
        <v>0.087619168764394</v>
      </c>
      <c r="F868" s="33">
        <f t="shared" si="1003"/>
        <v>0.0902000428471962</v>
      </c>
      <c r="G868" s="33">
        <f t="shared" si="1003"/>
        <v>0.081787933158374</v>
      </c>
      <c r="H868" s="33">
        <f t="shared" si="1003"/>
        <v>0.0898887311874029</v>
      </c>
      <c r="I868" s="76">
        <f>I867/I10</f>
        <v>0.147283354061082</v>
      </c>
      <c r="J868" s="76">
        <f>J867/J10</f>
        <v>0.142850147132802</v>
      </c>
      <c r="K868" s="76">
        <f>K867/K10</f>
        <v>0.141600584942942</v>
      </c>
      <c r="L868" s="76">
        <f>L867/L10</f>
        <v>0.146360731404225</v>
      </c>
      <c r="M868" s="33">
        <f t="shared" si="1003"/>
        <v>0.133241390391516</v>
      </c>
      <c r="N868" s="33"/>
      <c r="O868" s="76">
        <f>O867/O10</f>
        <v>0.143629193820425</v>
      </c>
      <c r="P868" s="33">
        <f>P867/$AM$10</f>
        <v>0.136943655937015</v>
      </c>
      <c r="Q868" s="33"/>
      <c r="R868" s="76">
        <f>R867/R10</f>
        <v>0.152563561700036</v>
      </c>
      <c r="S868" s="33"/>
      <c r="T868" s="33"/>
      <c r="U868" s="33"/>
      <c r="V868" s="33"/>
      <c r="W868" s="33">
        <f>W867/$AM$10</f>
        <v>0.141857693749665</v>
      </c>
      <c r="X868" s="33"/>
      <c r="Y868" s="76">
        <f>Y867/Y10</f>
        <v>0.150762574115134</v>
      </c>
      <c r="Z868" s="33"/>
      <c r="AA868" s="33"/>
      <c r="AB868" s="33"/>
      <c r="AC868" s="33"/>
      <c r="AD868" s="33">
        <f>AD867/$AM$10</f>
        <v>0.145091318086873</v>
      </c>
      <c r="AE868" s="33"/>
      <c r="AF868" s="76">
        <f>AF867/AF10</f>
        <v>0.147868762389837</v>
      </c>
      <c r="AG868" s="33"/>
      <c r="AH868" s="33"/>
      <c r="AI868" s="33"/>
      <c r="AJ868" s="33"/>
      <c r="AK868" s="33">
        <f>AK867/$AM$10</f>
        <v>0.151116705050613</v>
      </c>
      <c r="AL868" s="33"/>
      <c r="AM868" s="76">
        <f>AM867/AM10</f>
        <v>0.136799716137325</v>
      </c>
      <c r="AN868" s="33"/>
      <c r="AO868" s="33"/>
      <c r="AP868" s="33"/>
      <c r="AQ868" s="33"/>
      <c r="AR868" s="33">
        <f>AR867/$AM$10</f>
        <v>0.125733088747255</v>
      </c>
      <c r="AS868" s="33"/>
      <c r="AT868" s="76">
        <f>AT867/AT10</f>
        <v>0.125438963136028</v>
      </c>
      <c r="AU868" s="33"/>
      <c r="AV868" s="33"/>
      <c r="AW868" s="33"/>
      <c r="AX868" s="33"/>
      <c r="AY868" s="33">
        <f>AY867/$AM$10</f>
        <v>0.133622998232553</v>
      </c>
      <c r="AZ868" s="33"/>
      <c r="BA868" s="76">
        <f>BA867/BA10</f>
        <v>0.124523103547767</v>
      </c>
      <c r="BB868" s="33"/>
      <c r="BC868" s="33"/>
      <c r="BD868" s="33"/>
      <c r="BE868" s="33"/>
      <c r="BF868" s="33">
        <f>BF867/$AM$10</f>
        <v>0.169534304536447</v>
      </c>
      <c r="BG868" s="33"/>
      <c r="BH868" s="76">
        <f>BH867/BH10</f>
        <v>0.124292028112397</v>
      </c>
      <c r="BI868" s="33"/>
      <c r="BJ868" s="33"/>
      <c r="BK868" s="33"/>
      <c r="BL868" s="33"/>
      <c r="BM868" s="33">
        <f>BM867/$AM$10</f>
        <v>0.183560066413154</v>
      </c>
      <c r="BN868" s="33"/>
      <c r="BO868" s="76">
        <f>BO867/BO10</f>
        <v>0.12366144925284</v>
      </c>
      <c r="BP868" s="33"/>
      <c r="BQ868" s="33"/>
      <c r="BR868" s="33"/>
      <c r="BS868" s="33"/>
      <c r="BT868" s="76">
        <f>BT867/BT10</f>
        <v>0.290423492821236</v>
      </c>
      <c r="BU868" s="33"/>
      <c r="BV868" s="76">
        <f>BV867/BV10</f>
        <v>0.128816100517858</v>
      </c>
      <c r="BW868" s="76"/>
      <c r="BX868" s="76"/>
      <c r="BY868" s="33"/>
      <c r="BZ868" s="76"/>
      <c r="CA868" s="76">
        <f>CA867/CA10</f>
        <v>0.292603700374665</v>
      </c>
      <c r="CB868" s="76"/>
      <c r="CC868" s="87">
        <v>0.13</v>
      </c>
      <c r="CD868" s="76"/>
      <c r="CE868" s="76"/>
      <c r="CF868" s="33"/>
      <c r="CG868" s="76"/>
      <c r="CH868" s="240">
        <f>CC868</f>
        <v>0.13</v>
      </c>
      <c r="CI868" s="76"/>
      <c r="CJ868" s="87">
        <v>0.128</v>
      </c>
      <c r="CK868" s="87">
        <v>0.126</v>
      </c>
      <c r="CL868" s="87">
        <v>0.124</v>
      </c>
      <c r="CM868" s="33">
        <f>CL868-0.2%</f>
        <v>0.122</v>
      </c>
      <c r="CN868" s="33">
        <f>CM868-0.2%</f>
        <v>0.12</v>
      </c>
      <c r="CO868" s="33">
        <f t="shared" ref="CO868:CS868" si="1004">CN868-0.2%</f>
        <v>0.118</v>
      </c>
      <c r="CP868" s="33">
        <f t="shared" si="1004"/>
        <v>0.116</v>
      </c>
      <c r="CQ868" s="33">
        <f t="shared" si="1004"/>
        <v>0.114</v>
      </c>
      <c r="CR868" s="33">
        <f t="shared" si="1004"/>
        <v>0.112</v>
      </c>
      <c r="CS868" s="33">
        <f t="shared" si="1004"/>
        <v>0.11</v>
      </c>
    </row>
    <row r="869" spans="1:97">
      <c r="A869" t="s">
        <v>336</v>
      </c>
      <c r="B869" s="39" t="s">
        <v>594</v>
      </c>
      <c r="C869" s="39">
        <v>829</v>
      </c>
      <c r="D869" s="39">
        <v>851.8</v>
      </c>
      <c r="E869" s="39">
        <v>926.4</v>
      </c>
      <c r="F869" s="39">
        <v>985.8</v>
      </c>
      <c r="G869" s="39">
        <v>732.8</v>
      </c>
      <c r="H869" s="39">
        <v>846</v>
      </c>
      <c r="I869" s="39">
        <v>904.1</v>
      </c>
      <c r="J869" s="39">
        <v>1006.6</v>
      </c>
      <c r="K869" s="39">
        <v>1167.9</v>
      </c>
      <c r="L869" s="39">
        <v>1199.3</v>
      </c>
      <c r="M869" s="39">
        <v>1410.8</v>
      </c>
      <c r="N869" s="39"/>
      <c r="O869" s="39">
        <v>1486.9</v>
      </c>
      <c r="P869" s="39">
        <v>1447.9</v>
      </c>
      <c r="Q869" s="39"/>
      <c r="R869" s="39">
        <v>1420.4</v>
      </c>
      <c r="S869" s="39"/>
      <c r="T869" s="39"/>
      <c r="U869" s="39"/>
      <c r="V869" s="39"/>
      <c r="W869" s="39">
        <v>1381.5</v>
      </c>
      <c r="X869" s="39"/>
      <c r="Y869" s="39">
        <v>1393.8</v>
      </c>
      <c r="Z869" s="39"/>
      <c r="AA869" s="39"/>
      <c r="AB869" s="39"/>
      <c r="AC869" s="39"/>
      <c r="AD869" s="39">
        <v>1400.6</v>
      </c>
      <c r="AE869" s="39"/>
      <c r="AF869" s="39">
        <v>1509.1</v>
      </c>
      <c r="AG869" s="39"/>
      <c r="AH869" s="39"/>
      <c r="AI869" s="39"/>
      <c r="AJ869" s="39"/>
      <c r="AK869" s="39">
        <v>1529.3</v>
      </c>
      <c r="AL869" s="39"/>
      <c r="AM869" s="39">
        <v>1474.9</v>
      </c>
      <c r="AN869" s="39"/>
      <c r="AO869" s="39"/>
      <c r="AP869" s="39"/>
      <c r="AQ869" s="39"/>
      <c r="AR869" s="39">
        <v>1698.1</v>
      </c>
      <c r="AS869" s="39"/>
      <c r="AT869" s="39">
        <v>1732.7</v>
      </c>
      <c r="AU869" s="39"/>
      <c r="AV869" s="39"/>
      <c r="AW869" s="39"/>
      <c r="AX869" s="39"/>
      <c r="AY869" s="39">
        <v>1869.4</v>
      </c>
      <c r="AZ869" s="39"/>
      <c r="BA869" s="39">
        <v>2037.9</v>
      </c>
      <c r="BB869" s="39"/>
      <c r="BC869" s="39"/>
      <c r="BD869" s="39"/>
      <c r="BE869" s="39"/>
      <c r="BF869" s="39">
        <v>2399.6</v>
      </c>
      <c r="BG869" s="39"/>
      <c r="BH869" s="39">
        <v>2423.2</v>
      </c>
      <c r="BI869" s="39"/>
      <c r="BJ869" s="39"/>
      <c r="BK869" s="39"/>
      <c r="BL869" s="39"/>
      <c r="BM869" s="39">
        <v>2668.9</v>
      </c>
      <c r="BN869" s="39"/>
      <c r="BO869" s="39">
        <v>2270.6</v>
      </c>
      <c r="BP869" s="39"/>
      <c r="BQ869" s="39"/>
      <c r="BR869" s="39"/>
      <c r="BS869" s="39"/>
      <c r="BT869" s="39">
        <v>2540.7</v>
      </c>
      <c r="BU869" s="39"/>
      <c r="BV869" s="39">
        <v>1955.3</v>
      </c>
      <c r="BW869" s="101"/>
      <c r="BX869" s="101"/>
      <c r="BY869" s="39"/>
      <c r="BZ869" s="101"/>
      <c r="CA869" s="39">
        <v>2330.8</v>
      </c>
      <c r="CB869" s="101"/>
      <c r="CC869" s="39">
        <f>+BV869-CC814</f>
        <v>1955.3</v>
      </c>
      <c r="CD869" s="101"/>
      <c r="CE869" s="101"/>
      <c r="CF869" s="39"/>
      <c r="CG869" s="101"/>
      <c r="CH869" s="39">
        <f>+CC869-CH814</f>
        <v>1955.3</v>
      </c>
      <c r="CI869" s="101"/>
      <c r="CJ869" s="39">
        <f>+CC869-CJ814</f>
        <v>1955.3</v>
      </c>
      <c r="CK869" s="39">
        <f t="shared" ref="CK869:CS869" si="1005">+CJ869-CK814</f>
        <v>1955.3</v>
      </c>
      <c r="CL869" s="39">
        <f t="shared" si="1005"/>
        <v>1955.3</v>
      </c>
      <c r="CM869" s="39">
        <f t="shared" si="1005"/>
        <v>1955.3</v>
      </c>
      <c r="CN869" s="39">
        <f t="shared" si="1005"/>
        <v>1955.3</v>
      </c>
      <c r="CO869" s="39">
        <f t="shared" si="1005"/>
        <v>1955.3</v>
      </c>
      <c r="CP869" s="39">
        <f t="shared" si="1005"/>
        <v>1955.3</v>
      </c>
      <c r="CQ869" s="39">
        <f t="shared" si="1005"/>
        <v>1955.3</v>
      </c>
      <c r="CR869" s="39">
        <f t="shared" si="1005"/>
        <v>1955.3</v>
      </c>
      <c r="CS869" s="39">
        <f t="shared" si="1005"/>
        <v>1955.3</v>
      </c>
    </row>
    <row r="870" spans="1:97">
      <c r="A870" t="s">
        <v>337</v>
      </c>
      <c r="B870" s="39" t="s">
        <v>594</v>
      </c>
      <c r="C870" s="39">
        <v>66.4</v>
      </c>
      <c r="D870" s="39">
        <v>31.7</v>
      </c>
      <c r="E870" s="39">
        <v>42.5</v>
      </c>
      <c r="F870" s="39">
        <v>133.6</v>
      </c>
      <c r="G870" s="39">
        <v>115.2</v>
      </c>
      <c r="H870" s="39">
        <v>104.5</v>
      </c>
      <c r="I870" s="39">
        <v>118</v>
      </c>
      <c r="J870" s="39">
        <v>137.2</v>
      </c>
      <c r="K870" s="39">
        <v>166.8</v>
      </c>
      <c r="L870" s="39">
        <v>97.6</v>
      </c>
      <c r="M870" s="39">
        <v>122.3</v>
      </c>
      <c r="N870" s="39"/>
      <c r="O870" s="39">
        <v>298.6</v>
      </c>
      <c r="P870" s="39">
        <v>89.5</v>
      </c>
      <c r="Q870" s="39"/>
      <c r="R870" s="39">
        <v>238.8</v>
      </c>
      <c r="S870" s="39"/>
      <c r="T870" s="39"/>
      <c r="U870" s="39"/>
      <c r="V870" s="39"/>
      <c r="W870" s="39">
        <v>50.9</v>
      </c>
      <c r="X870" s="39"/>
      <c r="Y870" s="39">
        <v>160.6</v>
      </c>
      <c r="Z870" s="39"/>
      <c r="AA870" s="39"/>
      <c r="AB870" s="39"/>
      <c r="AC870" s="39"/>
      <c r="AD870" s="39">
        <v>69</v>
      </c>
      <c r="AE870" s="39"/>
      <c r="AF870" s="39">
        <v>160.1</v>
      </c>
      <c r="AG870" s="39"/>
      <c r="AH870" s="39"/>
      <c r="AI870" s="39"/>
      <c r="AJ870" s="39"/>
      <c r="AK870" s="39">
        <v>78.2</v>
      </c>
      <c r="AL870" s="39"/>
      <c r="AM870" s="39">
        <v>148.1</v>
      </c>
      <c r="AN870" s="39"/>
      <c r="AO870" s="39"/>
      <c r="AP870" s="39"/>
      <c r="AQ870" s="39"/>
      <c r="AR870" s="39">
        <v>202.3</v>
      </c>
      <c r="AS870" s="39"/>
      <c r="AT870" s="39">
        <v>234.4</v>
      </c>
      <c r="AU870" s="39"/>
      <c r="AV870" s="39"/>
      <c r="AW870" s="39"/>
      <c r="AX870" s="39"/>
      <c r="AY870" s="39">
        <v>129.3</v>
      </c>
      <c r="AZ870" s="39"/>
      <c r="BA870" s="39">
        <v>136</v>
      </c>
      <c r="BB870" s="39"/>
      <c r="BC870" s="39"/>
      <c r="BD870" s="39"/>
      <c r="BE870" s="39"/>
      <c r="BF870" s="39">
        <v>150.3</v>
      </c>
      <c r="BG870" s="39"/>
      <c r="BH870" s="39">
        <v>173.9</v>
      </c>
      <c r="BI870" s="39"/>
      <c r="BJ870" s="39"/>
      <c r="BK870" s="39"/>
      <c r="BL870" s="39"/>
      <c r="BM870" s="39">
        <v>164.2</v>
      </c>
      <c r="BN870" s="39"/>
      <c r="BO870" s="39">
        <v>191.6</v>
      </c>
      <c r="BP870" s="39"/>
      <c r="BQ870" s="39"/>
      <c r="BR870" s="39"/>
      <c r="BS870" s="39"/>
      <c r="BT870" s="39">
        <v>183.8</v>
      </c>
      <c r="BU870" s="39"/>
      <c r="BV870" s="39">
        <v>234.1</v>
      </c>
      <c r="BW870" s="101"/>
      <c r="BX870" s="101"/>
      <c r="BY870" s="39"/>
      <c r="BZ870" s="101"/>
      <c r="CA870" s="39">
        <v>121.1</v>
      </c>
      <c r="CB870" s="101"/>
      <c r="CC870" s="39">
        <f>+BV870</f>
        <v>234.1</v>
      </c>
      <c r="CD870" s="101"/>
      <c r="CE870" s="101"/>
      <c r="CF870" s="39"/>
      <c r="CG870" s="101"/>
      <c r="CH870" s="39">
        <f>+CC870</f>
        <v>234.1</v>
      </c>
      <c r="CI870" s="101"/>
      <c r="CJ870" s="39">
        <f>+CC870</f>
        <v>234.1</v>
      </c>
      <c r="CK870" s="39">
        <f t="shared" ref="CK870:CS870" si="1006">+CJ870</f>
        <v>234.1</v>
      </c>
      <c r="CL870" s="39">
        <f t="shared" si="1006"/>
        <v>234.1</v>
      </c>
      <c r="CM870" s="39">
        <f t="shared" si="1006"/>
        <v>234.1</v>
      </c>
      <c r="CN870" s="39">
        <f t="shared" si="1006"/>
        <v>234.1</v>
      </c>
      <c r="CO870" s="39">
        <f t="shared" si="1006"/>
        <v>234.1</v>
      </c>
      <c r="CP870" s="39">
        <f t="shared" si="1006"/>
        <v>234.1</v>
      </c>
      <c r="CQ870" s="39">
        <f t="shared" si="1006"/>
        <v>234.1</v>
      </c>
      <c r="CR870" s="39">
        <f t="shared" si="1006"/>
        <v>234.1</v>
      </c>
      <c r="CS870" s="39">
        <f t="shared" si="1006"/>
        <v>234.1</v>
      </c>
    </row>
    <row r="871" spans="1:97">
      <c r="A871" t="s">
        <v>338</v>
      </c>
      <c r="B871" s="39" t="s">
        <v>594</v>
      </c>
      <c r="C871" s="39">
        <v>663.2</v>
      </c>
      <c r="D871" s="39">
        <v>781.2</v>
      </c>
      <c r="E871" s="39">
        <v>1086.7</v>
      </c>
      <c r="F871" s="39">
        <v>1077.1</v>
      </c>
      <c r="G871" s="39">
        <v>1173.1</v>
      </c>
      <c r="H871" s="39">
        <v>1550.4</v>
      </c>
      <c r="I871" s="39">
        <v>1652.2</v>
      </c>
      <c r="J871" s="39">
        <v>1823.2</v>
      </c>
      <c r="K871" s="39">
        <v>2607.3</v>
      </c>
      <c r="L871" s="39">
        <v>1917</v>
      </c>
      <c r="M871" s="39">
        <v>1765.1</v>
      </c>
      <c r="N871" s="39"/>
      <c r="O871" s="39">
        <v>1399.8</v>
      </c>
      <c r="P871" s="39">
        <v>1341.1</v>
      </c>
      <c r="Q871" s="39"/>
      <c r="R871" s="39">
        <v>1746</v>
      </c>
      <c r="S871" s="39"/>
      <c r="T871" s="39"/>
      <c r="U871" s="39"/>
      <c r="V871" s="39"/>
      <c r="W871" s="39">
        <v>1685.9</v>
      </c>
      <c r="X871" s="39"/>
      <c r="Y871" s="39">
        <v>3046.6</v>
      </c>
      <c r="Z871" s="39"/>
      <c r="AA871" s="39"/>
      <c r="AB871" s="39"/>
      <c r="AC871" s="39"/>
      <c r="AD871" s="39">
        <v>2013.5</v>
      </c>
      <c r="AE871" s="39"/>
      <c r="AF871" s="39">
        <v>3992</v>
      </c>
      <c r="AG871" s="39"/>
      <c r="AH871" s="39"/>
      <c r="AI871" s="39"/>
      <c r="AJ871" s="39"/>
      <c r="AK871" s="39">
        <v>3386.3</v>
      </c>
      <c r="AL871" s="39"/>
      <c r="AM871" s="39">
        <v>5286</v>
      </c>
      <c r="AN871" s="39"/>
      <c r="AO871" s="39"/>
      <c r="AP871" s="39"/>
      <c r="AQ871" s="39"/>
      <c r="AR871" s="39">
        <v>6441.6</v>
      </c>
      <c r="AS871" s="39"/>
      <c r="AT871" s="39">
        <v>6405.9</v>
      </c>
      <c r="AU871" s="39"/>
      <c r="AV871" s="39"/>
      <c r="AW871" s="39"/>
      <c r="AX871" s="39"/>
      <c r="AY871" s="39">
        <v>4824.3</v>
      </c>
      <c r="AZ871" s="39"/>
      <c r="BA871" s="39">
        <v>2713.5</v>
      </c>
      <c r="BB871" s="39"/>
      <c r="BC871" s="39"/>
      <c r="BD871" s="39"/>
      <c r="BE871" s="39"/>
      <c r="BF871" s="39">
        <v>2987.4</v>
      </c>
      <c r="BG871" s="39"/>
      <c r="BH871" s="39">
        <v>2617.7</v>
      </c>
      <c r="BI871" s="39"/>
      <c r="BJ871" s="39"/>
      <c r="BK871" s="39"/>
      <c r="BL871" s="39"/>
      <c r="BM871" s="39">
        <v>4996.9</v>
      </c>
      <c r="BN871" s="39"/>
      <c r="BO871" s="39">
        <v>4288.1</v>
      </c>
      <c r="BP871" s="39"/>
      <c r="BQ871" s="39"/>
      <c r="BR871" s="39"/>
      <c r="BS871" s="39"/>
      <c r="BT871" s="39">
        <v>2728.3</v>
      </c>
      <c r="BU871" s="39"/>
      <c r="BV871" s="39">
        <v>4052.3</v>
      </c>
      <c r="BW871" s="101"/>
      <c r="BX871" s="101"/>
      <c r="BY871" s="39"/>
      <c r="BZ871" s="101"/>
      <c r="CA871" s="39">
        <v>4821.9</v>
      </c>
      <c r="CB871" s="101"/>
      <c r="CC871" s="39">
        <f>+CC849</f>
        <v>6690.38536059021</v>
      </c>
      <c r="CD871" s="101"/>
      <c r="CE871" s="101"/>
      <c r="CF871" s="39"/>
      <c r="CG871" s="101"/>
      <c r="CH871" s="39">
        <f>+CH849</f>
        <v>12283.0408276594</v>
      </c>
      <c r="CI871" s="101"/>
      <c r="CJ871" s="39">
        <f>+CJ849</f>
        <v>9192.26973792245</v>
      </c>
      <c r="CK871" s="39">
        <f t="shared" ref="CK871:CS871" si="1007">+CK849</f>
        <v>12135.1442610196</v>
      </c>
      <c r="CL871" s="39">
        <f t="shared" si="1007"/>
        <v>15560.9370367205</v>
      </c>
      <c r="CM871" s="39">
        <f t="shared" si="1007"/>
        <v>19382.7086080106</v>
      </c>
      <c r="CN871" s="39">
        <f t="shared" si="1007"/>
        <v>23552.0816449469</v>
      </c>
      <c r="CO871" s="39">
        <f t="shared" si="1007"/>
        <v>27973.4397464949</v>
      </c>
      <c r="CP871" s="39">
        <f t="shared" si="1007"/>
        <v>32779.44825446</v>
      </c>
      <c r="CQ871" s="39">
        <f t="shared" si="1007"/>
        <v>37997.2332257211</v>
      </c>
      <c r="CR871" s="39">
        <f t="shared" si="1007"/>
        <v>43655.7977141557</v>
      </c>
      <c r="CS871" s="39">
        <f t="shared" si="1007"/>
        <v>49786.1522070282</v>
      </c>
    </row>
    <row r="872" spans="1:97">
      <c r="A872" s="18" t="s">
        <v>493</v>
      </c>
      <c r="B872" s="58" t="s">
        <v>594</v>
      </c>
      <c r="C872" s="58">
        <f>+C865+C867+C869+C870+C871</f>
        <v>5200.1</v>
      </c>
      <c r="D872" s="58">
        <f>+D865+D867+D869+D870+D871</f>
        <v>5627.6</v>
      </c>
      <c r="E872" s="58">
        <f>+E865+E867+E869+E870+E871</f>
        <v>6220.7</v>
      </c>
      <c r="F872" s="58">
        <f>+F865+F867+F869+F870+F871</f>
        <v>6526.6</v>
      </c>
      <c r="G872" s="58">
        <f>+G865+G867+G869+G870+G871</f>
        <v>5941.1</v>
      </c>
      <c r="H872" s="58">
        <f t="shared" ref="H872:R872" si="1008">+H865+H867+H869+H870+H871</f>
        <v>6996.3</v>
      </c>
      <c r="I872" s="58">
        <f t="shared" si="1008"/>
        <v>7722.6</v>
      </c>
      <c r="J872" s="58">
        <f t="shared" si="1008"/>
        <v>8209.6</v>
      </c>
      <c r="K872" s="58">
        <f t="shared" si="1008"/>
        <v>9354.1</v>
      </c>
      <c r="L872" s="58">
        <f t="shared" si="1008"/>
        <v>8774.6</v>
      </c>
      <c r="M872" s="58">
        <f t="shared" si="1008"/>
        <v>9725.5</v>
      </c>
      <c r="N872" s="58"/>
      <c r="O872" s="58">
        <f t="shared" si="1008"/>
        <v>9253.7</v>
      </c>
      <c r="P872" s="58">
        <f t="shared" si="1008"/>
        <v>9609.6</v>
      </c>
      <c r="Q872" s="58"/>
      <c r="R872" s="58">
        <f t="shared" si="1008"/>
        <v>10045.6</v>
      </c>
      <c r="S872" s="58"/>
      <c r="T872" s="58"/>
      <c r="U872" s="58"/>
      <c r="V872" s="58"/>
      <c r="W872" s="58">
        <f>+W865+W867+W869+W870+W871</f>
        <v>9994.5</v>
      </c>
      <c r="X872" s="58"/>
      <c r="Y872" s="58">
        <f>+Y865+Y867+Y869+Y870+Y871</f>
        <v>11019</v>
      </c>
      <c r="Z872" s="58"/>
      <c r="AA872" s="58"/>
      <c r="AB872" s="58"/>
      <c r="AC872" s="58"/>
      <c r="AD872" s="58">
        <f>+AD865+AD867+AD869+AD870+AD871</f>
        <v>10506.9</v>
      </c>
      <c r="AE872" s="58"/>
      <c r="AF872" s="58">
        <f>+AF865+AF867+AF869+AF870+AF871</f>
        <v>12466.3</v>
      </c>
      <c r="AG872" s="58"/>
      <c r="AH872" s="58"/>
      <c r="AI872" s="58"/>
      <c r="AJ872" s="58"/>
      <c r="AK872" s="58">
        <f>+AK865+AK867+AK869+AK870+AK871</f>
        <v>12438.3</v>
      </c>
      <c r="AL872" s="58"/>
      <c r="AM872" s="58">
        <f>+AM865+AM867+AM869+AM870+AM871</f>
        <v>13916.5</v>
      </c>
      <c r="AN872" s="58"/>
      <c r="AO872" s="58"/>
      <c r="AP872" s="58"/>
      <c r="AQ872" s="58"/>
      <c r="AR872" s="58">
        <f>+AR865+AR867+AR869+AR870+AR871</f>
        <v>15045.7</v>
      </c>
      <c r="AS872" s="58"/>
      <c r="AT872" s="58">
        <f>+AT865+AT867+AT869+AT870+AT871</f>
        <v>14560.1</v>
      </c>
      <c r="AU872" s="58"/>
      <c r="AV872" s="58"/>
      <c r="AW872" s="58"/>
      <c r="AX872" s="58"/>
      <c r="AY872" s="58">
        <f>+AY865+AY867+AY869+AY870+AY871</f>
        <v>13763</v>
      </c>
      <c r="AZ872" s="58"/>
      <c r="BA872" s="58">
        <f>+BA865+BA867+BA869+BA870+BA871</f>
        <v>12074.8</v>
      </c>
      <c r="BB872" s="58"/>
      <c r="BC872" s="58"/>
      <c r="BD872" s="58"/>
      <c r="BE872" s="58"/>
      <c r="BF872" s="58">
        <f>+BF865+BF867+BF869+BF870+BF871</f>
        <v>14590.2</v>
      </c>
      <c r="BG872" s="58"/>
      <c r="BH872" s="58">
        <f>+BH865+BH867+BH869+BH870+BH871</f>
        <v>14049.7</v>
      </c>
      <c r="BI872" s="58"/>
      <c r="BJ872" s="58"/>
      <c r="BK872" s="58"/>
      <c r="BL872" s="58"/>
      <c r="BM872" s="58">
        <f>+BM865+BM867+BM869+BM870+BM871</f>
        <v>17571.6</v>
      </c>
      <c r="BN872" s="58"/>
      <c r="BO872" s="58">
        <f>+BO865+BO867+BO869+BO870+BO871</f>
        <v>16325.4</v>
      </c>
      <c r="BP872" s="58"/>
      <c r="BQ872" s="58"/>
      <c r="BR872" s="58"/>
      <c r="BS872" s="58"/>
      <c r="BT872" s="58">
        <v>16553.8</v>
      </c>
      <c r="BU872" s="58"/>
      <c r="BV872" s="58">
        <f>+BV865+BV867+BV869+BV870+BV871</f>
        <v>16473.6</v>
      </c>
      <c r="BW872" s="59"/>
      <c r="BX872" s="59"/>
      <c r="BY872" s="58"/>
      <c r="BZ872" s="59"/>
      <c r="CA872" s="59">
        <f>+CA865+CA867+CA869+CA870+CA871</f>
        <v>18276.5</v>
      </c>
      <c r="CB872" s="59"/>
      <c r="CC872" s="58">
        <f t="shared" ref="CC872:CS872" si="1009">+CC865+CC867+CC869+CC870+CC871</f>
        <v>19227.2110486845</v>
      </c>
      <c r="CD872" s="59"/>
      <c r="CE872" s="59"/>
      <c r="CF872" s="58"/>
      <c r="CG872" s="59"/>
      <c r="CH872" s="59">
        <f>+CH865+CH867+CH869+CH870+CH871</f>
        <v>19919.1534724398</v>
      </c>
      <c r="CI872" s="59"/>
      <c r="CJ872" s="58">
        <f t="shared" si="1009"/>
        <v>22062.0717849888</v>
      </c>
      <c r="CK872" s="58">
        <f t="shared" si="1009"/>
        <v>25403.6095176941</v>
      </c>
      <c r="CL872" s="58">
        <f t="shared" si="1009"/>
        <v>29261.8668692557</v>
      </c>
      <c r="CM872" s="58">
        <f t="shared" si="1009"/>
        <v>33481.7829195993</v>
      </c>
      <c r="CN872" s="58">
        <f t="shared" si="1009"/>
        <v>38060.953916599</v>
      </c>
      <c r="CO872" s="58">
        <f t="shared" si="1009"/>
        <v>43022.9330353748</v>
      </c>
      <c r="CP872" s="58">
        <f t="shared" si="1009"/>
        <v>48394.1669378985</v>
      </c>
      <c r="CQ872" s="58">
        <f t="shared" si="1009"/>
        <v>54202.9044190166</v>
      </c>
      <c r="CR872" s="58">
        <f t="shared" si="1009"/>
        <v>60479.3201169949</v>
      </c>
      <c r="CS872" s="58">
        <f t="shared" si="1009"/>
        <v>67255.6467831201</v>
      </c>
    </row>
    <row r="873" spans="1:97">
      <c r="A873" t="s">
        <v>494</v>
      </c>
      <c r="B873" s="39" t="s">
        <v>594</v>
      </c>
      <c r="C873" s="39">
        <v>0</v>
      </c>
      <c r="D873" s="39">
        <v>0</v>
      </c>
      <c r="E873" s="39">
        <v>0</v>
      </c>
      <c r="F873" s="39">
        <v>0</v>
      </c>
      <c r="G873" s="39">
        <v>0</v>
      </c>
      <c r="H873" s="39">
        <v>0</v>
      </c>
      <c r="I873" s="39">
        <v>0</v>
      </c>
      <c r="J873" s="39">
        <v>0</v>
      </c>
      <c r="K873" s="39">
        <v>0</v>
      </c>
      <c r="L873" s="39">
        <v>0</v>
      </c>
      <c r="M873" s="39">
        <v>0</v>
      </c>
      <c r="N873" s="39"/>
      <c r="O873" s="39">
        <v>0</v>
      </c>
      <c r="P873" s="39">
        <v>0</v>
      </c>
      <c r="Q873" s="39"/>
      <c r="R873" s="39">
        <v>0</v>
      </c>
      <c r="S873" s="39"/>
      <c r="T873" s="39"/>
      <c r="U873" s="39"/>
      <c r="V873" s="39"/>
      <c r="W873" s="39">
        <v>1277.2</v>
      </c>
      <c r="X873" s="39"/>
      <c r="Y873" s="39">
        <v>0</v>
      </c>
      <c r="Z873" s="39"/>
      <c r="AA873" s="39"/>
      <c r="AB873" s="39"/>
      <c r="AC873" s="39"/>
      <c r="AD873" s="39">
        <v>0</v>
      </c>
      <c r="AE873" s="39"/>
      <c r="AF873" s="39">
        <v>0</v>
      </c>
      <c r="AG873" s="39"/>
      <c r="AH873" s="39"/>
      <c r="AI873" s="39"/>
      <c r="AJ873" s="39"/>
      <c r="AK873" s="39">
        <v>0</v>
      </c>
      <c r="AL873" s="39"/>
      <c r="AM873" s="39"/>
      <c r="AN873" s="39"/>
      <c r="AO873" s="39"/>
      <c r="AP873" s="39"/>
      <c r="AQ873" s="39"/>
      <c r="AR873" s="39">
        <v>0</v>
      </c>
      <c r="AS873" s="39"/>
      <c r="AT873" s="39"/>
      <c r="AU873" s="39"/>
      <c r="AV873" s="39"/>
      <c r="AW873" s="39"/>
      <c r="AX873" s="39"/>
      <c r="AY873" s="39">
        <v>0</v>
      </c>
      <c r="AZ873" s="39"/>
      <c r="BA873" s="39"/>
      <c r="BB873" s="39"/>
      <c r="BC873" s="39"/>
      <c r="BD873" s="39"/>
      <c r="BE873" s="39"/>
      <c r="BF873" s="39">
        <v>0</v>
      </c>
      <c r="BG873" s="39"/>
      <c r="BH873" s="39"/>
      <c r="BI873" s="39"/>
      <c r="BJ873" s="39"/>
      <c r="BK873" s="39"/>
      <c r="BL873" s="39"/>
      <c r="BM873" s="39">
        <v>0</v>
      </c>
      <c r="BN873" s="39"/>
      <c r="BO873" s="39"/>
      <c r="BP873" s="39"/>
      <c r="BQ873" s="39"/>
      <c r="BR873" s="39"/>
      <c r="BS873" s="39"/>
      <c r="BT873" s="39">
        <v>0</v>
      </c>
      <c r="BU873" s="39"/>
      <c r="BV873" s="39">
        <v>0</v>
      </c>
      <c r="BW873" s="101"/>
      <c r="BX873" s="101"/>
      <c r="BY873" s="39"/>
      <c r="BZ873" s="101"/>
      <c r="CA873" s="39">
        <v>0</v>
      </c>
      <c r="CB873" s="101"/>
      <c r="CC873" s="39"/>
      <c r="CD873" s="101"/>
      <c r="CE873" s="101"/>
      <c r="CF873" s="39"/>
      <c r="CG873" s="101"/>
      <c r="CH873" s="96">
        <v>0</v>
      </c>
      <c r="CI873" s="101"/>
      <c r="CJ873" s="39"/>
      <c r="CK873" s="39"/>
      <c r="CL873" s="39"/>
      <c r="CM873" s="39"/>
      <c r="CN873" s="39"/>
      <c r="CO873" s="39"/>
      <c r="CP873" s="39"/>
      <c r="CQ873" s="39"/>
      <c r="CR873" s="39"/>
      <c r="CS873" s="39"/>
    </row>
    <row r="874" spans="1:97">
      <c r="A874" s="18" t="s">
        <v>495</v>
      </c>
      <c r="B874" s="58" t="s">
        <v>594</v>
      </c>
      <c r="C874" s="58">
        <f>+C862+C872</f>
        <v>23886.1</v>
      </c>
      <c r="D874" s="58">
        <f>+D862+D872</f>
        <v>24783</v>
      </c>
      <c r="E874" s="58">
        <f>+E862+E872</f>
        <v>23200.3</v>
      </c>
      <c r="F874" s="58">
        <f>+F862+F872</f>
        <v>22906.9</v>
      </c>
      <c r="G874" s="58">
        <f>+G862+G872</f>
        <v>23291.5</v>
      </c>
      <c r="H874" s="58">
        <f t="shared" ref="H874:R874" si="1010">+H862+H872</f>
        <v>24044.5</v>
      </c>
      <c r="I874" s="58">
        <f t="shared" si="1010"/>
        <v>26857.6</v>
      </c>
      <c r="J874" s="58">
        <f t="shared" si="1010"/>
        <v>29525.1</v>
      </c>
      <c r="K874" s="58">
        <f t="shared" si="1010"/>
        <v>31298.3</v>
      </c>
      <c r="L874" s="58">
        <f t="shared" si="1010"/>
        <v>32063</v>
      </c>
      <c r="M874" s="58">
        <f>+M862+M872+M873</f>
        <v>35368.4</v>
      </c>
      <c r="N874" s="58"/>
      <c r="O874" s="58">
        <f t="shared" si="1010"/>
        <v>33711.3</v>
      </c>
      <c r="P874" s="58">
        <f>+P862+P872+P873</f>
        <v>33398.2</v>
      </c>
      <c r="Q874" s="58"/>
      <c r="R874" s="58">
        <f t="shared" si="1010"/>
        <v>35630.2</v>
      </c>
      <c r="S874" s="58"/>
      <c r="T874" s="58"/>
      <c r="U874" s="58"/>
      <c r="V874" s="58"/>
      <c r="W874" s="58">
        <f>+W862+W872+W873</f>
        <v>37281.8</v>
      </c>
      <c r="X874" s="58"/>
      <c r="Y874" s="58">
        <f>+Y862+Y872</f>
        <v>35339.1</v>
      </c>
      <c r="Z874" s="58"/>
      <c r="AA874" s="58"/>
      <c r="AB874" s="58"/>
      <c r="AC874" s="58"/>
      <c r="AD874" s="58">
        <f>+AD862+AD872+AD873</f>
        <v>35488.2</v>
      </c>
      <c r="AE874" s="58"/>
      <c r="AF874" s="58">
        <f>+AF862+AF872</f>
        <v>38457.5</v>
      </c>
      <c r="AG874" s="58"/>
      <c r="AH874" s="58"/>
      <c r="AI874" s="58"/>
      <c r="AJ874" s="58"/>
      <c r="AK874" s="58">
        <f>+AK862+AK872+AK873</f>
        <v>40493.1</v>
      </c>
      <c r="AL874" s="58"/>
      <c r="AM874" s="58">
        <f>+AM862+AM872</f>
        <v>43809.8</v>
      </c>
      <c r="AN874" s="58"/>
      <c r="AO874" s="58"/>
      <c r="AP874" s="58"/>
      <c r="AQ874" s="58"/>
      <c r="AR874" s="58">
        <f>+AR862+AR872+AR873</f>
        <v>45852</v>
      </c>
      <c r="AS874" s="58"/>
      <c r="AT874" s="58">
        <f>+AT862+AT872</f>
        <v>43606.9</v>
      </c>
      <c r="AU874" s="58"/>
      <c r="AV874" s="58"/>
      <c r="AW874" s="58"/>
      <c r="AX874" s="58"/>
      <c r="AY874" s="58">
        <f>+AY862+AY872+AY873</f>
        <v>43955.7</v>
      </c>
      <c r="AZ874" s="58"/>
      <c r="BA874" s="58">
        <f>+BA862+BA872</f>
        <v>43012.5</v>
      </c>
      <c r="BB874" s="58"/>
      <c r="BC874" s="58"/>
      <c r="BD874" s="58"/>
      <c r="BE874" s="58"/>
      <c r="BF874" s="58">
        <f>+BF862+BF872+BF873</f>
        <v>47169.1</v>
      </c>
      <c r="BG874" s="58"/>
      <c r="BH874" s="58">
        <f>+BH862+BH872</f>
        <v>46844.2</v>
      </c>
      <c r="BI874" s="58"/>
      <c r="BJ874" s="58"/>
      <c r="BK874" s="58"/>
      <c r="BL874" s="58"/>
      <c r="BM874" s="58">
        <f>+BM862+BM872+BM873</f>
        <v>51107.9</v>
      </c>
      <c r="BN874" s="58"/>
      <c r="BO874" s="58">
        <f>+BO862+BO872</f>
        <v>51855.1</v>
      </c>
      <c r="BP874" s="58"/>
      <c r="BQ874" s="58"/>
      <c r="BR874" s="58"/>
      <c r="BS874" s="58"/>
      <c r="BT874" s="58">
        <v>52984</v>
      </c>
      <c r="BU874" s="58"/>
      <c r="BV874" s="59">
        <f>+BV862+BV872</f>
        <v>56353.4</v>
      </c>
      <c r="BW874" s="59"/>
      <c r="BX874" s="59"/>
      <c r="BY874" s="58"/>
      <c r="BZ874" s="59"/>
      <c r="CA874" s="59">
        <f>+CA862+CA872</f>
        <v>54597.2</v>
      </c>
      <c r="CB874" s="59"/>
      <c r="CC874" s="59">
        <f t="shared" ref="CC874:CS874" si="1011">+CC862+CC872</f>
        <v>58189.37424603</v>
      </c>
      <c r="CD874" s="59"/>
      <c r="CE874" s="59"/>
      <c r="CF874" s="58"/>
      <c r="CG874" s="59"/>
      <c r="CH874" s="59">
        <f>+CH862+CH872</f>
        <v>58927.0216710174</v>
      </c>
      <c r="CI874" s="59"/>
      <c r="CJ874" s="58">
        <f t="shared" si="1011"/>
        <v>61068.9711980544</v>
      </c>
      <c r="CK874" s="58">
        <f t="shared" si="1011"/>
        <v>64457.5891283871</v>
      </c>
      <c r="CL874" s="58">
        <f t="shared" si="1011"/>
        <v>68365.4824526591</v>
      </c>
      <c r="CM874" s="58">
        <f t="shared" si="1011"/>
        <v>72637.7456845863</v>
      </c>
      <c r="CN874" s="58">
        <f t="shared" si="1011"/>
        <v>77272.1280222817</v>
      </c>
      <c r="CO874" s="58">
        <f t="shared" si="1011"/>
        <v>82292.3446099876</v>
      </c>
      <c r="CP874" s="58">
        <f t="shared" si="1011"/>
        <v>87725.013646546</v>
      </c>
      <c r="CQ874" s="58">
        <f t="shared" si="1011"/>
        <v>93598.5656144249</v>
      </c>
      <c r="CR874" s="58">
        <f t="shared" si="1011"/>
        <v>99943.3676095596</v>
      </c>
      <c r="CS874" s="58">
        <f t="shared" si="1011"/>
        <v>106791.856268839</v>
      </c>
    </row>
    <row r="875" spans="1:97">
      <c r="BH875" s="39"/>
      <c r="BO875" s="39"/>
      <c r="BV875" s="39"/>
      <c r="BW875" s="101"/>
      <c r="BX875" s="101"/>
      <c r="BZ875" s="101"/>
      <c r="CB875" s="101"/>
      <c r="CD875" s="101"/>
      <c r="CE875" s="101"/>
      <c r="CG875" s="101"/>
      <c r="CI875" s="101"/>
    </row>
    <row r="876" spans="1:97">
      <c r="A876" s="227" t="s">
        <v>496</v>
      </c>
      <c r="BH876" s="39"/>
      <c r="BO876" s="39"/>
      <c r="BV876" s="39"/>
      <c r="BW876" s="101"/>
      <c r="BX876" s="101"/>
      <c r="BZ876" s="101"/>
      <c r="CB876" s="101"/>
      <c r="CD876" s="101"/>
      <c r="CE876" s="101"/>
      <c r="CG876" s="101"/>
      <c r="CI876" s="101"/>
    </row>
    <row r="877" spans="1:97">
      <c r="A877" t="s">
        <v>362</v>
      </c>
      <c r="B877" s="39" t="s">
        <v>594</v>
      </c>
      <c r="C877" s="39">
        <v>131.7</v>
      </c>
      <c r="D877" s="39">
        <v>127.9</v>
      </c>
      <c r="E877" s="39">
        <v>123.6</v>
      </c>
      <c r="F877" s="39">
        <v>120.5</v>
      </c>
      <c r="G877" s="39">
        <v>119.8</v>
      </c>
      <c r="H877" s="39">
        <v>120.2</v>
      </c>
      <c r="I877" s="39">
        <v>120.6</v>
      </c>
      <c r="J877" s="39">
        <v>121.8</v>
      </c>
      <c r="K877" s="39">
        <v>121.2</v>
      </c>
      <c r="L877" s="39">
        <v>112.3</v>
      </c>
      <c r="M877" s="39">
        <v>112.2</v>
      </c>
      <c r="N877" s="39"/>
      <c r="O877" s="39">
        <v>112.6</v>
      </c>
      <c r="P877" s="39">
        <v>112.2</v>
      </c>
      <c r="Q877" s="39"/>
      <c r="R877" s="39">
        <v>112.4</v>
      </c>
      <c r="S877" s="39"/>
      <c r="T877" s="39"/>
      <c r="U877" s="39"/>
      <c r="V877" s="39"/>
      <c r="W877" s="39">
        <v>112.1</v>
      </c>
      <c r="X877" s="39"/>
      <c r="Y877" s="39">
        <v>112.1</v>
      </c>
      <c r="Z877" s="39"/>
      <c r="AA877" s="39"/>
      <c r="AB877" s="39"/>
      <c r="AC877" s="39"/>
      <c r="AD877" s="39">
        <v>112.4</v>
      </c>
      <c r="AE877" s="39"/>
      <c r="AF877" s="39">
        <v>112.1</v>
      </c>
      <c r="AG877" s="39"/>
      <c r="AH877" s="39"/>
      <c r="AI877" s="39"/>
      <c r="AJ877" s="39"/>
      <c r="AK877" s="39">
        <v>112.4</v>
      </c>
      <c r="AL877" s="39"/>
      <c r="AM877" s="39">
        <v>111.6</v>
      </c>
      <c r="AN877" s="39"/>
      <c r="AO877" s="39"/>
      <c r="AP877" s="39"/>
      <c r="AQ877" s="39"/>
      <c r="AR877" s="39">
        <v>111.9</v>
      </c>
      <c r="AS877" s="39"/>
      <c r="AT877" s="39">
        <v>112</v>
      </c>
      <c r="AU877" s="39"/>
      <c r="AV877" s="39"/>
      <c r="AW877" s="39"/>
      <c r="AX877" s="39"/>
      <c r="AY877" s="39">
        <v>112.1</v>
      </c>
      <c r="AZ877" s="39"/>
      <c r="BA877" s="39">
        <v>111.5</v>
      </c>
      <c r="BB877" s="39"/>
      <c r="BC877" s="39"/>
      <c r="BD877" s="39"/>
      <c r="BE877" s="39"/>
      <c r="BF877" s="39">
        <v>107.3</v>
      </c>
      <c r="BG877" s="39"/>
      <c r="BH877" s="39">
        <v>107</v>
      </c>
      <c r="BI877" s="39"/>
      <c r="BJ877" s="39"/>
      <c r="BK877" s="39"/>
      <c r="BL877" s="39"/>
      <c r="BM877" s="39">
        <v>107.2</v>
      </c>
      <c r="BN877" s="39"/>
      <c r="BO877" s="39">
        <v>106.9</v>
      </c>
      <c r="BP877" s="39"/>
      <c r="BQ877" s="39"/>
      <c r="BR877" s="39"/>
      <c r="BS877" s="39"/>
      <c r="BT877" s="39">
        <v>106.9</v>
      </c>
      <c r="BU877" s="39"/>
      <c r="BV877" s="39">
        <v>106.9</v>
      </c>
      <c r="BW877" s="101"/>
      <c r="BX877" s="101"/>
      <c r="BY877" s="39"/>
      <c r="BZ877" s="101"/>
      <c r="CA877" s="39">
        <v>106.9</v>
      </c>
      <c r="CB877" s="101"/>
      <c r="CC877" s="39">
        <f>+BV877+CC835</f>
        <v>106.9</v>
      </c>
      <c r="CD877" s="101"/>
      <c r="CE877" s="101"/>
      <c r="CF877" s="39"/>
      <c r="CG877" s="101"/>
      <c r="CH877" s="39">
        <f>+CC877+CH835</f>
        <v>106.9</v>
      </c>
      <c r="CI877" s="101"/>
      <c r="CJ877" s="39">
        <f>+CC877+CJ835</f>
        <v>106.9</v>
      </c>
      <c r="CK877" s="39">
        <f t="shared" ref="CK877:CS877" si="1012">+CJ877+CK835</f>
        <v>106.9</v>
      </c>
      <c r="CL877" s="39">
        <f t="shared" si="1012"/>
        <v>106.9</v>
      </c>
      <c r="CM877" s="39">
        <f t="shared" si="1012"/>
        <v>106.9</v>
      </c>
      <c r="CN877" s="39">
        <f t="shared" si="1012"/>
        <v>106.9</v>
      </c>
      <c r="CO877" s="39">
        <f t="shared" si="1012"/>
        <v>106.9</v>
      </c>
      <c r="CP877" s="39">
        <f t="shared" si="1012"/>
        <v>106.9</v>
      </c>
      <c r="CQ877" s="39">
        <f t="shared" si="1012"/>
        <v>106.9</v>
      </c>
      <c r="CR877" s="39">
        <f t="shared" si="1012"/>
        <v>106.9</v>
      </c>
      <c r="CS877" s="39">
        <f t="shared" si="1012"/>
        <v>106.9</v>
      </c>
    </row>
    <row r="878" spans="1:97">
      <c r="A878" t="s">
        <v>363</v>
      </c>
      <c r="B878" s="39" t="s">
        <v>594</v>
      </c>
      <c r="C878" s="39">
        <v>953.9</v>
      </c>
      <c r="D878" s="39">
        <v>958.5</v>
      </c>
      <c r="E878" s="39">
        <v>963.2</v>
      </c>
      <c r="F878" s="39">
        <v>965.5</v>
      </c>
      <c r="G878" s="39">
        <v>996.5</v>
      </c>
      <c r="H878" s="39">
        <v>1148.3</v>
      </c>
      <c r="I878" s="39">
        <v>1271.4</v>
      </c>
      <c r="J878" s="39">
        <v>1679</v>
      </c>
      <c r="K878" s="39">
        <v>2101.2</v>
      </c>
      <c r="L878" s="39">
        <v>2316.8</v>
      </c>
      <c r="M878" s="39">
        <v>2496.5</v>
      </c>
      <c r="N878" s="39"/>
      <c r="O878" s="39">
        <v>2654.4</v>
      </c>
      <c r="P878" s="39">
        <v>2743.6</v>
      </c>
      <c r="Q878" s="39"/>
      <c r="R878" s="39">
        <v>2817.3</v>
      </c>
      <c r="S878" s="39"/>
      <c r="T878" s="39"/>
      <c r="U878" s="39"/>
      <c r="V878" s="39"/>
      <c r="W878" s="39">
        <v>2889.4</v>
      </c>
      <c r="X878" s="39"/>
      <c r="Y878" s="39">
        <v>2935.3</v>
      </c>
      <c r="Z878" s="39"/>
      <c r="AA878" s="39"/>
      <c r="AB878" s="39"/>
      <c r="AC878" s="39"/>
      <c r="AD878" s="39">
        <v>2977.7</v>
      </c>
      <c r="AE878" s="39"/>
      <c r="AF878" s="39">
        <v>3070.3</v>
      </c>
      <c r="AG878" s="39"/>
      <c r="AH878" s="39"/>
      <c r="AI878" s="39"/>
      <c r="AJ878" s="39"/>
      <c r="AK878" s="39">
        <v>3108.8</v>
      </c>
      <c r="AL878" s="39"/>
      <c r="AM878" s="39">
        <v>3130.2</v>
      </c>
      <c r="AN878" s="39"/>
      <c r="AO878" s="39"/>
      <c r="AP878" s="39"/>
      <c r="AQ878" s="39"/>
      <c r="AR878" s="39">
        <v>3158.2</v>
      </c>
      <c r="AS878" s="39"/>
      <c r="AT878" s="39">
        <v>3259.8</v>
      </c>
      <c r="AU878" s="39"/>
      <c r="AV878" s="39"/>
      <c r="AW878" s="39"/>
      <c r="AX878" s="39"/>
      <c r="AY878" s="39">
        <v>3265.6</v>
      </c>
      <c r="AZ878" s="39"/>
      <c r="BA878" s="39">
        <v>3265.6</v>
      </c>
      <c r="BB878" s="39"/>
      <c r="BC878" s="39"/>
      <c r="BD878" s="39"/>
      <c r="BE878" s="39"/>
      <c r="BF878" s="39">
        <v>3265.6</v>
      </c>
      <c r="BG878" s="39"/>
      <c r="BH878" s="39">
        <v>3368.7</v>
      </c>
      <c r="BI878" s="39"/>
      <c r="BJ878" s="39"/>
      <c r="BK878" s="39"/>
      <c r="BL878" s="39"/>
      <c r="BM878" s="39">
        <v>3368.7</v>
      </c>
      <c r="BN878" s="39"/>
      <c r="BO878" s="39">
        <v>3370.2</v>
      </c>
      <c r="BP878" s="39"/>
      <c r="BQ878" s="39"/>
      <c r="BR878" s="39"/>
      <c r="BS878" s="39"/>
      <c r="BT878" s="39">
        <v>3370.1</v>
      </c>
      <c r="BU878" s="39"/>
      <c r="BV878" s="39">
        <v>3444.3</v>
      </c>
      <c r="BW878" s="101"/>
      <c r="BX878" s="101"/>
      <c r="BY878" s="39"/>
      <c r="BZ878" s="101"/>
      <c r="CA878" s="39">
        <v>3445.4</v>
      </c>
      <c r="CB878" s="101"/>
      <c r="CC878" s="39">
        <f>+BV878</f>
        <v>3444.3</v>
      </c>
      <c r="CD878" s="101"/>
      <c r="CE878" s="101"/>
      <c r="CF878" s="39"/>
      <c r="CG878" s="101"/>
      <c r="CH878" s="39">
        <f>+CC878</f>
        <v>3444.3</v>
      </c>
      <c r="CI878" s="101"/>
      <c r="CJ878" s="39">
        <f>+CC878</f>
        <v>3444.3</v>
      </c>
      <c r="CK878" s="39">
        <f t="shared" ref="CK878:CS880" si="1013">+CJ878</f>
        <v>3444.3</v>
      </c>
      <c r="CL878" s="39">
        <f t="shared" si="1013"/>
        <v>3444.3</v>
      </c>
      <c r="CM878" s="39">
        <f t="shared" si="1013"/>
        <v>3444.3</v>
      </c>
      <c r="CN878" s="39">
        <f t="shared" si="1013"/>
        <v>3444.3</v>
      </c>
      <c r="CO878" s="39">
        <f t="shared" si="1013"/>
        <v>3444.3</v>
      </c>
      <c r="CP878" s="39">
        <f t="shared" si="1013"/>
        <v>3444.3</v>
      </c>
      <c r="CQ878" s="39">
        <f t="shared" si="1013"/>
        <v>3444.3</v>
      </c>
      <c r="CR878" s="39">
        <f t="shared" si="1013"/>
        <v>3444.3</v>
      </c>
      <c r="CS878" s="39">
        <f t="shared" si="1013"/>
        <v>3444.3</v>
      </c>
    </row>
    <row r="879" spans="1:97">
      <c r="A879" t="s">
        <v>364</v>
      </c>
      <c r="B879" s="39" t="s">
        <v>594</v>
      </c>
      <c r="C879" s="39">
        <f>8824.8</f>
        <v>8824.8</v>
      </c>
      <c r="D879" s="39">
        <f>8974.4</f>
        <v>8974.4</v>
      </c>
      <c r="E879" s="39">
        <f>8695.8</f>
        <v>8695.8</v>
      </c>
      <c r="F879" s="39">
        <f>9232.1</f>
        <v>9232.1</v>
      </c>
      <c r="G879" s="39">
        <f>10141.3</f>
        <v>10141.3</v>
      </c>
      <c r="H879" s="39">
        <v>11107.1</v>
      </c>
      <c r="I879" s="39">
        <v>12368.8</v>
      </c>
      <c r="J879" s="39">
        <v>13690.6</v>
      </c>
      <c r="K879" s="39">
        <v>14220.8</v>
      </c>
      <c r="L879" s="39">
        <v>9765.1</v>
      </c>
      <c r="M879" s="39">
        <f>12789.9</f>
        <v>12789.9</v>
      </c>
      <c r="N879" s="39"/>
      <c r="O879" s="39">
        <v>12873.4</v>
      </c>
      <c r="P879" s="39">
        <v>13891.1</v>
      </c>
      <c r="Q879" s="39"/>
      <c r="R879" s="39">
        <v>13951.6</v>
      </c>
      <c r="S879" s="39"/>
      <c r="T879" s="39"/>
      <c r="U879" s="39"/>
      <c r="V879" s="39"/>
      <c r="W879" s="39">
        <v>14684.8</v>
      </c>
      <c r="X879" s="39"/>
      <c r="Y879" s="39">
        <v>14752.2</v>
      </c>
      <c r="Z879" s="39"/>
      <c r="AA879" s="39"/>
      <c r="AB879" s="39"/>
      <c r="AC879" s="39"/>
      <c r="AD879" s="39">
        <v>16382.4</v>
      </c>
      <c r="AE879" s="39"/>
      <c r="AF879" s="39">
        <v>15952.5</v>
      </c>
      <c r="AG879" s="39"/>
      <c r="AH879" s="39"/>
      <c r="AI879" s="39"/>
      <c r="AJ879" s="39"/>
      <c r="AK879" s="39">
        <v>17659.5</v>
      </c>
      <c r="AL879" s="39"/>
      <c r="AM879" s="39">
        <v>16930.9</v>
      </c>
      <c r="AN879" s="39"/>
      <c r="AO879" s="39"/>
      <c r="AP879" s="39"/>
      <c r="AQ879" s="39"/>
      <c r="AR879" s="39">
        <v>18581.3</v>
      </c>
      <c r="AS879" s="39"/>
      <c r="AT879" s="39">
        <v>18642.5</v>
      </c>
      <c r="AU879" s="39"/>
      <c r="AV879" s="39"/>
      <c r="AW879" s="39"/>
      <c r="AX879" s="39"/>
      <c r="AY879" s="39">
        <f>18909.3</f>
        <v>18909.3</v>
      </c>
      <c r="AZ879" s="39"/>
      <c r="BA879" s="39">
        <v>19092.2</v>
      </c>
      <c r="BB879" s="39"/>
      <c r="BC879" s="39"/>
      <c r="BD879" s="39"/>
      <c r="BE879" s="39"/>
      <c r="BF879" s="39">
        <v>12085.9</v>
      </c>
      <c r="BG879" s="39"/>
      <c r="BH879" s="39">
        <v>11675.6</v>
      </c>
      <c r="BI879" s="39"/>
      <c r="BJ879" s="39"/>
      <c r="BK879" s="39"/>
      <c r="BL879" s="39"/>
      <c r="BM879" s="39">
        <v>14215.5</v>
      </c>
      <c r="BN879" s="39"/>
      <c r="BO879" s="39">
        <v>13799.1</v>
      </c>
      <c r="BP879" s="39"/>
      <c r="BQ879" s="39"/>
      <c r="BR879" s="39"/>
      <c r="BS879" s="39"/>
      <c r="BT879" s="39">
        <v>16556.4</v>
      </c>
      <c r="BU879" s="39"/>
      <c r="BV879" s="39">
        <v>16144.8</v>
      </c>
      <c r="BW879" s="101"/>
      <c r="BX879" s="101"/>
      <c r="BY879" s="39"/>
      <c r="BZ879" s="101"/>
      <c r="CA879" s="39">
        <v>18892</v>
      </c>
      <c r="CB879" s="101"/>
      <c r="CC879" s="39">
        <f>+BV879</f>
        <v>16144.8</v>
      </c>
      <c r="CD879" s="101"/>
      <c r="CE879" s="101"/>
      <c r="CF879" s="39"/>
      <c r="CG879" s="101"/>
      <c r="CH879" s="39">
        <f>+CC879</f>
        <v>16144.8</v>
      </c>
      <c r="CI879" s="101"/>
      <c r="CJ879" s="39">
        <f>+CC879</f>
        <v>16144.8</v>
      </c>
      <c r="CK879" s="39">
        <f t="shared" si="1013"/>
        <v>16144.8</v>
      </c>
      <c r="CL879" s="39">
        <f t="shared" si="1013"/>
        <v>16144.8</v>
      </c>
      <c r="CM879" s="39">
        <f t="shared" si="1013"/>
        <v>16144.8</v>
      </c>
      <c r="CN879" s="39">
        <f t="shared" si="1013"/>
        <v>16144.8</v>
      </c>
      <c r="CO879" s="39">
        <f t="shared" si="1013"/>
        <v>16144.8</v>
      </c>
      <c r="CP879" s="39">
        <f t="shared" si="1013"/>
        <v>16144.8</v>
      </c>
      <c r="CQ879" s="39">
        <f t="shared" si="1013"/>
        <v>16144.8</v>
      </c>
      <c r="CR879" s="39">
        <f t="shared" si="1013"/>
        <v>16144.8</v>
      </c>
      <c r="CS879" s="39">
        <f t="shared" si="1013"/>
        <v>16144.8</v>
      </c>
    </row>
    <row r="880" spans="1:97">
      <c r="A880" t="s">
        <v>365</v>
      </c>
      <c r="B880" s="39" t="s">
        <v>594</v>
      </c>
      <c r="C880" s="39">
        <v>214</v>
      </c>
      <c r="D880" s="39">
        <v>-70.3</v>
      </c>
      <c r="E880" s="39">
        <v>-441.1</v>
      </c>
      <c r="F880" s="39">
        <v>-559.4</v>
      </c>
      <c r="G880" s="39">
        <v>-552.9</v>
      </c>
      <c r="H880" s="39">
        <v>-89.6</v>
      </c>
      <c r="I880" s="39">
        <v>24.9</v>
      </c>
      <c r="J880" s="39">
        <v>-109.4</v>
      </c>
      <c r="K880" s="39">
        <v>-566.4</v>
      </c>
      <c r="L880" s="39">
        <v>17.8</v>
      </c>
      <c r="M880" s="39">
        <v>525.9</v>
      </c>
      <c r="N880" s="39"/>
      <c r="O880" s="39">
        <v>391.9</v>
      </c>
      <c r="P880" s="39">
        <v>202.7</v>
      </c>
      <c r="Q880" s="39"/>
      <c r="R880" s="39">
        <v>410.9</v>
      </c>
      <c r="S880" s="39"/>
      <c r="T880" s="39"/>
      <c r="U880" s="39"/>
      <c r="V880" s="39"/>
      <c r="W880" s="39">
        <v>-242.7</v>
      </c>
      <c r="X880" s="39"/>
      <c r="Y880" s="39">
        <v>-413.5</v>
      </c>
      <c r="Z880" s="39"/>
      <c r="AA880" s="39"/>
      <c r="AB880" s="39"/>
      <c r="AC880" s="39"/>
      <c r="AD880" s="39">
        <v>-366.9</v>
      </c>
      <c r="AE880" s="39"/>
      <c r="AF880" s="39">
        <v>-287.4</v>
      </c>
      <c r="AG880" s="39"/>
      <c r="AH880" s="39"/>
      <c r="AI880" s="39"/>
      <c r="AJ880" s="39"/>
      <c r="AK880" s="39">
        <v>-207.5</v>
      </c>
      <c r="AL880" s="39"/>
      <c r="AM880" s="39">
        <v>-99.2</v>
      </c>
      <c r="AN880" s="39"/>
      <c r="AO880" s="39"/>
      <c r="AP880" s="39"/>
      <c r="AQ880" s="39"/>
      <c r="AR880" s="39">
        <v>-371</v>
      </c>
      <c r="AS880" s="39"/>
      <c r="AT880" s="39">
        <v>-889.2</v>
      </c>
      <c r="AU880" s="39"/>
      <c r="AV880" s="39"/>
      <c r="AW880" s="39"/>
      <c r="AX880" s="39"/>
      <c r="AY880" s="39">
        <v>-607.9</v>
      </c>
      <c r="AZ880" s="39"/>
      <c r="BA880" s="39">
        <v>-279.1</v>
      </c>
      <c r="BB880" s="39"/>
      <c r="BC880" s="39"/>
      <c r="BD880" s="39"/>
      <c r="BE880" s="39"/>
      <c r="BF880" s="39">
        <v>401.7</v>
      </c>
      <c r="BG880" s="39"/>
      <c r="BH880" s="39">
        <v>-83.8</v>
      </c>
      <c r="BI880" s="39"/>
      <c r="BJ880" s="39"/>
      <c r="BK880" s="39"/>
      <c r="BL880" s="39"/>
      <c r="BM880" s="39">
        <v>-443.2</v>
      </c>
      <c r="BN880" s="39"/>
      <c r="BO880" s="39">
        <v>-509.7</v>
      </c>
      <c r="BP880" s="39"/>
      <c r="BQ880" s="39"/>
      <c r="BR880" s="39"/>
      <c r="BS880" s="39"/>
      <c r="BT880" s="39">
        <v>-302.8</v>
      </c>
      <c r="BU880" s="39"/>
      <c r="BV880" s="39">
        <v>-249.2</v>
      </c>
      <c r="BW880" s="101"/>
      <c r="BX880" s="101"/>
      <c r="BY880" s="39"/>
      <c r="BZ880" s="101"/>
      <c r="CA880" s="39">
        <v>0</v>
      </c>
      <c r="CB880" s="101"/>
      <c r="CC880" s="39">
        <f>+BV880</f>
        <v>-249.2</v>
      </c>
      <c r="CD880" s="101"/>
      <c r="CE880" s="101"/>
      <c r="CF880" s="39"/>
      <c r="CG880" s="101"/>
      <c r="CH880" s="39">
        <f>+CC880</f>
        <v>-249.2</v>
      </c>
      <c r="CI880" s="101"/>
      <c r="CJ880" s="39">
        <f>+CC880</f>
        <v>-249.2</v>
      </c>
      <c r="CK880" s="39">
        <f t="shared" si="1013"/>
        <v>-249.2</v>
      </c>
      <c r="CL880" s="39">
        <f t="shared" si="1013"/>
        <v>-249.2</v>
      </c>
      <c r="CM880" s="39">
        <f t="shared" si="1013"/>
        <v>-249.2</v>
      </c>
      <c r="CN880" s="39">
        <f t="shared" si="1013"/>
        <v>-249.2</v>
      </c>
      <c r="CO880" s="39">
        <f t="shared" si="1013"/>
        <v>-249.2</v>
      </c>
      <c r="CP880" s="39">
        <f t="shared" si="1013"/>
        <v>-249.2</v>
      </c>
      <c r="CQ880" s="39">
        <f t="shared" si="1013"/>
        <v>-249.2</v>
      </c>
      <c r="CR880" s="39">
        <f t="shared" si="1013"/>
        <v>-249.2</v>
      </c>
      <c r="CS880" s="39">
        <f t="shared" si="1013"/>
        <v>-249.2</v>
      </c>
    </row>
    <row r="881" spans="1:97">
      <c r="A881" t="s">
        <v>705</v>
      </c>
      <c r="B881" s="39" t="s">
        <v>594</v>
      </c>
      <c r="C881" s="39">
        <v>-2638.2</v>
      </c>
      <c r="D881" s="39">
        <v>-2496.3</v>
      </c>
      <c r="E881" s="39">
        <v>-1787.2</v>
      </c>
      <c r="F881" s="39">
        <v>-1410.6</v>
      </c>
      <c r="G881" s="39">
        <v>-1071.6</v>
      </c>
      <c r="H881" s="39">
        <v>-850.9</v>
      </c>
      <c r="I881" s="39">
        <v>-644.4</v>
      </c>
      <c r="J881" s="39">
        <v>-904.5</v>
      </c>
      <c r="K881" s="39">
        <v>-568.1</v>
      </c>
      <c r="L881" s="39">
        <v>-683</v>
      </c>
      <c r="M881" s="39">
        <v>-237.1</v>
      </c>
      <c r="N881" s="39"/>
      <c r="O881" s="39">
        <v>-233.3</v>
      </c>
      <c r="P881" s="39">
        <v>-133.7</v>
      </c>
      <c r="Q881" s="39"/>
      <c r="R881" s="39">
        <v>-133.6</v>
      </c>
      <c r="S881" s="39"/>
      <c r="T881" s="39"/>
      <c r="U881" s="39"/>
      <c r="V881" s="39"/>
      <c r="W881" s="39">
        <v>-56.4</v>
      </c>
      <c r="X881" s="39"/>
      <c r="Y881" s="39">
        <v>-56.5</v>
      </c>
      <c r="Z881" s="39"/>
      <c r="AA881" s="39"/>
      <c r="AB881" s="39"/>
      <c r="AC881" s="39"/>
      <c r="AD881" s="39">
        <v>-555.9</v>
      </c>
      <c r="AE881" s="39"/>
      <c r="AF881" s="39">
        <v>-56.5</v>
      </c>
      <c r="AG881" s="39"/>
      <c r="AH881" s="39"/>
      <c r="AI881" s="39"/>
      <c r="AJ881" s="39"/>
      <c r="AK881" s="39">
        <v>-56.5</v>
      </c>
      <c r="AL881" s="39"/>
      <c r="AM881" s="39">
        <v>0</v>
      </c>
      <c r="AN881" s="39"/>
      <c r="AO881" s="39"/>
      <c r="AP881" s="39"/>
      <c r="AQ881" s="39"/>
      <c r="AR881" s="39">
        <v>0</v>
      </c>
      <c r="AS881" s="39"/>
      <c r="AT881" s="39">
        <v>0</v>
      </c>
      <c r="AU881" s="39"/>
      <c r="AV881" s="39"/>
      <c r="AW881" s="39"/>
      <c r="AX881" s="39"/>
      <c r="AY881" s="39">
        <v>0</v>
      </c>
      <c r="AZ881" s="39"/>
      <c r="BA881" s="39">
        <v>-8940.2</v>
      </c>
      <c r="BB881" s="39"/>
      <c r="BC881" s="39"/>
      <c r="BD881" s="39"/>
      <c r="BE881" s="39"/>
      <c r="BF881" s="39">
        <v>0</v>
      </c>
      <c r="BG881" s="39"/>
      <c r="BH881" s="39">
        <v>0</v>
      </c>
      <c r="BI881" s="39"/>
      <c r="BJ881" s="39"/>
      <c r="BK881" s="39"/>
      <c r="BL881" s="39"/>
      <c r="BM881" s="39">
        <v>0</v>
      </c>
      <c r="BN881" s="39"/>
      <c r="BO881" s="39">
        <v>0</v>
      </c>
      <c r="BP881" s="39"/>
      <c r="BQ881" s="39"/>
      <c r="BR881" s="39"/>
      <c r="BS881" s="39"/>
      <c r="BT881" s="39">
        <v>0</v>
      </c>
      <c r="BU881" s="39"/>
      <c r="BV881" s="39">
        <v>0</v>
      </c>
      <c r="BW881" s="101"/>
      <c r="BX881" s="101"/>
      <c r="BY881" s="39"/>
      <c r="BZ881" s="101"/>
      <c r="CA881" s="39">
        <v>-500</v>
      </c>
      <c r="CB881" s="101"/>
      <c r="CC881" s="39">
        <f>+BV881+CC836</f>
        <v>-500</v>
      </c>
      <c r="CD881" s="101"/>
      <c r="CE881" s="101"/>
      <c r="CF881" s="39"/>
      <c r="CG881" s="101"/>
      <c r="CH881" s="39">
        <f>+CC881+CH836</f>
        <v>-500</v>
      </c>
      <c r="CI881" s="101"/>
      <c r="CJ881" s="39">
        <f>+CC881+CJ836</f>
        <v>-1000</v>
      </c>
      <c r="CK881" s="39">
        <f t="shared" ref="CK881:CS881" si="1014">+CJ881+CK836</f>
        <v>-1500</v>
      </c>
      <c r="CL881" s="39">
        <f t="shared" si="1014"/>
        <v>-2000</v>
      </c>
      <c r="CM881" s="39">
        <f t="shared" si="1014"/>
        <v>-2500</v>
      </c>
      <c r="CN881" s="39">
        <f t="shared" si="1014"/>
        <v>-3000</v>
      </c>
      <c r="CO881" s="39">
        <f t="shared" si="1014"/>
        <v>-3500</v>
      </c>
      <c r="CP881" s="39">
        <f t="shared" si="1014"/>
        <v>-4000</v>
      </c>
      <c r="CQ881" s="39">
        <f t="shared" si="1014"/>
        <v>-4500</v>
      </c>
      <c r="CR881" s="39">
        <f t="shared" si="1014"/>
        <v>-5000</v>
      </c>
      <c r="CS881" s="39">
        <f t="shared" si="1014"/>
        <v>-5500</v>
      </c>
    </row>
    <row r="882" spans="1:97">
      <c r="A882" t="s">
        <v>367</v>
      </c>
      <c r="B882" s="39" t="s">
        <v>594</v>
      </c>
      <c r="C882" s="39">
        <f>5197.2+1972.3</f>
        <v>7169.5</v>
      </c>
      <c r="D882" s="39">
        <f>2061+5066.9</f>
        <v>7127.9</v>
      </c>
      <c r="E882" s="39">
        <f>3408.9+2656</f>
        <v>6064.9</v>
      </c>
      <c r="F882" s="39">
        <f>1948.3+1263.2</f>
        <v>3211.5</v>
      </c>
      <c r="G882" s="39">
        <f>1792.2+2169.9</f>
        <v>3962.1</v>
      </c>
      <c r="H882" s="39">
        <v>3427.8</v>
      </c>
      <c r="I882" s="39">
        <v>4493.1</v>
      </c>
      <c r="J882" s="39">
        <v>6454.1</v>
      </c>
      <c r="K882" s="39">
        <v>7328.3</v>
      </c>
      <c r="L882" s="39">
        <v>8656.1</v>
      </c>
      <c r="M882" s="39">
        <f>1882+5343.9</f>
        <v>7225.9</v>
      </c>
      <c r="N882" s="39"/>
      <c r="O882" s="39">
        <v>7814.9</v>
      </c>
      <c r="P882" s="39">
        <f>1479.5+3685.8</f>
        <v>5165.3</v>
      </c>
      <c r="Q882" s="39"/>
      <c r="R882" s="39">
        <v>7343.4</v>
      </c>
      <c r="S882" s="39"/>
      <c r="T882" s="39"/>
      <c r="U882" s="39"/>
      <c r="V882" s="39"/>
      <c r="W882" s="39">
        <f>5173.3+2037.5</f>
        <v>7210.8</v>
      </c>
      <c r="X882" s="39"/>
      <c r="Y882" s="39">
        <v>7486.1</v>
      </c>
      <c r="Z882" s="39"/>
      <c r="AA882" s="39"/>
      <c r="AB882" s="39"/>
      <c r="AC882" s="39"/>
      <c r="AD882" s="39">
        <f>2275.2+3521.9</f>
        <v>5797.1</v>
      </c>
      <c r="AE882" s="39"/>
      <c r="AF882" s="39">
        <v>8137.5</v>
      </c>
      <c r="AG882" s="39"/>
      <c r="AH882" s="39"/>
      <c r="AI882" s="39"/>
      <c r="AJ882" s="39"/>
      <c r="AK882" s="39">
        <f>4171+2326.7</f>
        <v>6497.7</v>
      </c>
      <c r="AL882" s="39"/>
      <c r="AM882" s="39">
        <v>9345.8</v>
      </c>
      <c r="AN882" s="39"/>
      <c r="AO882" s="39"/>
      <c r="AP882" s="39"/>
      <c r="AQ882" s="39"/>
      <c r="AR882" s="39">
        <f>1822.5+5680.9</f>
        <v>7503.4</v>
      </c>
      <c r="AS882" s="39"/>
      <c r="AT882" s="39">
        <f>4304.5+3563.4</f>
        <v>7867.9</v>
      </c>
      <c r="AU882" s="39"/>
      <c r="AV882" s="39"/>
      <c r="AW882" s="39"/>
      <c r="AX882" s="39"/>
      <c r="AY882" s="39">
        <f>2362.6+5588.5</f>
        <v>7951.1</v>
      </c>
      <c r="AZ882" s="39"/>
      <c r="BA882" s="39">
        <f>5738.6+4597.1</f>
        <v>10335.7</v>
      </c>
      <c r="BB882" s="39"/>
      <c r="BC882" s="39"/>
      <c r="BD882" s="39"/>
      <c r="BE882" s="39"/>
      <c r="BF882" s="39">
        <f>3222.8+6845.8</f>
        <v>10068.6</v>
      </c>
      <c r="BG882" s="39"/>
      <c r="BH882" s="39">
        <f>5706.6+6404.4</f>
        <v>12111</v>
      </c>
      <c r="BI882" s="39"/>
      <c r="BJ882" s="39"/>
      <c r="BK882" s="39"/>
      <c r="BL882" s="39"/>
      <c r="BM882" s="39">
        <f>3359+7348.6</f>
        <v>10707.6</v>
      </c>
      <c r="BN882" s="39"/>
      <c r="BO882" s="39">
        <f>6123.8+6184</f>
        <v>12307.8</v>
      </c>
      <c r="BP882" s="39"/>
      <c r="BQ882" s="39"/>
      <c r="BR882" s="39"/>
      <c r="BS882" s="39"/>
      <c r="BT882" s="39">
        <f>3655.6+6241</f>
        <v>9896.6</v>
      </c>
      <c r="BU882" s="39"/>
      <c r="BV882" s="39">
        <f>7277.8+6408.7</f>
        <v>13686.5</v>
      </c>
      <c r="BW882" s="101"/>
      <c r="BX882" s="101"/>
      <c r="BY882" s="39"/>
      <c r="BZ882" s="101"/>
      <c r="CA882" s="39">
        <f>3368+5865</f>
        <v>9233</v>
      </c>
      <c r="CB882" s="101"/>
      <c r="CC882" s="39">
        <f>+BV882+CC128-CC144+CC842+CC830+CC821+CC807+CC78</f>
        <v>16286.0344451187</v>
      </c>
      <c r="CD882" s="101"/>
      <c r="CE882" s="101"/>
      <c r="CF882" s="39"/>
      <c r="CG882" s="101"/>
      <c r="CH882" s="39">
        <f>+CC882+CH128-CH144+CH842+CH830+CH821+CH807+CH78</f>
        <v>20105.4415773723</v>
      </c>
      <c r="CI882" s="101"/>
      <c r="CJ882" s="39">
        <f>+CC882+CJ128-CJ144+CJ842+CJ830+CJ821+CJ807+CJ78</f>
        <v>19272.8664085971</v>
      </c>
      <c r="CK882" s="39">
        <f t="shared" ref="CK882:CS882" si="1015">+CJ882+CK128-CK144+CK842+CK830+CK821+CK807+CK78</f>
        <v>22708.4386937676</v>
      </c>
      <c r="CL882" s="39">
        <f t="shared" si="1015"/>
        <v>26620.8707098471</v>
      </c>
      <c r="CM882" s="39">
        <f t="shared" si="1015"/>
        <v>30970.185357524</v>
      </c>
      <c r="CN882" s="39">
        <f t="shared" si="1015"/>
        <v>35657.75887376</v>
      </c>
      <c r="CO882" s="39">
        <f t="shared" si="1015"/>
        <v>40705.8994569076</v>
      </c>
      <c r="CP882" s="39">
        <f t="shared" si="1015"/>
        <v>46139.7327371235</v>
      </c>
      <c r="CQ882" s="39">
        <f t="shared" si="1015"/>
        <v>51986.1056797357</v>
      </c>
      <c r="CR882" s="39">
        <f t="shared" si="1015"/>
        <v>58273.7052531647</v>
      </c>
      <c r="CS882" s="39">
        <f t="shared" si="1015"/>
        <v>65033.1853367702</v>
      </c>
    </row>
    <row r="883" spans="1:97">
      <c r="A883" s="18" t="s">
        <v>368</v>
      </c>
      <c r="B883" s="58" t="s">
        <v>594</v>
      </c>
      <c r="C883" s="58">
        <f>+C877+C878+C879+C880+C881+C882</f>
        <v>14655.7</v>
      </c>
      <c r="D883" s="58">
        <f>+D877+D878+D879+D880+D881+D882</f>
        <v>14622.1</v>
      </c>
      <c r="E883" s="58">
        <f>+E877+E878+E879+E880+E881+E882</f>
        <v>13619.2</v>
      </c>
      <c r="F883" s="58">
        <f>+F877+F878+F879+F880+F881+F882</f>
        <v>11559.6</v>
      </c>
      <c r="G883" s="58">
        <f>+G877+G878+G879+G880+G881+G882</f>
        <v>13595.2</v>
      </c>
      <c r="H883" s="58">
        <f t="shared" ref="H883:R883" si="1016">+H877+H878+H879+H880+H881+H882</f>
        <v>14862.9</v>
      </c>
      <c r="I883" s="58">
        <f t="shared" si="1016"/>
        <v>17634.4</v>
      </c>
      <c r="J883" s="58">
        <f t="shared" si="1016"/>
        <v>20931.6</v>
      </c>
      <c r="K883" s="58">
        <f t="shared" si="1016"/>
        <v>22637</v>
      </c>
      <c r="L883" s="58">
        <f t="shared" si="1016"/>
        <v>20185.1</v>
      </c>
      <c r="M883" s="58">
        <f t="shared" si="1016"/>
        <v>22913.3</v>
      </c>
      <c r="N883" s="58"/>
      <c r="O883" s="58">
        <f t="shared" si="1016"/>
        <v>23613.9</v>
      </c>
      <c r="P883" s="58">
        <f t="shared" si="1016"/>
        <v>21981.2</v>
      </c>
      <c r="Q883" s="58"/>
      <c r="R883" s="58">
        <f t="shared" si="1016"/>
        <v>24502</v>
      </c>
      <c r="S883" s="58"/>
      <c r="T883" s="58"/>
      <c r="U883" s="58"/>
      <c r="V883" s="58"/>
      <c r="W883" s="58">
        <f>+W877+W878+W879+W880+W881+W882</f>
        <v>24598</v>
      </c>
      <c r="X883" s="58"/>
      <c r="Y883" s="58">
        <f>+Y877+Y878+Y879+Y880+Y881+Y882</f>
        <v>24815.7</v>
      </c>
      <c r="Z883" s="58"/>
      <c r="AA883" s="58"/>
      <c r="AB883" s="58"/>
      <c r="AC883" s="58"/>
      <c r="AD883" s="58">
        <f>+AD877+AD878+AD879+AD880+AD881+AD882</f>
        <v>24346.8</v>
      </c>
      <c r="AE883" s="58"/>
      <c r="AF883" s="58">
        <f>+AF877+AF878+AF879+AF880+AF881+AF882</f>
        <v>26928.5</v>
      </c>
      <c r="AG883" s="58"/>
      <c r="AH883" s="58"/>
      <c r="AI883" s="58"/>
      <c r="AJ883" s="58"/>
      <c r="AK883" s="58">
        <f>+AK877+AK878+AK879+AK880+AK881+AK882</f>
        <v>27114.4</v>
      </c>
      <c r="AL883" s="58"/>
      <c r="AM883" s="58">
        <f>+AM877+AM878+AM879+AM880+AM881+AM882</f>
        <v>29419.3</v>
      </c>
      <c r="AN883" s="58"/>
      <c r="AO883" s="58"/>
      <c r="AP883" s="58"/>
      <c r="AQ883" s="58"/>
      <c r="AR883" s="58">
        <f>+AR877+AR878+AR879+AR880+AR881+AR882</f>
        <v>28983.8</v>
      </c>
      <c r="AS883" s="58"/>
      <c r="AT883" s="58">
        <f>+AT877+AT878+AT879+AT880+AT881+AT882</f>
        <v>28993</v>
      </c>
      <c r="AU883" s="58"/>
      <c r="AV883" s="58"/>
      <c r="AW883" s="58"/>
      <c r="AX883" s="58"/>
      <c r="AY883" s="58">
        <f>+AY877+AY878+AY879+AY880+AY881+AY882</f>
        <v>29630.2</v>
      </c>
      <c r="AZ883" s="58"/>
      <c r="BA883" s="58">
        <f>+BA877+BA878+BA879+BA880+BA881+BA882</f>
        <v>23585.7</v>
      </c>
      <c r="BB883" s="58"/>
      <c r="BC883" s="58"/>
      <c r="BD883" s="58"/>
      <c r="BE883" s="58"/>
      <c r="BF883" s="58">
        <f>+BF877+BF878+BF879+BF880+BF881+BF882</f>
        <v>25929.1</v>
      </c>
      <c r="BG883" s="58"/>
      <c r="BH883" s="58">
        <f>+BH877+BH878+BH879+BH880+BH881+BH882</f>
        <v>27178.5</v>
      </c>
      <c r="BI883" s="58"/>
      <c r="BJ883" s="58"/>
      <c r="BK883" s="58"/>
      <c r="BL883" s="58"/>
      <c r="BM883" s="58">
        <f>+BM877+BM878+BM879+BM880+BM881+BM882</f>
        <v>27955.8</v>
      </c>
      <c r="BN883" s="58"/>
      <c r="BO883" s="58">
        <f>+BO877+BO878+BO879+BO880+BO881+BO882</f>
        <v>29074.3</v>
      </c>
      <c r="BP883" s="58"/>
      <c r="BQ883" s="58"/>
      <c r="BR883" s="58"/>
      <c r="BS883" s="58"/>
      <c r="BT883" s="58">
        <f>+BT877+BT878+BT879+BT880+BT881+BT882</f>
        <v>29627.2</v>
      </c>
      <c r="BU883" s="58"/>
      <c r="BV883" s="59">
        <f>+BV877+BV878+BV879+BV880+BV881+BV882</f>
        <v>33133.3</v>
      </c>
      <c r="BW883" s="59"/>
      <c r="BX883" s="59"/>
      <c r="BY883" s="58"/>
      <c r="BZ883" s="59"/>
      <c r="CA883" s="59">
        <f>+CA877+CA878+CA879+CA880+CA881+CA882</f>
        <v>31177.3</v>
      </c>
      <c r="CB883" s="59"/>
      <c r="CC883" s="58">
        <f t="shared" ref="CC883:CS883" si="1017">+CC877+CC878+CC879+CC880+CC881+CC882</f>
        <v>35232.8344451187</v>
      </c>
      <c r="CD883" s="59"/>
      <c r="CE883" s="59"/>
      <c r="CF883" s="58"/>
      <c r="CG883" s="59"/>
      <c r="CH883" s="59">
        <f>+CH877+CH878+CH879+CH880+CH881+CH882</f>
        <v>39052.2415773723</v>
      </c>
      <c r="CI883" s="59"/>
      <c r="CJ883" s="58">
        <f t="shared" si="1017"/>
        <v>37719.6664085971</v>
      </c>
      <c r="CK883" s="58">
        <f t="shared" si="1017"/>
        <v>40655.2386937676</v>
      </c>
      <c r="CL883" s="58">
        <f t="shared" si="1017"/>
        <v>44067.6707098471</v>
      </c>
      <c r="CM883" s="58">
        <f t="shared" si="1017"/>
        <v>47916.985357524</v>
      </c>
      <c r="CN883" s="58">
        <f t="shared" si="1017"/>
        <v>52104.55887376</v>
      </c>
      <c r="CO883" s="58">
        <f t="shared" si="1017"/>
        <v>56652.6994569076</v>
      </c>
      <c r="CP883" s="58">
        <f t="shared" si="1017"/>
        <v>61586.5327371235</v>
      </c>
      <c r="CQ883" s="58">
        <f t="shared" si="1017"/>
        <v>66932.9056797357</v>
      </c>
      <c r="CR883" s="58">
        <f t="shared" si="1017"/>
        <v>72720.5052531647</v>
      </c>
      <c r="CS883" s="58">
        <f t="shared" si="1017"/>
        <v>78979.9853367702</v>
      </c>
    </row>
    <row r="884" spans="1:97">
      <c r="A884" t="s">
        <v>371</v>
      </c>
      <c r="B884" s="39" t="s">
        <v>594</v>
      </c>
      <c r="C884" s="39">
        <v>1.5</v>
      </c>
      <c r="D884" s="39">
        <v>2.1</v>
      </c>
      <c r="E884" s="39">
        <v>2.5</v>
      </c>
      <c r="F884" s="39">
        <v>2.8</v>
      </c>
      <c r="G884" s="39">
        <v>3.1</v>
      </c>
      <c r="H884" s="39">
        <v>2.9</v>
      </c>
      <c r="I884" s="39">
        <v>3.1</v>
      </c>
      <c r="J884" s="39">
        <v>4.8</v>
      </c>
      <c r="K884" s="39">
        <v>5.8</v>
      </c>
      <c r="L884" s="39">
        <v>3.6</v>
      </c>
      <c r="M884" s="39">
        <v>2.2</v>
      </c>
      <c r="N884" s="39"/>
      <c r="O884" s="39">
        <v>3.1</v>
      </c>
      <c r="P884" s="39">
        <v>1.8</v>
      </c>
      <c r="Q884" s="39"/>
      <c r="R884" s="39">
        <v>2</v>
      </c>
      <c r="S884" s="39"/>
      <c r="T884" s="39"/>
      <c r="U884" s="39"/>
      <c r="V884" s="39"/>
      <c r="W884" s="39">
        <v>-3.4</v>
      </c>
      <c r="X884" s="39"/>
      <c r="Y884" s="39">
        <v>2.8</v>
      </c>
      <c r="Z884" s="39"/>
      <c r="AA884" s="39"/>
      <c r="AB884" s="39"/>
      <c r="AC884" s="39"/>
      <c r="AD884" s="39">
        <v>2.9</v>
      </c>
      <c r="AE884" s="39"/>
      <c r="AF884" s="39">
        <v>5.2</v>
      </c>
      <c r="AG884" s="39"/>
      <c r="AH884" s="39"/>
      <c r="AI884" s="39"/>
      <c r="AJ884" s="39"/>
      <c r="AK884" s="39">
        <v>7.8</v>
      </c>
      <c r="AL884" s="39"/>
      <c r="AM884" s="39">
        <v>6.7</v>
      </c>
      <c r="AN884" s="39"/>
      <c r="AO884" s="39"/>
      <c r="AP884" s="39"/>
      <c r="AQ884" s="39"/>
      <c r="AR884" s="39">
        <v>3.2</v>
      </c>
      <c r="AS884" s="39"/>
      <c r="AT884" s="39">
        <v>5.8</v>
      </c>
      <c r="AU884" s="39"/>
      <c r="AV884" s="39"/>
      <c r="AW884" s="39"/>
      <c r="AX884" s="39"/>
      <c r="AY884" s="39">
        <v>6.6</v>
      </c>
      <c r="AZ884" s="39"/>
      <c r="BA884" s="39">
        <v>5.8</v>
      </c>
      <c r="BB884" s="39"/>
      <c r="BC884" s="39"/>
      <c r="BD884" s="39"/>
      <c r="BE884" s="39"/>
      <c r="BF884" s="39">
        <v>3.3</v>
      </c>
      <c r="BG884" s="39"/>
      <c r="BH884" s="39">
        <v>8</v>
      </c>
      <c r="BI884" s="39"/>
      <c r="BJ884" s="39"/>
      <c r="BK884" s="39"/>
      <c r="BL884" s="39"/>
      <c r="BM884" s="39">
        <v>5.9</v>
      </c>
      <c r="BN884" s="39"/>
      <c r="BO884" s="39">
        <v>7.3</v>
      </c>
      <c r="BP884" s="39"/>
      <c r="BQ884" s="39"/>
      <c r="BR884" s="39"/>
      <c r="BS884" s="39"/>
      <c r="BT884" s="39">
        <v>3.4</v>
      </c>
      <c r="BU884" s="39"/>
      <c r="BV884" s="39">
        <v>4.5</v>
      </c>
      <c r="BW884" s="101"/>
      <c r="BX884" s="101"/>
      <c r="BY884" s="39"/>
      <c r="BZ884" s="101"/>
      <c r="CA884" s="39">
        <v>2.1</v>
      </c>
      <c r="CB884" s="101"/>
      <c r="CC884" s="39">
        <f>+BV884+CC837</f>
        <v>4.5</v>
      </c>
      <c r="CD884" s="101"/>
      <c r="CE884" s="101"/>
      <c r="CF884" s="39"/>
      <c r="CG884" s="101"/>
      <c r="CH884" s="39">
        <f>+CC884+CH837</f>
        <v>4.5</v>
      </c>
      <c r="CI884" s="101"/>
      <c r="CJ884" s="39">
        <f>+CC884+CJ837</f>
        <v>4.5</v>
      </c>
      <c r="CK884" s="39">
        <f t="shared" ref="CK884:CS884" si="1018">+CJ884+CK837</f>
        <v>4.5</v>
      </c>
      <c r="CL884" s="39">
        <f t="shared" si="1018"/>
        <v>4.5</v>
      </c>
      <c r="CM884" s="39">
        <f t="shared" si="1018"/>
        <v>4.5</v>
      </c>
      <c r="CN884" s="39">
        <f t="shared" si="1018"/>
        <v>4.5</v>
      </c>
      <c r="CO884" s="39">
        <f t="shared" si="1018"/>
        <v>4.5</v>
      </c>
      <c r="CP884" s="39">
        <f t="shared" si="1018"/>
        <v>4.5</v>
      </c>
      <c r="CQ884" s="39">
        <f t="shared" si="1018"/>
        <v>4.5</v>
      </c>
      <c r="CR884" s="39">
        <f t="shared" si="1018"/>
        <v>4.5</v>
      </c>
      <c r="CS884" s="39">
        <f t="shared" si="1018"/>
        <v>4.5</v>
      </c>
    </row>
    <row r="885" spans="1:97">
      <c r="A885" s="18" t="s">
        <v>497</v>
      </c>
      <c r="B885" s="58" t="s">
        <v>594</v>
      </c>
      <c r="C885" s="58">
        <f>+C883+C884</f>
        <v>14657.2</v>
      </c>
      <c r="D885" s="58">
        <f>+D883+D884</f>
        <v>14624.2</v>
      </c>
      <c r="E885" s="58">
        <f>+E883+E884</f>
        <v>13621.7</v>
      </c>
      <c r="F885" s="58">
        <f>+F883+F884</f>
        <v>11562.4</v>
      </c>
      <c r="G885" s="58">
        <f>+G883+G884</f>
        <v>13598.3</v>
      </c>
      <c r="H885" s="58">
        <f t="shared" ref="H885:R885" si="1019">+H883+H884</f>
        <v>14865.8</v>
      </c>
      <c r="I885" s="58">
        <f t="shared" si="1019"/>
        <v>17637.5</v>
      </c>
      <c r="J885" s="58">
        <f t="shared" si="1019"/>
        <v>20936.4</v>
      </c>
      <c r="K885" s="58">
        <f t="shared" si="1019"/>
        <v>22642.8</v>
      </c>
      <c r="L885" s="58">
        <f t="shared" si="1019"/>
        <v>20188.7</v>
      </c>
      <c r="M885" s="58">
        <f t="shared" si="1019"/>
        <v>22915.5</v>
      </c>
      <c r="N885" s="58"/>
      <c r="O885" s="58">
        <f t="shared" si="1019"/>
        <v>23617</v>
      </c>
      <c r="P885" s="58">
        <f t="shared" si="1019"/>
        <v>21983</v>
      </c>
      <c r="Q885" s="58"/>
      <c r="R885" s="58">
        <f t="shared" si="1019"/>
        <v>24504</v>
      </c>
      <c r="S885" s="58"/>
      <c r="T885" s="58"/>
      <c r="U885" s="58"/>
      <c r="V885" s="58"/>
      <c r="W885" s="58">
        <f>+W883+W884</f>
        <v>24594.6</v>
      </c>
      <c r="X885" s="58"/>
      <c r="Y885" s="58">
        <f>+Y883+Y884</f>
        <v>24818.5</v>
      </c>
      <c r="Z885" s="58"/>
      <c r="AA885" s="58"/>
      <c r="AB885" s="58"/>
      <c r="AC885" s="58"/>
      <c r="AD885" s="58">
        <f>+AD883+AD884</f>
        <v>24349.7</v>
      </c>
      <c r="AE885" s="58"/>
      <c r="AF885" s="58">
        <f>+AF883+AF884</f>
        <v>26933.7</v>
      </c>
      <c r="AG885" s="58"/>
      <c r="AH885" s="58"/>
      <c r="AI885" s="58"/>
      <c r="AJ885" s="58"/>
      <c r="AK885" s="58">
        <f>+AK883+AK884</f>
        <v>27122.2</v>
      </c>
      <c r="AL885" s="58"/>
      <c r="AM885" s="58">
        <f>+AM883+AM884</f>
        <v>29426</v>
      </c>
      <c r="AN885" s="58"/>
      <c r="AO885" s="58"/>
      <c r="AP885" s="58"/>
      <c r="AQ885" s="58"/>
      <c r="AR885" s="58">
        <f>+AR883+AR884</f>
        <v>28987</v>
      </c>
      <c r="AS885" s="58"/>
      <c r="AT885" s="58">
        <f>+AT883+AT884</f>
        <v>28998.8</v>
      </c>
      <c r="AU885" s="58"/>
      <c r="AV885" s="58"/>
      <c r="AW885" s="58"/>
      <c r="AX885" s="58"/>
      <c r="AY885" s="58">
        <f>+AY883+AY884</f>
        <v>29636.8</v>
      </c>
      <c r="AZ885" s="58"/>
      <c r="BA885" s="58">
        <f>+BA883+BA884</f>
        <v>23591.5</v>
      </c>
      <c r="BB885" s="58"/>
      <c r="BC885" s="58"/>
      <c r="BD885" s="58"/>
      <c r="BE885" s="58"/>
      <c r="BF885" s="58">
        <f>+BF883+BF884</f>
        <v>25932.4</v>
      </c>
      <c r="BG885" s="58"/>
      <c r="BH885" s="58">
        <f>+BH883+BH884</f>
        <v>27186.5</v>
      </c>
      <c r="BI885" s="58"/>
      <c r="BJ885" s="58"/>
      <c r="BK885" s="58"/>
      <c r="BL885" s="58"/>
      <c r="BM885" s="58">
        <f>+BM883+BM884</f>
        <v>27961.7</v>
      </c>
      <c r="BN885" s="58"/>
      <c r="BO885" s="58">
        <f>+BO883+BO884</f>
        <v>29081.6</v>
      </c>
      <c r="BP885" s="58"/>
      <c r="BQ885" s="58"/>
      <c r="BR885" s="58"/>
      <c r="BS885" s="58"/>
      <c r="BT885" s="58">
        <f>+BT883+BT884</f>
        <v>29630.6</v>
      </c>
      <c r="BU885" s="58"/>
      <c r="BV885" s="59">
        <f>+BV883+BV884</f>
        <v>33137.8</v>
      </c>
      <c r="BW885" s="59"/>
      <c r="BX885" s="59"/>
      <c r="BY885" s="58"/>
      <c r="BZ885" s="59"/>
      <c r="CA885" s="59">
        <f>+CA883+CA884</f>
        <v>31179.4</v>
      </c>
      <c r="CB885" s="59"/>
      <c r="CC885" s="58">
        <f t="shared" ref="CC885:CS885" si="1020">+CC883+CC884</f>
        <v>35237.3344451187</v>
      </c>
      <c r="CD885" s="59"/>
      <c r="CE885" s="59"/>
      <c r="CF885" s="58"/>
      <c r="CG885" s="59"/>
      <c r="CH885" s="59">
        <f>+CH883+CH884</f>
        <v>39056.7415773723</v>
      </c>
      <c r="CI885" s="59"/>
      <c r="CJ885" s="58">
        <f t="shared" si="1020"/>
        <v>37724.1664085971</v>
      </c>
      <c r="CK885" s="58">
        <f t="shared" si="1020"/>
        <v>40659.7386937676</v>
      </c>
      <c r="CL885" s="58">
        <f t="shared" si="1020"/>
        <v>44072.1707098471</v>
      </c>
      <c r="CM885" s="58">
        <f t="shared" si="1020"/>
        <v>47921.485357524</v>
      </c>
      <c r="CN885" s="58">
        <f t="shared" si="1020"/>
        <v>52109.05887376</v>
      </c>
      <c r="CO885" s="58">
        <f t="shared" si="1020"/>
        <v>56657.1994569076</v>
      </c>
      <c r="CP885" s="58">
        <f t="shared" si="1020"/>
        <v>61591.0327371235</v>
      </c>
      <c r="CQ885" s="58">
        <f t="shared" si="1020"/>
        <v>66937.4056797357</v>
      </c>
      <c r="CR885" s="58">
        <f t="shared" si="1020"/>
        <v>72725.0052531647</v>
      </c>
      <c r="CS885" s="58">
        <f t="shared" si="1020"/>
        <v>78984.4853367702</v>
      </c>
    </row>
    <row r="886" spans="1:97">
      <c r="C886" s="241"/>
      <c r="BH886" s="39"/>
      <c r="BO886" s="39"/>
      <c r="BV886" s="39"/>
      <c r="BW886" s="101"/>
      <c r="BX886" s="101"/>
      <c r="BZ886" s="101"/>
      <c r="CB886" s="101"/>
      <c r="CD886" s="101"/>
      <c r="CE886" s="101"/>
      <c r="CG886" s="101"/>
      <c r="CI886" s="101"/>
    </row>
    <row r="887" spans="1:97">
      <c r="A887" s="227" t="s">
        <v>354</v>
      </c>
      <c r="BH887" s="39"/>
      <c r="BO887" s="39"/>
      <c r="BV887" s="39"/>
      <c r="BW887" s="101"/>
      <c r="BX887" s="101"/>
      <c r="BZ887" s="101"/>
      <c r="CB887" s="101"/>
      <c r="CD887" s="101"/>
      <c r="CE887" s="101"/>
      <c r="CG887" s="101"/>
      <c r="CI887" s="101"/>
    </row>
    <row r="888" spans="1:97">
      <c r="A888" t="s">
        <v>355</v>
      </c>
      <c r="B888" s="39" t="s">
        <v>594</v>
      </c>
      <c r="C888" s="39">
        <v>960.6</v>
      </c>
      <c r="D888" s="39">
        <v>837.9</v>
      </c>
      <c r="E888" s="39">
        <v>755.3</v>
      </c>
      <c r="F888" s="39">
        <v>961.6</v>
      </c>
      <c r="G888" s="39">
        <v>1021.4</v>
      </c>
      <c r="H888" s="39">
        <v>1128.9</v>
      </c>
      <c r="I888" s="39">
        <v>1128.9</v>
      </c>
      <c r="J888" s="39">
        <v>1226.2</v>
      </c>
      <c r="K888" s="39">
        <v>980.5</v>
      </c>
      <c r="L888" s="39">
        <v>1479.7</v>
      </c>
      <c r="M888" s="39">
        <v>1106.8</v>
      </c>
      <c r="N888" s="39"/>
      <c r="O888" s="39">
        <v>807.2</v>
      </c>
      <c r="P888" s="39">
        <v>1254.9</v>
      </c>
      <c r="Q888" s="39"/>
      <c r="R888" s="39">
        <v>711.8</v>
      </c>
      <c r="S888" s="39"/>
      <c r="T888" s="39"/>
      <c r="U888" s="39"/>
      <c r="V888" s="39"/>
      <c r="W888" s="39">
        <v>544.4</v>
      </c>
      <c r="X888" s="39"/>
      <c r="Y888" s="39">
        <v>301.9</v>
      </c>
      <c r="Z888" s="39"/>
      <c r="AA888" s="39"/>
      <c r="AB888" s="39"/>
      <c r="AC888" s="39"/>
      <c r="AD888" s="39">
        <v>327.4</v>
      </c>
      <c r="AE888" s="39"/>
      <c r="AF888" s="39">
        <v>388.9</v>
      </c>
      <c r="AG888" s="39"/>
      <c r="AH888" s="39"/>
      <c r="AI888" s="39"/>
      <c r="AJ888" s="39"/>
      <c r="AK888" s="39">
        <v>552.5</v>
      </c>
      <c r="AL888" s="39"/>
      <c r="AM888" s="39">
        <v>772.9</v>
      </c>
      <c r="AN888" s="39"/>
      <c r="AO888" s="39"/>
      <c r="AP888" s="39"/>
      <c r="AQ888" s="39"/>
      <c r="AR888" s="39">
        <v>941.4</v>
      </c>
      <c r="AS888" s="39"/>
      <c r="AT888" s="39">
        <v>1013.5</v>
      </c>
      <c r="AU888" s="39"/>
      <c r="AV888" s="39"/>
      <c r="AW888" s="39"/>
      <c r="AX888" s="39"/>
      <c r="AY888" s="39">
        <v>650</v>
      </c>
      <c r="AZ888" s="39"/>
      <c r="BA888" s="39">
        <v>360.6</v>
      </c>
      <c r="BB888" s="39"/>
      <c r="BC888" s="39"/>
      <c r="BD888" s="39"/>
      <c r="BE888" s="39"/>
      <c r="BF888" s="39">
        <v>62.1</v>
      </c>
      <c r="BG888" s="39"/>
      <c r="BH888" s="39">
        <v>457.9</v>
      </c>
      <c r="BI888" s="39"/>
      <c r="BJ888" s="39"/>
      <c r="BK888" s="39"/>
      <c r="BL888" s="39"/>
      <c r="BM888" s="39">
        <v>447</v>
      </c>
      <c r="BN888" s="39"/>
      <c r="BO888" s="39">
        <v>562</v>
      </c>
      <c r="BP888" s="39"/>
      <c r="BQ888" s="39"/>
      <c r="BR888" s="39"/>
      <c r="BS888" s="39"/>
      <c r="BT888" s="39">
        <v>556.7</v>
      </c>
      <c r="BU888" s="39"/>
      <c r="BV888" s="39">
        <v>668.9</v>
      </c>
      <c r="BW888" s="101"/>
      <c r="BX888" s="101"/>
      <c r="BY888" s="39"/>
      <c r="BZ888" s="101"/>
      <c r="CA888" s="39">
        <v>622.42</v>
      </c>
      <c r="CB888" s="101"/>
      <c r="CC888" s="39">
        <f>+BV888</f>
        <v>668.9</v>
      </c>
      <c r="CD888" s="101"/>
      <c r="CE888" s="101"/>
      <c r="CF888" s="39"/>
      <c r="CG888" s="101"/>
      <c r="CH888" s="39">
        <f>+CC888</f>
        <v>668.9</v>
      </c>
      <c r="CI888" s="101"/>
      <c r="CJ888" s="39">
        <f>+CC888</f>
        <v>668.9</v>
      </c>
      <c r="CK888" s="39">
        <f t="shared" ref="CK888:CS889" si="1021">+CJ888</f>
        <v>668.9</v>
      </c>
      <c r="CL888" s="39">
        <f t="shared" si="1021"/>
        <v>668.9</v>
      </c>
      <c r="CM888" s="39">
        <f t="shared" si="1021"/>
        <v>668.9</v>
      </c>
      <c r="CN888" s="39">
        <f t="shared" si="1021"/>
        <v>668.9</v>
      </c>
      <c r="CO888" s="39">
        <f t="shared" si="1021"/>
        <v>668.9</v>
      </c>
      <c r="CP888" s="39">
        <f t="shared" si="1021"/>
        <v>668.9</v>
      </c>
      <c r="CQ888" s="39">
        <f t="shared" si="1021"/>
        <v>668.9</v>
      </c>
      <c r="CR888" s="39">
        <f t="shared" si="1021"/>
        <v>668.9</v>
      </c>
      <c r="CS888" s="39">
        <f t="shared" si="1021"/>
        <v>668.9</v>
      </c>
    </row>
    <row r="889" spans="1:97">
      <c r="A889" t="s">
        <v>356</v>
      </c>
      <c r="B889" s="39" t="s">
        <v>594</v>
      </c>
      <c r="C889" s="39">
        <v>157</v>
      </c>
      <c r="D889" s="39">
        <v>154.1</v>
      </c>
      <c r="E889" s="39">
        <v>148.5</v>
      </c>
      <c r="F889" s="39">
        <v>111.4</v>
      </c>
      <c r="G889" s="39">
        <v>125.6</v>
      </c>
      <c r="H889" s="39">
        <v>181.3</v>
      </c>
      <c r="I889" s="39">
        <v>226.1</v>
      </c>
      <c r="J889" s="39">
        <v>181.7</v>
      </c>
      <c r="K889" s="39">
        <v>182.7</v>
      </c>
      <c r="L889" s="39">
        <v>193.6</v>
      </c>
      <c r="M889" s="39">
        <v>233.5</v>
      </c>
      <c r="N889" s="39"/>
      <c r="O889" s="39">
        <v>195.9</v>
      </c>
      <c r="P889" s="39">
        <v>233.8</v>
      </c>
      <c r="Q889" s="39"/>
      <c r="R889" s="39">
        <v>333.3</v>
      </c>
      <c r="S889" s="39"/>
      <c r="T889" s="39"/>
      <c r="U889" s="39"/>
      <c r="V889" s="39"/>
      <c r="W889" s="39">
        <v>367.8</v>
      </c>
      <c r="X889" s="39"/>
      <c r="Y889" s="39">
        <v>434.9</v>
      </c>
      <c r="Z889" s="39"/>
      <c r="AA889" s="39"/>
      <c r="AB889" s="39"/>
      <c r="AC889" s="39"/>
      <c r="AD889" s="39">
        <v>295.8</v>
      </c>
      <c r="AE889" s="39"/>
      <c r="AF889" s="39">
        <v>336.1</v>
      </c>
      <c r="AG889" s="39"/>
      <c r="AH889" s="39"/>
      <c r="AI889" s="39"/>
      <c r="AJ889" s="39"/>
      <c r="AK889" s="39">
        <v>354.1</v>
      </c>
      <c r="AL889" s="39"/>
      <c r="AM889" s="39">
        <v>367.1</v>
      </c>
      <c r="AN889" s="39"/>
      <c r="AO889" s="39"/>
      <c r="AP889" s="39"/>
      <c r="AQ889" s="39"/>
      <c r="AR889" s="39">
        <v>308.7</v>
      </c>
      <c r="AS889" s="39"/>
      <c r="AT889" s="39">
        <v>56.8</v>
      </c>
      <c r="AU889" s="39"/>
      <c r="AV889" s="39"/>
      <c r="AW889" s="39"/>
      <c r="AX889" s="39"/>
      <c r="AY889" s="39">
        <v>57.9</v>
      </c>
      <c r="AZ889" s="39"/>
      <c r="BA889" s="39">
        <v>63.8</v>
      </c>
      <c r="BB889" s="39"/>
      <c r="BC889" s="39"/>
      <c r="BD889" s="39"/>
      <c r="BE889" s="39"/>
      <c r="BF889" s="39">
        <v>61.9</v>
      </c>
      <c r="BG889" s="39"/>
      <c r="BH889" s="39">
        <v>67.7</v>
      </c>
      <c r="BI889" s="39"/>
      <c r="BJ889" s="39"/>
      <c r="BK889" s="39"/>
      <c r="BL889" s="39"/>
      <c r="BM889" s="39">
        <v>68.3</v>
      </c>
      <c r="BN889" s="39"/>
      <c r="BO889" s="39">
        <v>68.8</v>
      </c>
      <c r="BP889" s="39"/>
      <c r="BQ889" s="39"/>
      <c r="BR889" s="39"/>
      <c r="BS889" s="39"/>
      <c r="BT889" s="39">
        <v>74.6</v>
      </c>
      <c r="BU889" s="39"/>
      <c r="BV889" s="39">
        <v>76.8</v>
      </c>
      <c r="BW889" s="101"/>
      <c r="BX889" s="101"/>
      <c r="BY889" s="39"/>
      <c r="BZ889" s="101"/>
      <c r="CA889" s="39">
        <v>76.32</v>
      </c>
      <c r="CB889" s="101"/>
      <c r="CC889" s="39">
        <f>+BV889</f>
        <v>76.8</v>
      </c>
      <c r="CD889" s="101"/>
      <c r="CE889" s="101"/>
      <c r="CF889" s="39"/>
      <c r="CG889" s="101"/>
      <c r="CH889" s="39">
        <f>+CC889</f>
        <v>76.8</v>
      </c>
      <c r="CI889" s="101"/>
      <c r="CJ889" s="39">
        <f>+CC889</f>
        <v>76.8</v>
      </c>
      <c r="CK889" s="39">
        <f t="shared" si="1021"/>
        <v>76.8</v>
      </c>
      <c r="CL889" s="39">
        <f t="shared" si="1021"/>
        <v>76.8</v>
      </c>
      <c r="CM889" s="39">
        <f t="shared" si="1021"/>
        <v>76.8</v>
      </c>
      <c r="CN889" s="39">
        <f t="shared" si="1021"/>
        <v>76.8</v>
      </c>
      <c r="CO889" s="39">
        <f t="shared" si="1021"/>
        <v>76.8</v>
      </c>
      <c r="CP889" s="39">
        <f t="shared" si="1021"/>
        <v>76.8</v>
      </c>
      <c r="CQ889" s="39">
        <f t="shared" si="1021"/>
        <v>76.8</v>
      </c>
      <c r="CR889" s="39">
        <f t="shared" si="1021"/>
        <v>76.8</v>
      </c>
      <c r="CS889" s="39">
        <f t="shared" si="1021"/>
        <v>76.8</v>
      </c>
    </row>
    <row r="890" spans="1:97">
      <c r="A890" t="s">
        <v>357</v>
      </c>
      <c r="B890" s="39" t="s">
        <v>594</v>
      </c>
      <c r="C890" s="39">
        <v>914.7</v>
      </c>
      <c r="D890" s="39">
        <v>512.5</v>
      </c>
      <c r="E890" s="39">
        <v>491.6</v>
      </c>
      <c r="F890" s="39">
        <v>398.4</v>
      </c>
      <c r="G890" s="39">
        <v>418</v>
      </c>
      <c r="H890" s="39">
        <v>462</v>
      </c>
      <c r="I890" s="39">
        <v>677.7</v>
      </c>
      <c r="J890" s="39">
        <v>764.4</v>
      </c>
      <c r="K890" s="39">
        <v>804</v>
      </c>
      <c r="L890" s="39">
        <v>855.2</v>
      </c>
      <c r="M890" s="39">
        <v>954.5</v>
      </c>
      <c r="N890" s="39"/>
      <c r="O890" s="39">
        <v>876.7</v>
      </c>
      <c r="P890" s="39">
        <v>835.1</v>
      </c>
      <c r="Q890" s="39"/>
      <c r="R890" s="39">
        <v>842.9</v>
      </c>
      <c r="S890" s="39"/>
      <c r="T890" s="39"/>
      <c r="U890" s="39"/>
      <c r="V890" s="39"/>
      <c r="W890" s="39">
        <v>756</v>
      </c>
      <c r="X890" s="39"/>
      <c r="Y890" s="39">
        <v>597</v>
      </c>
      <c r="Z890" s="39"/>
      <c r="AA890" s="39"/>
      <c r="AB890" s="39"/>
      <c r="AC890" s="39"/>
      <c r="AD890" s="39">
        <v>583.5</v>
      </c>
      <c r="AE890" s="39"/>
      <c r="AF890" s="39">
        <v>673.7</v>
      </c>
      <c r="AG890" s="39"/>
      <c r="AH890" s="39"/>
      <c r="AI890" s="39"/>
      <c r="AJ890" s="39"/>
      <c r="AK890" s="39">
        <v>685.7</v>
      </c>
      <c r="AL890" s="39"/>
      <c r="AM890" s="39">
        <v>737.7</v>
      </c>
      <c r="AN890" s="39"/>
      <c r="AO890" s="39"/>
      <c r="AP890" s="39"/>
      <c r="AQ890" s="39"/>
      <c r="AR890" s="39">
        <v>693.8</v>
      </c>
      <c r="AS890" s="39"/>
      <c r="AT890" s="39">
        <f>397.9+706.6</f>
        <v>1104.5</v>
      </c>
      <c r="AU890" s="39"/>
      <c r="AV890" s="39"/>
      <c r="AW890" s="39"/>
      <c r="AX890" s="39"/>
      <c r="AY890" s="39">
        <f>364.2+710</f>
        <v>1074.2</v>
      </c>
      <c r="AZ890" s="39"/>
      <c r="BA890" s="39">
        <f>344.8+810.3</f>
        <v>1155.1</v>
      </c>
      <c r="BB890" s="39"/>
      <c r="BC890" s="39"/>
      <c r="BD890" s="39"/>
      <c r="BE890" s="39"/>
      <c r="BF890" s="39">
        <f>290.9+896.5</f>
        <v>1187.4</v>
      </c>
      <c r="BG890" s="39"/>
      <c r="BH890" s="39">
        <f>905.6+275.6</f>
        <v>1181.2</v>
      </c>
      <c r="BI890" s="39"/>
      <c r="BJ890" s="39"/>
      <c r="BK890" s="39"/>
      <c r="BL890" s="39"/>
      <c r="BM890" s="39">
        <f>245.7+849.5</f>
        <v>1095.2</v>
      </c>
      <c r="BN890" s="39"/>
      <c r="BO890" s="39">
        <f>255.7+846.5</f>
        <v>1102.2</v>
      </c>
      <c r="BP890" s="39"/>
      <c r="BQ890" s="39"/>
      <c r="BR890" s="39"/>
      <c r="BS890" s="39"/>
      <c r="BT890" s="39">
        <f>270.8+903.7</f>
        <v>1174.5</v>
      </c>
      <c r="BU890" s="39"/>
      <c r="BV890" s="39">
        <f>224.3+964.5</f>
        <v>1188.8</v>
      </c>
      <c r="BW890" s="101"/>
      <c r="BX890" s="101"/>
      <c r="BY890" s="39"/>
      <c r="BZ890" s="101"/>
      <c r="CA890" s="39">
        <f>250.52+884.82</f>
        <v>1135.34</v>
      </c>
      <c r="CB890" s="101"/>
      <c r="CC890" s="39">
        <f>+BV890+CC108</f>
        <v>1188.8</v>
      </c>
      <c r="CD890" s="101"/>
      <c r="CE890" s="101"/>
      <c r="CF890" s="39"/>
      <c r="CG890" s="101"/>
      <c r="CH890" s="39">
        <f>+CC890+CH108</f>
        <v>1188.8</v>
      </c>
      <c r="CI890" s="101"/>
      <c r="CJ890" s="39">
        <f>+CC890+CJ108</f>
        <v>1188.8</v>
      </c>
      <c r="CK890" s="39">
        <f t="shared" ref="CK890:CS890" si="1022">+CJ890+CK108</f>
        <v>1188.8</v>
      </c>
      <c r="CL890" s="39">
        <f t="shared" si="1022"/>
        <v>1188.8</v>
      </c>
      <c r="CM890" s="39">
        <f t="shared" si="1022"/>
        <v>1188.8</v>
      </c>
      <c r="CN890" s="39">
        <f t="shared" si="1022"/>
        <v>1188.8</v>
      </c>
      <c r="CO890" s="39">
        <f t="shared" si="1022"/>
        <v>1188.8</v>
      </c>
      <c r="CP890" s="39">
        <f t="shared" si="1022"/>
        <v>1188.8</v>
      </c>
      <c r="CQ890" s="39">
        <f t="shared" si="1022"/>
        <v>1188.8</v>
      </c>
      <c r="CR890" s="39">
        <f t="shared" si="1022"/>
        <v>1188.8</v>
      </c>
      <c r="CS890" s="39">
        <f t="shared" si="1022"/>
        <v>1188.8</v>
      </c>
    </row>
    <row r="891" spans="1:97">
      <c r="A891" t="s">
        <v>358</v>
      </c>
      <c r="B891" s="39" t="s">
        <v>594</v>
      </c>
      <c r="C891" s="39">
        <v>428.2</v>
      </c>
      <c r="D891" s="39">
        <v>1892.4</v>
      </c>
      <c r="E891" s="39">
        <v>2583</v>
      </c>
      <c r="F891" s="39">
        <v>2506.6</v>
      </c>
      <c r="G891" s="39">
        <v>2741.6</v>
      </c>
      <c r="H891" s="39">
        <v>824.3</v>
      </c>
      <c r="I891" s="39">
        <v>57.5</v>
      </c>
      <c r="J891" s="39">
        <v>46.9</v>
      </c>
      <c r="K891" s="39">
        <v>93.7</v>
      </c>
      <c r="L891" s="39">
        <v>67.1</v>
      </c>
      <c r="M891" s="39">
        <v>71.2</v>
      </c>
      <c r="N891" s="39"/>
      <c r="O891" s="39">
        <v>40.8</v>
      </c>
      <c r="P891" s="39">
        <v>32.3</v>
      </c>
      <c r="Q891" s="39"/>
      <c r="R891" s="39">
        <v>30.9</v>
      </c>
      <c r="S891" s="39"/>
      <c r="T891" s="39"/>
      <c r="U891" s="39"/>
      <c r="V891" s="39"/>
      <c r="W891" s="39">
        <v>14.5</v>
      </c>
      <c r="X891" s="39"/>
      <c r="Y891" s="39">
        <v>13.4</v>
      </c>
      <c r="Z891" s="39"/>
      <c r="AA891" s="39"/>
      <c r="AB891" s="39"/>
      <c r="AC891" s="39"/>
      <c r="AD891" s="39">
        <v>12.9</v>
      </c>
      <c r="AE891" s="39"/>
      <c r="AF891" s="39">
        <v>13.5</v>
      </c>
      <c r="AG891" s="39"/>
      <c r="AH891" s="39"/>
      <c r="AI891" s="39"/>
      <c r="AJ891" s="39"/>
      <c r="AK891" s="39">
        <v>9.4</v>
      </c>
      <c r="AL891" s="39"/>
      <c r="AM891" s="39">
        <v>9.6</v>
      </c>
      <c r="AN891" s="39"/>
      <c r="AO891" s="39"/>
      <c r="AP891" s="39"/>
      <c r="AQ891" s="39"/>
      <c r="AR891" s="39">
        <v>9.6</v>
      </c>
      <c r="AS891" s="39"/>
      <c r="AT891" s="39">
        <v>8.5</v>
      </c>
      <c r="AU891" s="39"/>
      <c r="AV891" s="39"/>
      <c r="AW891" s="39"/>
      <c r="AX891" s="39"/>
      <c r="AY891" s="39">
        <v>8.9</v>
      </c>
      <c r="AZ891" s="39"/>
      <c r="BA891" s="39">
        <v>10.7</v>
      </c>
      <c r="BB891" s="39"/>
      <c r="BC891" s="39"/>
      <c r="BD891" s="39"/>
      <c r="BE891" s="39"/>
      <c r="BF891" s="39">
        <v>3009.4</v>
      </c>
      <c r="BG891" s="39"/>
      <c r="BH891" s="39">
        <v>3017.6</v>
      </c>
      <c r="BI891" s="39"/>
      <c r="BJ891" s="39"/>
      <c r="BK891" s="39"/>
      <c r="BL891" s="39"/>
      <c r="BM891" s="39">
        <v>3250.2</v>
      </c>
      <c r="BN891" s="39"/>
      <c r="BO891" s="39">
        <v>4746.7</v>
      </c>
      <c r="BP891" s="39"/>
      <c r="BQ891" s="39"/>
      <c r="BR891" s="39"/>
      <c r="BS891" s="39"/>
      <c r="BT891" s="39">
        <v>3804</v>
      </c>
      <c r="BU891" s="39"/>
      <c r="BV891" s="39">
        <v>5187.1</v>
      </c>
      <c r="BW891" s="101"/>
      <c r="BX891" s="101"/>
      <c r="BY891" s="39"/>
      <c r="BZ891" s="101"/>
      <c r="CA891" s="39">
        <v>4758</v>
      </c>
      <c r="CB891" s="101"/>
      <c r="CC891" s="39">
        <f>+BV891+CC840+CC839</f>
        <v>5187.1</v>
      </c>
      <c r="CD891" s="101"/>
      <c r="CE891" s="101"/>
      <c r="CF891" s="39"/>
      <c r="CG891" s="101"/>
      <c r="CH891" s="39">
        <f>+CC891+CH840+CH839</f>
        <v>5187.1</v>
      </c>
      <c r="CI891" s="101"/>
      <c r="CJ891" s="39">
        <f>+CC891+CJ840+CJ839</f>
        <v>5187.1</v>
      </c>
      <c r="CK891" s="39">
        <f t="shared" ref="CK891:CS891" si="1023">+CJ891+CK840+CK839</f>
        <v>5187.1</v>
      </c>
      <c r="CL891" s="39">
        <f t="shared" si="1023"/>
        <v>5187.1</v>
      </c>
      <c r="CM891" s="39">
        <f t="shared" si="1023"/>
        <v>5187.1</v>
      </c>
      <c r="CN891" s="39">
        <f t="shared" si="1023"/>
        <v>5187.1</v>
      </c>
      <c r="CO891" s="39">
        <f t="shared" si="1023"/>
        <v>5187.1</v>
      </c>
      <c r="CP891" s="39">
        <f t="shared" si="1023"/>
        <v>5187.1</v>
      </c>
      <c r="CQ891" s="39">
        <f t="shared" si="1023"/>
        <v>5187.1</v>
      </c>
      <c r="CR891" s="39">
        <f t="shared" si="1023"/>
        <v>5187.1</v>
      </c>
      <c r="CS891" s="39">
        <f t="shared" si="1023"/>
        <v>5187.1</v>
      </c>
    </row>
    <row r="892" spans="1:97">
      <c r="A892" t="s">
        <v>359</v>
      </c>
      <c r="B892" s="39" t="s">
        <v>594</v>
      </c>
      <c r="C892" s="39" t="s">
        <v>242</v>
      </c>
      <c r="D892" s="39" t="s">
        <v>242</v>
      </c>
      <c r="E892" s="39" t="s">
        <v>242</v>
      </c>
      <c r="F892" s="39" t="s">
        <v>242</v>
      </c>
      <c r="G892" s="39" t="s">
        <v>242</v>
      </c>
      <c r="H892" s="39" t="s">
        <v>242</v>
      </c>
      <c r="I892" s="39" t="s">
        <v>242</v>
      </c>
      <c r="J892" s="39" t="s">
        <v>242</v>
      </c>
      <c r="K892" s="39" t="s">
        <v>242</v>
      </c>
      <c r="L892" s="39" t="s">
        <v>242</v>
      </c>
      <c r="M892" s="39" t="s">
        <v>242</v>
      </c>
      <c r="N892" s="39"/>
      <c r="O892" s="39" t="s">
        <v>242</v>
      </c>
      <c r="P892" s="39" t="s">
        <v>242</v>
      </c>
      <c r="Q892" s="39"/>
      <c r="R892" s="39" t="s">
        <v>242</v>
      </c>
      <c r="S892" s="39"/>
      <c r="T892" s="39"/>
      <c r="U892" s="39"/>
      <c r="V892" s="39"/>
      <c r="W892" s="39" t="s">
        <v>242</v>
      </c>
      <c r="X892" s="39"/>
      <c r="Y892" s="39" t="s">
        <v>242</v>
      </c>
      <c r="Z892" s="39"/>
      <c r="AA892" s="39"/>
      <c r="AB892" s="39"/>
      <c r="AC892" s="39"/>
      <c r="AD892" s="39" t="s">
        <v>242</v>
      </c>
      <c r="AE892" s="39"/>
      <c r="AF892" s="39" t="s">
        <v>242</v>
      </c>
      <c r="AG892" s="39"/>
      <c r="AH892" s="39"/>
      <c r="AI892" s="39"/>
      <c r="AJ892" s="39"/>
      <c r="AK892" s="39">
        <v>1748.8</v>
      </c>
      <c r="AL892" s="39"/>
      <c r="AM892" s="39">
        <v>1628</v>
      </c>
      <c r="AN892" s="39"/>
      <c r="AO892" s="39"/>
      <c r="AP892" s="39"/>
      <c r="AQ892" s="39"/>
      <c r="AR892" s="39">
        <v>1460.7</v>
      </c>
      <c r="AS892" s="39"/>
      <c r="AT892" s="39">
        <v>1294.7</v>
      </c>
      <c r="AU892" s="39"/>
      <c r="AV892" s="39"/>
      <c r="AW892" s="39"/>
      <c r="AX892" s="39"/>
      <c r="AY892" s="39">
        <v>1196.5</v>
      </c>
      <c r="AZ892" s="39"/>
      <c r="BA892" s="39">
        <v>1247.5</v>
      </c>
      <c r="BB892" s="39"/>
      <c r="BC892" s="39"/>
      <c r="BD892" s="39"/>
      <c r="BE892" s="39"/>
      <c r="BF892" s="39">
        <v>1206.5</v>
      </c>
      <c r="BG892" s="39"/>
      <c r="BH892" s="39">
        <v>1213.5</v>
      </c>
      <c r="BI892" s="39"/>
      <c r="BJ892" s="39"/>
      <c r="BK892" s="39"/>
      <c r="BL892" s="39"/>
      <c r="BM892" s="39">
        <v>1166.5</v>
      </c>
      <c r="BN892" s="39"/>
      <c r="BO892" s="39">
        <v>1394.2</v>
      </c>
      <c r="BP892" s="39"/>
      <c r="BQ892" s="39"/>
      <c r="BR892" s="39"/>
      <c r="BS892" s="39"/>
      <c r="BT892" s="39">
        <v>1417.2</v>
      </c>
      <c r="BU892" s="39"/>
      <c r="BV892" s="39">
        <v>1458</v>
      </c>
      <c r="BW892" s="101"/>
      <c r="BX892" s="101"/>
      <c r="BY892" s="39"/>
      <c r="BZ892" s="101"/>
      <c r="CA892" s="39">
        <v>1425.32</v>
      </c>
      <c r="CB892" s="101"/>
      <c r="CC892" s="39">
        <f>+BV892+CC841</f>
        <v>1058</v>
      </c>
      <c r="CD892" s="101"/>
      <c r="CE892" s="101"/>
      <c r="CF892" s="39"/>
      <c r="CG892" s="101"/>
      <c r="CH892" s="39">
        <f>+CC892+CH841</f>
        <v>1058</v>
      </c>
      <c r="CI892" s="101"/>
      <c r="CJ892" s="39">
        <f>+CC892+CJ841</f>
        <v>1058</v>
      </c>
      <c r="CK892" s="39">
        <f>+CJ892+CK841</f>
        <v>1058</v>
      </c>
      <c r="CL892" s="39">
        <f>+CK892+CL841</f>
        <v>1058</v>
      </c>
      <c r="CM892" s="39">
        <f t="shared" ref="CM892:CS892" si="1024">+CL892+CM841</f>
        <v>1058</v>
      </c>
      <c r="CN892" s="39">
        <f t="shared" si="1024"/>
        <v>1058</v>
      </c>
      <c r="CO892" s="39">
        <f t="shared" si="1024"/>
        <v>1058</v>
      </c>
      <c r="CP892" s="39">
        <f t="shared" si="1024"/>
        <v>1058</v>
      </c>
      <c r="CQ892" s="39">
        <f t="shared" si="1024"/>
        <v>1058</v>
      </c>
      <c r="CR892" s="39">
        <f t="shared" si="1024"/>
        <v>1058</v>
      </c>
      <c r="CS892" s="39">
        <f t="shared" si="1024"/>
        <v>1058</v>
      </c>
    </row>
    <row r="893" spans="1:97">
      <c r="A893" s="18" t="s">
        <v>498</v>
      </c>
      <c r="B893" s="58" t="s">
        <v>594</v>
      </c>
      <c r="C893" s="58">
        <f>C888+C889+C890+C891</f>
        <v>2460.5</v>
      </c>
      <c r="D893" s="58">
        <f>D888+D889+D890+D891</f>
        <v>3396.9</v>
      </c>
      <c r="E893" s="58">
        <f>E888+E889+E890+E891</f>
        <v>3978.4</v>
      </c>
      <c r="F893" s="58">
        <f>F888+F889+F890+F891</f>
        <v>3978</v>
      </c>
      <c r="G893" s="58">
        <f>G888+G889+G890+G891</f>
        <v>4306.6</v>
      </c>
      <c r="H893" s="58">
        <f t="shared" ref="H893:R893" si="1025">H888+H889+H890+H891</f>
        <v>2596.5</v>
      </c>
      <c r="I893" s="58">
        <f t="shared" si="1025"/>
        <v>2090.2</v>
      </c>
      <c r="J893" s="58">
        <f t="shared" si="1025"/>
        <v>2219.2</v>
      </c>
      <c r="K893" s="58">
        <f t="shared" si="1025"/>
        <v>2060.9</v>
      </c>
      <c r="L893" s="58">
        <f t="shared" si="1025"/>
        <v>2595.6</v>
      </c>
      <c r="M893" s="58">
        <f t="shared" si="1025"/>
        <v>2366</v>
      </c>
      <c r="N893" s="58"/>
      <c r="O893" s="58">
        <f t="shared" si="1025"/>
        <v>1920.6</v>
      </c>
      <c r="P893" s="58">
        <f t="shared" si="1025"/>
        <v>2356.1</v>
      </c>
      <c r="Q893" s="58"/>
      <c r="R893" s="58">
        <f t="shared" si="1025"/>
        <v>1918.9</v>
      </c>
      <c r="S893" s="58"/>
      <c r="T893" s="58"/>
      <c r="U893" s="58"/>
      <c r="V893" s="58"/>
      <c r="W893" s="58">
        <f>W888+W889+W890+W891</f>
        <v>1682.7</v>
      </c>
      <c r="X893" s="58"/>
      <c r="Y893" s="58">
        <f>Y888+Y889+Y890+Y891</f>
        <v>1347.2</v>
      </c>
      <c r="Z893" s="58"/>
      <c r="AA893" s="58"/>
      <c r="AB893" s="58"/>
      <c r="AC893" s="58"/>
      <c r="AD893" s="58">
        <f>AD888+AD889+AD890+AD891</f>
        <v>1219.6</v>
      </c>
      <c r="AE893" s="58"/>
      <c r="AF893" s="58">
        <f>AF888+AF889+AF890+AF891</f>
        <v>1412.2</v>
      </c>
      <c r="AG893" s="58"/>
      <c r="AH893" s="58"/>
      <c r="AI893" s="58"/>
      <c r="AJ893" s="58"/>
      <c r="AK893" s="58">
        <f>AK888+AK889+AK890+AK891+AK892</f>
        <v>3350.5</v>
      </c>
      <c r="AL893" s="58"/>
      <c r="AM893" s="58">
        <f>AM888+AM889+AM890+AM891+AM892</f>
        <v>3515.3</v>
      </c>
      <c r="AN893" s="58"/>
      <c r="AO893" s="58"/>
      <c r="AP893" s="58"/>
      <c r="AQ893" s="58"/>
      <c r="AR893" s="58">
        <f>AR888+AR889+AR890+AR891+AR892</f>
        <v>3414.2</v>
      </c>
      <c r="AS893" s="58"/>
      <c r="AT893" s="58">
        <f>AT888+AT889+AT890+AT891+AT892</f>
        <v>3478</v>
      </c>
      <c r="AU893" s="58"/>
      <c r="AV893" s="58"/>
      <c r="AW893" s="58"/>
      <c r="AX893" s="58"/>
      <c r="AY893" s="58">
        <f>AY888+AY889+AY890+AY891+AY892</f>
        <v>2987.5</v>
      </c>
      <c r="AZ893" s="58"/>
      <c r="BA893" s="58">
        <f>BA888+BA889+BA890+BA891+BA892</f>
        <v>2837.7</v>
      </c>
      <c r="BB893" s="58"/>
      <c r="BC893" s="58"/>
      <c r="BD893" s="58"/>
      <c r="BE893" s="58"/>
      <c r="BF893" s="58">
        <f>BF888+BF889+BF890+BF891+BF892</f>
        <v>5527.3</v>
      </c>
      <c r="BG893" s="58"/>
      <c r="BH893" s="58">
        <f>BH888+BH889+BH890+BH891+BH892</f>
        <v>5937.9</v>
      </c>
      <c r="BI893" s="58"/>
      <c r="BJ893" s="58"/>
      <c r="BK893" s="58"/>
      <c r="BL893" s="58"/>
      <c r="BM893" s="58">
        <f>BM888+BM889+BM890+BM891+BM892</f>
        <v>6027.2</v>
      </c>
      <c r="BN893" s="58"/>
      <c r="BO893" s="58">
        <f>BO888+BO889+BO890+BO891+BO892</f>
        <v>7873.9</v>
      </c>
      <c r="BP893" s="58"/>
      <c r="BQ893" s="58"/>
      <c r="BR893" s="58"/>
      <c r="BS893" s="58"/>
      <c r="BT893" s="58">
        <v>7027</v>
      </c>
      <c r="BU893" s="58"/>
      <c r="BV893" s="59">
        <f>BV888+BV889+BV890+BV891+BV892</f>
        <v>8579.6</v>
      </c>
      <c r="BW893" s="59"/>
      <c r="BX893" s="59"/>
      <c r="BY893" s="58"/>
      <c r="BZ893" s="59"/>
      <c r="CA893" s="59">
        <f>CA888+CA889+CA890+CA891+CA892</f>
        <v>8017.4</v>
      </c>
      <c r="CB893" s="59"/>
      <c r="CC893" s="58">
        <f t="shared" ref="CC893:CS893" si="1026">CC888+CC889+CC890+CC891+CC892</f>
        <v>8179.6</v>
      </c>
      <c r="CD893" s="59"/>
      <c r="CE893" s="59"/>
      <c r="CF893" s="58"/>
      <c r="CG893" s="59"/>
      <c r="CH893" s="59">
        <f>CH888+CH889+CH890+CH891+CH892</f>
        <v>8179.6</v>
      </c>
      <c r="CI893" s="59"/>
      <c r="CJ893" s="58">
        <f t="shared" si="1026"/>
        <v>8179.6</v>
      </c>
      <c r="CK893" s="58">
        <f t="shared" si="1026"/>
        <v>8179.6</v>
      </c>
      <c r="CL893" s="58">
        <f t="shared" si="1026"/>
        <v>8179.6</v>
      </c>
      <c r="CM893" s="58">
        <f t="shared" si="1026"/>
        <v>8179.6</v>
      </c>
      <c r="CN893" s="58">
        <f t="shared" si="1026"/>
        <v>8179.6</v>
      </c>
      <c r="CO893" s="58">
        <f t="shared" si="1026"/>
        <v>8179.6</v>
      </c>
      <c r="CP893" s="58">
        <f t="shared" si="1026"/>
        <v>8179.6</v>
      </c>
      <c r="CQ893" s="58">
        <f t="shared" si="1026"/>
        <v>8179.6</v>
      </c>
      <c r="CR893" s="58">
        <f t="shared" si="1026"/>
        <v>8179.6</v>
      </c>
      <c r="CS893" s="58">
        <f t="shared" si="1026"/>
        <v>8179.6</v>
      </c>
    </row>
    <row r="894" spans="1:97">
      <c r="BH894" s="39"/>
      <c r="BO894" s="39"/>
      <c r="BV894" s="39"/>
      <c r="BW894" s="101"/>
      <c r="BX894" s="101"/>
      <c r="BZ894" s="101"/>
      <c r="CB894" s="101"/>
      <c r="CD894" s="101"/>
      <c r="CE894" s="101"/>
      <c r="CG894" s="101"/>
      <c r="CI894" s="101"/>
    </row>
    <row r="895" spans="1:97">
      <c r="A895" s="227" t="s">
        <v>347</v>
      </c>
      <c r="BH895" s="39"/>
      <c r="BO895" s="39"/>
      <c r="BV895" s="39"/>
      <c r="BW895" s="101"/>
      <c r="BX895" s="101"/>
      <c r="BZ895" s="101"/>
      <c r="CB895" s="101"/>
      <c r="CD895" s="101"/>
      <c r="CE895" s="101"/>
      <c r="CG895" s="101"/>
      <c r="CI895" s="101"/>
    </row>
    <row r="896" spans="1:97">
      <c r="A896" t="s">
        <v>348</v>
      </c>
      <c r="B896" s="39" t="s">
        <v>594</v>
      </c>
      <c r="C896" s="39">
        <v>2276.5</v>
      </c>
      <c r="D896" s="39">
        <v>2485</v>
      </c>
      <c r="E896" s="39">
        <v>2528.7</v>
      </c>
      <c r="F896" s="39">
        <v>2656.6</v>
      </c>
      <c r="G896" s="39">
        <v>2603.1</v>
      </c>
      <c r="H896" s="39">
        <v>3153.6</v>
      </c>
      <c r="I896" s="39">
        <v>3247.7</v>
      </c>
      <c r="J896" s="39">
        <v>3318</v>
      </c>
      <c r="K896" s="39">
        <v>3346</v>
      </c>
      <c r="L896" s="39">
        <v>3452.8</v>
      </c>
      <c r="M896" s="39">
        <v>3688.1</v>
      </c>
      <c r="N896" s="39"/>
      <c r="O896" s="39">
        <v>3929</v>
      </c>
      <c r="P896" s="39">
        <v>3961.9</v>
      </c>
      <c r="Q896" s="39"/>
      <c r="R896" s="39">
        <v>4135.3</v>
      </c>
      <c r="S896" s="39"/>
      <c r="T896" s="39"/>
      <c r="U896" s="39"/>
      <c r="V896" s="39"/>
      <c r="W896" s="39">
        <v>3996.8</v>
      </c>
      <c r="X896" s="39"/>
      <c r="Y896" s="39">
        <v>4140.8</v>
      </c>
      <c r="Z896" s="39"/>
      <c r="AA896" s="39"/>
      <c r="AB896" s="39"/>
      <c r="AC896" s="39"/>
      <c r="AD896" s="39">
        <v>4396.8</v>
      </c>
      <c r="AE896" s="39"/>
      <c r="AF896" s="39">
        <v>4550</v>
      </c>
      <c r="AG896" s="39"/>
      <c r="AH896" s="39"/>
      <c r="AI896" s="39"/>
      <c r="AJ896" s="39"/>
      <c r="AK896" s="39">
        <v>4498.8</v>
      </c>
      <c r="AL896" s="39"/>
      <c r="AM896" s="39">
        <v>4658.4</v>
      </c>
      <c r="AN896" s="39"/>
      <c r="AO896" s="39"/>
      <c r="AP896" s="39"/>
      <c r="AQ896" s="39"/>
      <c r="AR896" s="39">
        <v>4124.6</v>
      </c>
      <c r="AS896" s="39"/>
      <c r="AT896" s="39">
        <v>4764.5</v>
      </c>
      <c r="AU896" s="39"/>
      <c r="AV896" s="39"/>
      <c r="AW896" s="39"/>
      <c r="AX896" s="39"/>
      <c r="AY896" s="39">
        <v>5386.3</v>
      </c>
      <c r="AZ896" s="39"/>
      <c r="BA896" s="39">
        <v>6068.1</v>
      </c>
      <c r="BB896" s="39"/>
      <c r="BC896" s="39"/>
      <c r="BD896" s="39"/>
      <c r="BE896" s="39"/>
      <c r="BF896" s="39">
        <v>6467.6</v>
      </c>
      <c r="BG896" s="39"/>
      <c r="BH896" s="39">
        <v>6345.6</v>
      </c>
      <c r="BI896" s="39"/>
      <c r="BJ896" s="39"/>
      <c r="BK896" s="39"/>
      <c r="BL896" s="39"/>
      <c r="BM896" s="39">
        <v>6074.9</v>
      </c>
      <c r="BN896" s="39"/>
      <c r="BO896" s="39">
        <v>6347</v>
      </c>
      <c r="BP896" s="39"/>
      <c r="BQ896" s="39"/>
      <c r="BR896" s="39"/>
      <c r="BS896" s="39"/>
      <c r="BT896" s="39">
        <v>6778.1</v>
      </c>
      <c r="BU896" s="39"/>
      <c r="BV896" s="39">
        <v>6468.3</v>
      </c>
      <c r="BW896" s="101"/>
      <c r="BX896" s="101"/>
      <c r="BY896" s="39"/>
      <c r="BZ896" s="101"/>
      <c r="CA896" s="39">
        <v>6663.9</v>
      </c>
      <c r="CB896" s="101"/>
      <c r="CC896" s="39">
        <f>+CC897*CC10</f>
        <v>6604.73980091123</v>
      </c>
      <c r="CD896" s="101"/>
      <c r="CE896" s="101"/>
      <c r="CF896" s="39"/>
      <c r="CG896" s="101"/>
      <c r="CH896" s="39">
        <f t="shared" ref="CH896" si="1027">+CH897*CH10</f>
        <v>3522.98009364515</v>
      </c>
      <c r="CI896" s="101"/>
      <c r="CJ896" s="39">
        <f t="shared" ref="CJ896:CO896" si="1028">+CJ897*CJ10</f>
        <v>6997.50478945725</v>
      </c>
      <c r="CK896" s="39">
        <f t="shared" si="1028"/>
        <v>7450.55043461951</v>
      </c>
      <c r="CL896" s="39">
        <f t="shared" si="1028"/>
        <v>7946.01174281194</v>
      </c>
      <c r="CM896" s="39">
        <f t="shared" si="1028"/>
        <v>8368.96032706228</v>
      </c>
      <c r="CN896" s="39">
        <f t="shared" si="1028"/>
        <v>8815.76914852172</v>
      </c>
      <c r="CO896" s="39">
        <f t="shared" si="1028"/>
        <v>9287.84515307993</v>
      </c>
      <c r="CP896" s="39">
        <f t="shared" ref="CP896:CS896" si="1029">+CP897*CP10</f>
        <v>9786.68090942248</v>
      </c>
      <c r="CQ896" s="39">
        <f t="shared" si="1029"/>
        <v>10313.8599346892</v>
      </c>
      <c r="CR896" s="39">
        <f t="shared" si="1029"/>
        <v>10871.0623563948</v>
      </c>
      <c r="CS896" s="39">
        <f t="shared" si="1029"/>
        <v>11460.0709320689</v>
      </c>
    </row>
    <row r="897" spans="1:97">
      <c r="A897" s="529" t="s">
        <v>478</v>
      </c>
      <c r="B897" s="33" t="s">
        <v>587</v>
      </c>
      <c r="C897" s="33">
        <f t="shared" ref="C897:M897" si="1030">C896/$AM$10</f>
        <v>0.0762044079053077</v>
      </c>
      <c r="D897" s="33">
        <f t="shared" si="1030"/>
        <v>0.0831838144716405</v>
      </c>
      <c r="E897" s="33">
        <f t="shared" si="1030"/>
        <v>0.0846466445289486</v>
      </c>
      <c r="F897" s="33">
        <f t="shared" si="1030"/>
        <v>0.0889280167104065</v>
      </c>
      <c r="G897" s="33">
        <f t="shared" si="1030"/>
        <v>0.0871371378072947</v>
      </c>
      <c r="H897" s="33">
        <f t="shared" si="1030"/>
        <v>0.105564779604735</v>
      </c>
      <c r="I897" s="76">
        <f>I896/I10</f>
        <v>0.159646268267865</v>
      </c>
      <c r="J897" s="76">
        <f>J896/J10</f>
        <v>0.147711539574495</v>
      </c>
      <c r="K897" s="76">
        <f>K896/K10</f>
        <v>0.145626419922878</v>
      </c>
      <c r="L897" s="76">
        <f>L896/L10</f>
        <v>0.153239836676726</v>
      </c>
      <c r="M897" s="33">
        <f t="shared" si="1030"/>
        <v>0.123456831449842</v>
      </c>
      <c r="N897" s="33"/>
      <c r="O897" s="76">
        <f>O896/O10</f>
        <v>0.15555837101206</v>
      </c>
      <c r="P897" s="33">
        <f>P896/$AM$10</f>
        <v>0.132622114509132</v>
      </c>
      <c r="Q897" s="33"/>
      <c r="R897" s="76">
        <f>R896/R10</f>
        <v>0.160052792302542</v>
      </c>
      <c r="S897" s="33"/>
      <c r="T897" s="33"/>
      <c r="U897" s="33"/>
      <c r="V897" s="33"/>
      <c r="W897" s="33">
        <f>W896/$AM$10</f>
        <v>0.133790370092657</v>
      </c>
      <c r="X897" s="33"/>
      <c r="Y897" s="76">
        <f>Y896/Y10</f>
        <v>0.159116497654061</v>
      </c>
      <c r="Z897" s="33"/>
      <c r="AA897" s="33"/>
      <c r="AB897" s="33"/>
      <c r="AC897" s="33"/>
      <c r="AD897" s="33">
        <f>AD896/$AM$10</f>
        <v>0.147180118900969</v>
      </c>
      <c r="AE897" s="33"/>
      <c r="AF897" s="76">
        <f>AF896/AF10</f>
        <v>0.168910139805623</v>
      </c>
      <c r="AG897" s="33"/>
      <c r="AH897" s="33"/>
      <c r="AI897" s="33"/>
      <c r="AJ897" s="33"/>
      <c r="AK897" s="33">
        <f>AK896/$AM$10</f>
        <v>0.150594504847089</v>
      </c>
      <c r="AL897" s="33"/>
      <c r="AM897" s="76">
        <f>AM896/AM10</f>
        <v>0.155937014621606</v>
      </c>
      <c r="AN897" s="33"/>
      <c r="AO897" s="33"/>
      <c r="AP897" s="33"/>
      <c r="AQ897" s="33"/>
      <c r="AR897" s="33">
        <f>AR896/$AM$10</f>
        <v>0.138068394836913</v>
      </c>
      <c r="AS897" s="33"/>
      <c r="AT897" s="76">
        <f>AT896/AT10</f>
        <v>0.170208737465213</v>
      </c>
      <c r="AU897" s="33"/>
      <c r="AV897" s="33"/>
      <c r="AW897" s="33"/>
      <c r="AX897" s="33"/>
      <c r="AY897" s="33">
        <f>AY896/$AM$10</f>
        <v>0.180303010015532</v>
      </c>
      <c r="AZ897" s="33"/>
      <c r="BA897" s="76">
        <f>BA896/BA10</f>
        <v>0.187941461171049</v>
      </c>
      <c r="BB897" s="33"/>
      <c r="BC897" s="33"/>
      <c r="BD897" s="33"/>
      <c r="BE897" s="33"/>
      <c r="BF897" s="33">
        <f>BF896/$AM$10</f>
        <v>0.216498848481603</v>
      </c>
      <c r="BG897" s="33"/>
      <c r="BH897" s="76">
        <f>BH896/BH10</f>
        <v>0.165851644115241</v>
      </c>
      <c r="BI897" s="33"/>
      <c r="BJ897" s="33"/>
      <c r="BK897" s="33"/>
      <c r="BL897" s="33"/>
      <c r="BM897" s="33">
        <f>BM896/$AM$10</f>
        <v>0.203353462589042</v>
      </c>
      <c r="BN897" s="33"/>
      <c r="BO897" s="76">
        <f>BO896/BO10</f>
        <v>0.154118486933802</v>
      </c>
      <c r="BP897" s="33"/>
      <c r="BQ897" s="33"/>
      <c r="BR897" s="33"/>
      <c r="BS897" s="33"/>
      <c r="BT897" s="76">
        <f>BT896/BT10</f>
        <v>0.306412968789556</v>
      </c>
      <c r="BU897" s="33"/>
      <c r="BV897" s="76">
        <f>BV896/BV10</f>
        <v>0.148741687132647</v>
      </c>
      <c r="BW897" s="76"/>
      <c r="BX897" s="76"/>
      <c r="BY897" s="33"/>
      <c r="BZ897" s="76"/>
      <c r="CA897" s="76">
        <f>CA896/CA10</f>
        <v>0.296523890466062</v>
      </c>
      <c r="CB897" s="76"/>
      <c r="CC897" s="87">
        <v>0.15</v>
      </c>
      <c r="CD897" s="76"/>
      <c r="CE897" s="76"/>
      <c r="CF897" s="33"/>
      <c r="CG897" s="76"/>
      <c r="CH897" s="87">
        <v>0.152</v>
      </c>
      <c r="CI897" s="76"/>
      <c r="CJ897" s="87">
        <v>0.152</v>
      </c>
      <c r="CK897" s="87">
        <v>0.154</v>
      </c>
      <c r="CL897" s="87">
        <v>0.156</v>
      </c>
      <c r="CM897" s="33">
        <f t="shared" ref="CM897:CS897" si="1031">CL897</f>
        <v>0.156</v>
      </c>
      <c r="CN897" s="33">
        <f t="shared" si="1031"/>
        <v>0.156</v>
      </c>
      <c r="CO897" s="33">
        <f t="shared" si="1031"/>
        <v>0.156</v>
      </c>
      <c r="CP897" s="33">
        <f t="shared" si="1031"/>
        <v>0.156</v>
      </c>
      <c r="CQ897" s="33">
        <f t="shared" si="1031"/>
        <v>0.156</v>
      </c>
      <c r="CR897" s="33">
        <f t="shared" si="1031"/>
        <v>0.156</v>
      </c>
      <c r="CS897" s="33">
        <f t="shared" si="1031"/>
        <v>0.156</v>
      </c>
    </row>
    <row r="898" spans="1:97">
      <c r="A898" t="s">
        <v>349</v>
      </c>
      <c r="B898" s="39" t="s">
        <v>594</v>
      </c>
      <c r="C898" s="39">
        <v>0</v>
      </c>
      <c r="D898" s="39">
        <v>272</v>
      </c>
      <c r="E898" s="39">
        <v>285.7</v>
      </c>
      <c r="F898" s="39">
        <v>431.1</v>
      </c>
      <c r="G898" s="39">
        <v>510</v>
      </c>
      <c r="H898" s="39">
        <v>536.9</v>
      </c>
      <c r="I898" s="39">
        <v>500.7</v>
      </c>
      <c r="J898" s="39">
        <v>552.3</v>
      </c>
      <c r="K898" s="39">
        <v>557.8</v>
      </c>
      <c r="L898" s="39">
        <v>722</v>
      </c>
      <c r="M898" s="39">
        <v>737.1</v>
      </c>
      <c r="N898" s="39"/>
      <c r="O898" s="39">
        <v>754.5</v>
      </c>
      <c r="P898" s="39">
        <v>774.1</v>
      </c>
      <c r="Q898" s="39"/>
      <c r="R898" s="39">
        <v>810.7</v>
      </c>
      <c r="S898" s="39"/>
      <c r="T898" s="39"/>
      <c r="U898" s="39"/>
      <c r="V898" s="39"/>
      <c r="W898" s="39">
        <v>816.5</v>
      </c>
      <c r="X898" s="39"/>
      <c r="Y898" s="39">
        <v>889.2</v>
      </c>
      <c r="Z898" s="39"/>
      <c r="AA898" s="39"/>
      <c r="AB898" s="39"/>
      <c r="AC898" s="39"/>
      <c r="AD898" s="39">
        <v>948.5</v>
      </c>
      <c r="AE898" s="39"/>
      <c r="AF898" s="39">
        <v>979.8</v>
      </c>
      <c r="AG898" s="39"/>
      <c r="AH898" s="39"/>
      <c r="AI898" s="39"/>
      <c r="AJ898" s="39"/>
      <c r="AK898" s="39">
        <v>1016.9</v>
      </c>
      <c r="AL898" s="39"/>
      <c r="AM898" s="39">
        <v>1117.8</v>
      </c>
      <c r="AN898" s="39"/>
      <c r="AO898" s="39"/>
      <c r="AP898" s="39"/>
      <c r="AQ898" s="39"/>
      <c r="AR898" s="39">
        <v>1029.6</v>
      </c>
      <c r="AS898" s="39"/>
      <c r="AT898" s="39">
        <v>1224.7</v>
      </c>
      <c r="AU898" s="39"/>
      <c r="AV898" s="39"/>
      <c r="AW898" s="39"/>
      <c r="AX898" s="39"/>
      <c r="AY898" s="39">
        <v>1211.1</v>
      </c>
      <c r="AZ898" s="39"/>
      <c r="BA898" s="39">
        <v>1223.3</v>
      </c>
      <c r="BB898" s="39"/>
      <c r="BC898" s="39"/>
      <c r="BD898" s="39"/>
      <c r="BE898" s="39"/>
      <c r="BF898" s="39">
        <v>1245</v>
      </c>
      <c r="BG898" s="39"/>
      <c r="BH898" s="39">
        <v>1205.6</v>
      </c>
      <c r="BI898" s="39"/>
      <c r="BJ898" s="39"/>
      <c r="BK898" s="39"/>
      <c r="BL898" s="39"/>
      <c r="BM898" s="39">
        <v>1149.4</v>
      </c>
      <c r="BN898" s="39"/>
      <c r="BO898" s="39">
        <v>977.1</v>
      </c>
      <c r="BP898" s="39"/>
      <c r="BQ898" s="39"/>
      <c r="BR898" s="39"/>
      <c r="BS898" s="39"/>
      <c r="BT898" s="39">
        <v>920.1</v>
      </c>
      <c r="BU898" s="39"/>
      <c r="BV898" s="39">
        <v>1093.1</v>
      </c>
      <c r="BW898" s="101"/>
      <c r="BX898" s="101"/>
      <c r="BY898" s="39"/>
      <c r="BZ898" s="101"/>
      <c r="CA898" s="39">
        <v>1059.4</v>
      </c>
      <c r="CB898" s="101"/>
      <c r="CC898" s="39">
        <f>+BV898</f>
        <v>1093.1</v>
      </c>
      <c r="CD898" s="101"/>
      <c r="CE898" s="101"/>
      <c r="CF898" s="39"/>
      <c r="CG898" s="101"/>
      <c r="CH898" s="39">
        <f>+CC898</f>
        <v>1093.1</v>
      </c>
      <c r="CI898" s="101"/>
      <c r="CJ898" s="39">
        <f>+CC898</f>
        <v>1093.1</v>
      </c>
      <c r="CK898" s="39">
        <f t="shared" ref="CK898:CS900" si="1032">+CJ898</f>
        <v>1093.1</v>
      </c>
      <c r="CL898" s="39">
        <f t="shared" si="1032"/>
        <v>1093.1</v>
      </c>
      <c r="CM898" s="39">
        <f t="shared" si="1032"/>
        <v>1093.1</v>
      </c>
      <c r="CN898" s="39">
        <f t="shared" si="1032"/>
        <v>1093.1</v>
      </c>
      <c r="CO898" s="39">
        <f t="shared" si="1032"/>
        <v>1093.1</v>
      </c>
      <c r="CP898" s="39">
        <f t="shared" si="1032"/>
        <v>1093.1</v>
      </c>
      <c r="CQ898" s="39">
        <f t="shared" si="1032"/>
        <v>1093.1</v>
      </c>
      <c r="CR898" s="39">
        <f t="shared" si="1032"/>
        <v>1093.1</v>
      </c>
      <c r="CS898" s="39">
        <f t="shared" si="1032"/>
        <v>1093.1</v>
      </c>
    </row>
    <row r="899" spans="1:97">
      <c r="A899" t="s">
        <v>350</v>
      </c>
      <c r="B899" s="39" t="s">
        <v>594</v>
      </c>
      <c r="C899" s="39">
        <v>1812.5</v>
      </c>
      <c r="D899" s="39">
        <v>1613.9</v>
      </c>
      <c r="E899" s="39">
        <v>1732.5</v>
      </c>
      <c r="F899" s="39">
        <v>1848.4</v>
      </c>
      <c r="G899" s="39">
        <v>1750.5</v>
      </c>
      <c r="H899" s="39">
        <v>1958.1</v>
      </c>
      <c r="I899" s="39">
        <v>2066.7</v>
      </c>
      <c r="J899" s="39">
        <v>2141.1</v>
      </c>
      <c r="K899" s="39">
        <v>2189.8</v>
      </c>
      <c r="L899" s="39">
        <v>2415.6</v>
      </c>
      <c r="M899" s="39">
        <v>2413.1</v>
      </c>
      <c r="N899" s="39"/>
      <c r="O899" s="39">
        <v>2597.3</v>
      </c>
      <c r="P899" s="39">
        <v>2500.2</v>
      </c>
      <c r="Q899" s="39"/>
      <c r="R899" s="39">
        <v>2854.4</v>
      </c>
      <c r="S899" s="39"/>
      <c r="T899" s="39"/>
      <c r="U899" s="39"/>
      <c r="V899" s="39"/>
      <c r="W899" s="39">
        <v>2543.9</v>
      </c>
      <c r="X899" s="39"/>
      <c r="Y899" s="39">
        <v>2823.9</v>
      </c>
      <c r="Z899" s="39"/>
      <c r="AA899" s="39"/>
      <c r="AB899" s="39"/>
      <c r="AC899" s="39"/>
      <c r="AD899" s="39">
        <v>2682</v>
      </c>
      <c r="AE899" s="39"/>
      <c r="AF899" s="39">
        <v>3138.9</v>
      </c>
      <c r="AG899" s="39"/>
      <c r="AH899" s="39"/>
      <c r="AI899" s="39"/>
      <c r="AJ899" s="39"/>
      <c r="AK899" s="39">
        <v>2767.7</v>
      </c>
      <c r="AL899" s="39"/>
      <c r="AM899" s="39">
        <v>3508.5</v>
      </c>
      <c r="AN899" s="39"/>
      <c r="AO899" s="39"/>
      <c r="AP899" s="39"/>
      <c r="AQ899" s="39"/>
      <c r="AR899" s="39">
        <v>5160.1</v>
      </c>
      <c r="AS899" s="39"/>
      <c r="AT899" s="39">
        <v>3682.5</v>
      </c>
      <c r="AU899" s="39"/>
      <c r="AV899" s="39"/>
      <c r="AW899" s="39"/>
      <c r="AX899" s="39"/>
      <c r="AY899" s="39">
        <v>3263.5</v>
      </c>
      <c r="AZ899" s="39"/>
      <c r="BA899" s="39">
        <v>3980.8</v>
      </c>
      <c r="BB899" s="39"/>
      <c r="BC899" s="39"/>
      <c r="BD899" s="39"/>
      <c r="BE899" s="39"/>
      <c r="BF899" s="39">
        <v>3821.2</v>
      </c>
      <c r="BG899" s="39"/>
      <c r="BH899" s="39">
        <v>4484.6</v>
      </c>
      <c r="BI899" s="39"/>
      <c r="BJ899" s="39"/>
      <c r="BK899" s="39"/>
      <c r="BL899" s="39"/>
      <c r="BM899" s="39">
        <v>4251.9</v>
      </c>
      <c r="BN899" s="39"/>
      <c r="BO899" s="39">
        <v>4816.1</v>
      </c>
      <c r="BP899" s="39"/>
      <c r="BQ899" s="39"/>
      <c r="BR899" s="39"/>
      <c r="BS899" s="39"/>
      <c r="BT899" s="39">
        <v>4348.3</v>
      </c>
      <c r="BU899" s="39"/>
      <c r="BV899" s="39">
        <v>4949.6</v>
      </c>
      <c r="BW899" s="101"/>
      <c r="BX899" s="101"/>
      <c r="BY899" s="39"/>
      <c r="BZ899" s="101"/>
      <c r="CA899" s="39">
        <v>4398.9</v>
      </c>
      <c r="CB899" s="101"/>
      <c r="CC899" s="39">
        <f>+BV899</f>
        <v>4949.6</v>
      </c>
      <c r="CD899" s="101"/>
      <c r="CE899" s="101"/>
      <c r="CF899" s="39"/>
      <c r="CG899" s="101"/>
      <c r="CH899" s="39">
        <f>+CC899</f>
        <v>4949.6</v>
      </c>
      <c r="CI899" s="101"/>
      <c r="CJ899" s="39">
        <f>+CC899</f>
        <v>4949.6</v>
      </c>
      <c r="CK899" s="39">
        <f t="shared" si="1032"/>
        <v>4949.6</v>
      </c>
      <c r="CL899" s="39">
        <f t="shared" si="1032"/>
        <v>4949.6</v>
      </c>
      <c r="CM899" s="39">
        <f t="shared" si="1032"/>
        <v>4949.6</v>
      </c>
      <c r="CN899" s="39">
        <f t="shared" si="1032"/>
        <v>4949.6</v>
      </c>
      <c r="CO899" s="39">
        <f t="shared" si="1032"/>
        <v>4949.6</v>
      </c>
      <c r="CP899" s="39">
        <f t="shared" si="1032"/>
        <v>4949.6</v>
      </c>
      <c r="CQ899" s="39">
        <f t="shared" si="1032"/>
        <v>4949.6</v>
      </c>
      <c r="CR899" s="39">
        <f t="shared" si="1032"/>
        <v>4949.6</v>
      </c>
      <c r="CS899" s="39">
        <f t="shared" si="1032"/>
        <v>4949.6</v>
      </c>
    </row>
    <row r="900" spans="1:97">
      <c r="A900" t="s">
        <v>351</v>
      </c>
      <c r="B900" s="39" t="s">
        <v>594</v>
      </c>
      <c r="C900" s="39">
        <v>227.3</v>
      </c>
      <c r="D900" s="39">
        <v>173</v>
      </c>
      <c r="E900" s="39">
        <v>176.5</v>
      </c>
      <c r="F900" s="39">
        <v>159.7</v>
      </c>
      <c r="G900" s="39">
        <v>133.2</v>
      </c>
      <c r="H900" s="39">
        <v>166.6</v>
      </c>
      <c r="I900" s="39">
        <v>224</v>
      </c>
      <c r="J900" s="39">
        <v>157</v>
      </c>
      <c r="K900" s="39">
        <v>202.1</v>
      </c>
      <c r="L900" s="39">
        <v>167.1</v>
      </c>
      <c r="M900" s="39">
        <v>159.8</v>
      </c>
      <c r="N900" s="39"/>
      <c r="O900" s="39">
        <v>151.9</v>
      </c>
      <c r="P900" s="39">
        <v>170.2</v>
      </c>
      <c r="Q900" s="39"/>
      <c r="R900" s="39">
        <v>173.2</v>
      </c>
      <c r="S900" s="39"/>
      <c r="T900" s="39"/>
      <c r="U900" s="39"/>
      <c r="V900" s="39"/>
      <c r="W900" s="39">
        <v>238.6</v>
      </c>
      <c r="X900" s="39"/>
      <c r="Y900" s="39">
        <v>158.5</v>
      </c>
      <c r="Z900" s="39"/>
      <c r="AA900" s="39"/>
      <c r="AB900" s="39"/>
      <c r="AC900" s="39"/>
      <c r="AD900" s="39">
        <v>254</v>
      </c>
      <c r="AE900" s="39"/>
      <c r="AF900" s="39">
        <v>215.1</v>
      </c>
      <c r="AG900" s="39"/>
      <c r="AH900" s="39"/>
      <c r="AI900" s="39"/>
      <c r="AJ900" s="39"/>
      <c r="AK900" s="39">
        <v>309.7</v>
      </c>
      <c r="AL900" s="39"/>
      <c r="AM900" s="39">
        <v>334.8</v>
      </c>
      <c r="AN900" s="39"/>
      <c r="AO900" s="39"/>
      <c r="AP900" s="39"/>
      <c r="AQ900" s="39"/>
      <c r="AR900" s="39">
        <v>326.9</v>
      </c>
      <c r="AS900" s="39"/>
      <c r="AT900" s="39">
        <v>215.1</v>
      </c>
      <c r="AU900" s="39"/>
      <c r="AV900" s="39"/>
      <c r="AW900" s="39"/>
      <c r="AX900" s="39"/>
      <c r="AY900" s="39">
        <v>224.3</v>
      </c>
      <c r="AZ900" s="39"/>
      <c r="BA900" s="39">
        <v>268.9</v>
      </c>
      <c r="BB900" s="39"/>
      <c r="BC900" s="39"/>
      <c r="BD900" s="39"/>
      <c r="BE900" s="39"/>
      <c r="BF900" s="39">
        <v>396.14</v>
      </c>
      <c r="BG900" s="39"/>
      <c r="BH900" s="39">
        <v>264.2</v>
      </c>
      <c r="BI900" s="39"/>
      <c r="BJ900" s="39"/>
      <c r="BK900" s="39"/>
      <c r="BL900" s="39"/>
      <c r="BM900" s="39">
        <v>239.9</v>
      </c>
      <c r="BN900" s="39"/>
      <c r="BO900" s="39">
        <v>208.1</v>
      </c>
      <c r="BP900" s="39"/>
      <c r="BQ900" s="39"/>
      <c r="BR900" s="39"/>
      <c r="BS900" s="39"/>
      <c r="BT900" s="39">
        <v>313</v>
      </c>
      <c r="BU900" s="39"/>
      <c r="BV900" s="39">
        <v>275.1</v>
      </c>
      <c r="BW900" s="101"/>
      <c r="BX900" s="101"/>
      <c r="BY900" s="39"/>
      <c r="BZ900" s="101"/>
      <c r="CA900" s="39">
        <v>633.4</v>
      </c>
      <c r="CB900" s="101"/>
      <c r="CC900" s="39">
        <f>+BV900</f>
        <v>275.1</v>
      </c>
      <c r="CD900" s="101"/>
      <c r="CE900" s="101"/>
      <c r="CF900" s="39"/>
      <c r="CG900" s="101"/>
      <c r="CH900" s="39">
        <f>+CC900</f>
        <v>275.1</v>
      </c>
      <c r="CI900" s="101"/>
      <c r="CJ900" s="39">
        <f>+CC900</f>
        <v>275.1</v>
      </c>
      <c r="CK900" s="39">
        <f t="shared" si="1032"/>
        <v>275.1</v>
      </c>
      <c r="CL900" s="39">
        <f t="shared" si="1032"/>
        <v>275.1</v>
      </c>
      <c r="CM900" s="39">
        <f t="shared" si="1032"/>
        <v>275.1</v>
      </c>
      <c r="CN900" s="39">
        <f t="shared" si="1032"/>
        <v>275.1</v>
      </c>
      <c r="CO900" s="39">
        <f t="shared" si="1032"/>
        <v>275.1</v>
      </c>
      <c r="CP900" s="39">
        <f t="shared" si="1032"/>
        <v>275.1</v>
      </c>
      <c r="CQ900" s="39">
        <f t="shared" si="1032"/>
        <v>275.1</v>
      </c>
      <c r="CR900" s="39">
        <f t="shared" si="1032"/>
        <v>275.1</v>
      </c>
      <c r="CS900" s="39">
        <f t="shared" si="1032"/>
        <v>275.1</v>
      </c>
    </row>
    <row r="901" spans="1:97">
      <c r="A901" t="s">
        <v>352</v>
      </c>
      <c r="B901" s="39" t="s">
        <v>594</v>
      </c>
      <c r="C901" s="39">
        <v>2452.1</v>
      </c>
      <c r="D901" s="39">
        <v>2218</v>
      </c>
      <c r="E901" s="39">
        <v>876.8</v>
      </c>
      <c r="F901" s="39">
        <v>2270.6</v>
      </c>
      <c r="G901" s="39">
        <v>389.7</v>
      </c>
      <c r="H901" s="39">
        <v>767</v>
      </c>
      <c r="I901" s="39">
        <v>1090.8</v>
      </c>
      <c r="J901" s="39">
        <v>201.1</v>
      </c>
      <c r="K901" s="39">
        <v>298.9</v>
      </c>
      <c r="L901" s="39">
        <v>2521.2</v>
      </c>
      <c r="M901" s="39">
        <v>3088.2</v>
      </c>
      <c r="N901" s="39"/>
      <c r="O901" s="39">
        <v>741</v>
      </c>
      <c r="P901" s="39">
        <v>1652.7</v>
      </c>
      <c r="Q901" s="39"/>
      <c r="R901" s="39">
        <v>1233.7</v>
      </c>
      <c r="S901" s="39"/>
      <c r="T901" s="39"/>
      <c r="U901" s="39"/>
      <c r="V901" s="39"/>
      <c r="W901" s="39">
        <v>3163.5</v>
      </c>
      <c r="X901" s="39"/>
      <c r="Y901" s="39">
        <v>1161</v>
      </c>
      <c r="Z901" s="39"/>
      <c r="AA901" s="39"/>
      <c r="AB901" s="39"/>
      <c r="AC901" s="39"/>
      <c r="AD901" s="39">
        <v>1637.6</v>
      </c>
      <c r="AE901" s="39"/>
      <c r="AF901" s="39">
        <v>1227.8</v>
      </c>
      <c r="AG901" s="39"/>
      <c r="AH901" s="39"/>
      <c r="AI901" s="39"/>
      <c r="AJ901" s="39"/>
      <c r="AK901" s="39">
        <v>1025.2</v>
      </c>
      <c r="AL901" s="39"/>
      <c r="AM901" s="39">
        <v>841.2</v>
      </c>
      <c r="AN901" s="39"/>
      <c r="AO901" s="39"/>
      <c r="AP901" s="39"/>
      <c r="AQ901" s="39"/>
      <c r="AR901" s="39">
        <v>2411.5</v>
      </c>
      <c r="AS901" s="39"/>
      <c r="AT901" s="39">
        <v>856.4</v>
      </c>
      <c r="AU901" s="39"/>
      <c r="AV901" s="39"/>
      <c r="AW901" s="39"/>
      <c r="AX901" s="39"/>
      <c r="AY901" s="39">
        <v>863.6</v>
      </c>
      <c r="AZ901" s="39"/>
      <c r="BA901" s="39">
        <v>4619.4</v>
      </c>
      <c r="BB901" s="39"/>
      <c r="BC901" s="39"/>
      <c r="BD901" s="39"/>
      <c r="BE901" s="39"/>
      <c r="BF901" s="39">
        <v>3336.44</v>
      </c>
      <c r="BG901" s="39"/>
      <c r="BH901" s="39">
        <v>1012.8</v>
      </c>
      <c r="BI901" s="39"/>
      <c r="BJ901" s="39"/>
      <c r="BK901" s="39"/>
      <c r="BL901" s="39"/>
      <c r="BM901" s="39">
        <v>5002</v>
      </c>
      <c r="BN901" s="39"/>
      <c r="BO901" s="39">
        <v>2091.5</v>
      </c>
      <c r="BP901" s="39"/>
      <c r="BQ901" s="39"/>
      <c r="BR901" s="39"/>
      <c r="BS901" s="39"/>
      <c r="BT901" s="39">
        <v>3489.1</v>
      </c>
      <c r="BU901" s="39"/>
      <c r="BV901" s="39">
        <v>1381.3</v>
      </c>
      <c r="BW901" s="101"/>
      <c r="BX901" s="101"/>
      <c r="BY901" s="39"/>
      <c r="BZ901" s="101"/>
      <c r="CA901" s="39">
        <v>2189</v>
      </c>
      <c r="CB901" s="101"/>
      <c r="CC901" s="39">
        <f>+BV901+CC838</f>
        <v>1381.3</v>
      </c>
      <c r="CD901" s="101"/>
      <c r="CE901" s="101"/>
      <c r="CF901" s="39"/>
      <c r="CG901" s="101"/>
      <c r="CH901" s="39">
        <f>+CC901+CH838</f>
        <v>1381.3</v>
      </c>
      <c r="CI901" s="101"/>
      <c r="CJ901" s="39">
        <f>+CC901+CJ838</f>
        <v>1381.3</v>
      </c>
      <c r="CK901" s="39">
        <f t="shared" ref="CK901:CS901" si="1033">+CJ901+CK838</f>
        <v>1381.3</v>
      </c>
      <c r="CL901" s="39">
        <f t="shared" si="1033"/>
        <v>1381.3</v>
      </c>
      <c r="CM901" s="39">
        <f t="shared" si="1033"/>
        <v>1381.3</v>
      </c>
      <c r="CN901" s="39">
        <f t="shared" si="1033"/>
        <v>1381.3</v>
      </c>
      <c r="CO901" s="39">
        <f t="shared" si="1033"/>
        <v>1381.3</v>
      </c>
      <c r="CP901" s="39">
        <f t="shared" si="1033"/>
        <v>1381.3</v>
      </c>
      <c r="CQ901" s="39">
        <f t="shared" si="1033"/>
        <v>1381.3</v>
      </c>
      <c r="CR901" s="39">
        <f t="shared" si="1033"/>
        <v>1381.3</v>
      </c>
      <c r="CS901" s="39">
        <f t="shared" si="1033"/>
        <v>1381.3</v>
      </c>
    </row>
    <row r="902" spans="1:97">
      <c r="A902" t="s">
        <v>353</v>
      </c>
      <c r="B902" s="39" t="s">
        <v>594</v>
      </c>
      <c r="C902" s="39" t="s">
        <v>242</v>
      </c>
      <c r="D902" s="39" t="s">
        <v>242</v>
      </c>
      <c r="E902" s="39" t="s">
        <v>242</v>
      </c>
      <c r="F902" s="39" t="s">
        <v>242</v>
      </c>
      <c r="G902" s="39" t="s">
        <v>242</v>
      </c>
      <c r="H902" s="39" t="s">
        <v>242</v>
      </c>
      <c r="I902" s="39" t="s">
        <v>242</v>
      </c>
      <c r="J902" s="39" t="s">
        <v>242</v>
      </c>
      <c r="K902" s="39" t="s">
        <v>242</v>
      </c>
      <c r="L902" s="39" t="s">
        <v>242</v>
      </c>
      <c r="M902" s="39" t="s">
        <v>242</v>
      </c>
      <c r="N902" s="39"/>
      <c r="O902" s="39" t="s">
        <v>242</v>
      </c>
      <c r="P902" s="39" t="s">
        <v>242</v>
      </c>
      <c r="Q902" s="39"/>
      <c r="R902" s="39" t="s">
        <v>242</v>
      </c>
      <c r="S902" s="39"/>
      <c r="T902" s="39"/>
      <c r="U902" s="39"/>
      <c r="V902" s="39"/>
      <c r="W902" s="39" t="s">
        <v>242</v>
      </c>
      <c r="X902" s="39"/>
      <c r="Y902" s="39" t="s">
        <v>242</v>
      </c>
      <c r="Z902" s="39"/>
      <c r="AA902" s="39"/>
      <c r="AB902" s="39"/>
      <c r="AC902" s="39"/>
      <c r="AD902" s="39" t="s">
        <v>242</v>
      </c>
      <c r="AE902" s="39"/>
      <c r="AF902" s="39" t="s">
        <v>242</v>
      </c>
      <c r="AG902" s="39"/>
      <c r="AH902" s="39"/>
      <c r="AI902" s="39"/>
      <c r="AJ902" s="39"/>
      <c r="AK902" s="39">
        <v>402.1</v>
      </c>
      <c r="AL902" s="39"/>
      <c r="AM902" s="39">
        <v>407.8</v>
      </c>
      <c r="AN902" s="39"/>
      <c r="AO902" s="39"/>
      <c r="AP902" s="39"/>
      <c r="AQ902" s="39"/>
      <c r="AR902" s="39">
        <v>398.1</v>
      </c>
      <c r="AS902" s="39"/>
      <c r="AT902" s="39">
        <v>386.9</v>
      </c>
      <c r="AU902" s="39"/>
      <c r="AV902" s="39"/>
      <c r="AW902" s="39"/>
      <c r="AX902" s="39"/>
      <c r="AY902" s="39">
        <v>382.6</v>
      </c>
      <c r="AZ902" s="39"/>
      <c r="BA902" s="39">
        <v>422.8</v>
      </c>
      <c r="BB902" s="39"/>
      <c r="BC902" s="39"/>
      <c r="BD902" s="39"/>
      <c r="BE902" s="39"/>
      <c r="BF902" s="39">
        <v>443</v>
      </c>
      <c r="BG902" s="39"/>
      <c r="BH902" s="39">
        <v>407</v>
      </c>
      <c r="BI902" s="39"/>
      <c r="BJ902" s="39"/>
      <c r="BK902" s="39"/>
      <c r="BL902" s="39"/>
      <c r="BM902" s="39">
        <v>400.9</v>
      </c>
      <c r="BN902" s="39"/>
      <c r="BO902" s="39">
        <v>459.8</v>
      </c>
      <c r="BP902" s="39"/>
      <c r="BQ902" s="39"/>
      <c r="BR902" s="39"/>
      <c r="BS902" s="39"/>
      <c r="BT902" s="39">
        <v>477.8</v>
      </c>
      <c r="BU902" s="39"/>
      <c r="BV902" s="39">
        <v>468.6</v>
      </c>
      <c r="BW902" s="101"/>
      <c r="BX902" s="101"/>
      <c r="BY902" s="39"/>
      <c r="BZ902" s="101"/>
      <c r="CA902" s="39">
        <v>455.8</v>
      </c>
      <c r="CB902" s="101"/>
      <c r="CC902" s="39">
        <f>+BV902</f>
        <v>468.6</v>
      </c>
      <c r="CD902" s="101"/>
      <c r="CE902" s="101"/>
      <c r="CF902" s="39"/>
      <c r="CG902" s="101"/>
      <c r="CH902" s="39">
        <f>+CC902</f>
        <v>468.6</v>
      </c>
      <c r="CI902" s="101"/>
      <c r="CJ902" s="39">
        <f>+CC902</f>
        <v>468.6</v>
      </c>
      <c r="CK902" s="39">
        <f t="shared" ref="CK902:CS902" si="1034">+CJ902</f>
        <v>468.6</v>
      </c>
      <c r="CL902" s="39">
        <f t="shared" si="1034"/>
        <v>468.6</v>
      </c>
      <c r="CM902" s="39">
        <f t="shared" si="1034"/>
        <v>468.6</v>
      </c>
      <c r="CN902" s="39">
        <f t="shared" si="1034"/>
        <v>468.6</v>
      </c>
      <c r="CO902" s="39">
        <f t="shared" si="1034"/>
        <v>468.6</v>
      </c>
      <c r="CP902" s="39">
        <f t="shared" si="1034"/>
        <v>468.6</v>
      </c>
      <c r="CQ902" s="39">
        <f t="shared" si="1034"/>
        <v>468.6</v>
      </c>
      <c r="CR902" s="39">
        <f t="shared" si="1034"/>
        <v>468.6</v>
      </c>
      <c r="CS902" s="39">
        <f t="shared" si="1034"/>
        <v>468.6</v>
      </c>
    </row>
    <row r="903" spans="1:97">
      <c r="A903" s="18" t="s">
        <v>499</v>
      </c>
      <c r="B903" s="58" t="s">
        <v>594</v>
      </c>
      <c r="C903" s="58">
        <f>+C896+C898+C899+C900+C901</f>
        <v>6768.4</v>
      </c>
      <c r="D903" s="58">
        <f>+D896+D898+D899+D900+D901</f>
        <v>6761.9</v>
      </c>
      <c r="E903" s="58">
        <f>+E896+E898+E899+E900+E901</f>
        <v>5600.2</v>
      </c>
      <c r="F903" s="58">
        <f>+F896+F898+F899+F900+F901</f>
        <v>7366.4</v>
      </c>
      <c r="G903" s="58">
        <f>+G896+G898+G899+G900+G901</f>
        <v>5386.5</v>
      </c>
      <c r="H903" s="58">
        <f t="shared" ref="H903:R903" si="1035">+H896+H898+H899+H900+H901</f>
        <v>6582.2</v>
      </c>
      <c r="I903" s="58">
        <f t="shared" si="1035"/>
        <v>7129.9</v>
      </c>
      <c r="J903" s="58">
        <f t="shared" si="1035"/>
        <v>6369.5</v>
      </c>
      <c r="K903" s="58">
        <f t="shared" si="1035"/>
        <v>6594.6</v>
      </c>
      <c r="L903" s="58">
        <f t="shared" si="1035"/>
        <v>9278.7</v>
      </c>
      <c r="M903" s="58">
        <f t="shared" si="1035"/>
        <v>10086.3</v>
      </c>
      <c r="N903" s="58"/>
      <c r="O903" s="58">
        <f t="shared" si="1035"/>
        <v>8173.7</v>
      </c>
      <c r="P903" s="58">
        <f t="shared" si="1035"/>
        <v>9059.1</v>
      </c>
      <c r="Q903" s="58"/>
      <c r="R903" s="58">
        <f t="shared" si="1035"/>
        <v>9207.3</v>
      </c>
      <c r="S903" s="58"/>
      <c r="T903" s="58"/>
      <c r="U903" s="58"/>
      <c r="V903" s="58"/>
      <c r="W903" s="58">
        <f>+W896+W898+W899+W900+W901</f>
        <v>10759.3</v>
      </c>
      <c r="X903" s="58"/>
      <c r="Y903" s="58">
        <f>+Y896+Y898+Y899+Y900+Y901</f>
        <v>9173.4</v>
      </c>
      <c r="Z903" s="58"/>
      <c r="AA903" s="58"/>
      <c r="AB903" s="58"/>
      <c r="AC903" s="58"/>
      <c r="AD903" s="58">
        <f>+AD896+AD898+AD899+AD900+AD901</f>
        <v>9918.9</v>
      </c>
      <c r="AE903" s="58"/>
      <c r="AF903" s="58">
        <f>+AF896+AF898+AF899+AF900+AF901</f>
        <v>10111.6</v>
      </c>
      <c r="AG903" s="58"/>
      <c r="AH903" s="58"/>
      <c r="AI903" s="58"/>
      <c r="AJ903" s="58"/>
      <c r="AK903" s="58">
        <f>+AK896+AK898+AK899+AK900+AK901+AK902</f>
        <v>10020.4</v>
      </c>
      <c r="AL903" s="58"/>
      <c r="AM903" s="58">
        <f>+AM896+AM898+AM899+AM900+AM901+AM902</f>
        <v>10868.5</v>
      </c>
      <c r="AN903" s="58"/>
      <c r="AO903" s="58"/>
      <c r="AP903" s="58"/>
      <c r="AQ903" s="58"/>
      <c r="AR903" s="58">
        <f>+AR896+AR898+AR899+AR900+AR901+AR902</f>
        <v>13450.8</v>
      </c>
      <c r="AS903" s="58"/>
      <c r="AT903" s="58">
        <f>+AT896+AT898+AT899+AT900+AT901+AT902</f>
        <v>11130.1</v>
      </c>
      <c r="AU903" s="58"/>
      <c r="AV903" s="58"/>
      <c r="AW903" s="58"/>
      <c r="AX903" s="58"/>
      <c r="AY903" s="58">
        <f>+AY896+AY898+AY899+AY900+AY901+AY902</f>
        <v>11331.4</v>
      </c>
      <c r="AZ903" s="58"/>
      <c r="BA903" s="58">
        <f>+BA896+BA898+BA899+BA900+BA901+BA902</f>
        <v>16583.3</v>
      </c>
      <c r="BB903" s="58"/>
      <c r="BC903" s="58"/>
      <c r="BD903" s="58"/>
      <c r="BE903" s="58"/>
      <c r="BF903" s="58">
        <f>+BF896+BF898+BF899+BF900+BF901+BF902</f>
        <v>15709.38</v>
      </c>
      <c r="BG903" s="58"/>
      <c r="BH903" s="58">
        <f>+BH896+BH898+BH899+BH900+BH901+BH902</f>
        <v>13719.8</v>
      </c>
      <c r="BI903" s="58"/>
      <c r="BJ903" s="58"/>
      <c r="BK903" s="58"/>
      <c r="BL903" s="58"/>
      <c r="BM903" s="58">
        <f>+BM896+BM898+BM899+BM900+BM901+BM902</f>
        <v>17119</v>
      </c>
      <c r="BN903" s="58"/>
      <c r="BO903" s="58">
        <f>+BO896+BO898+BO899+BO900+BO901+BO902</f>
        <v>14899.6</v>
      </c>
      <c r="BP903" s="58"/>
      <c r="BQ903" s="58"/>
      <c r="BR903" s="58"/>
      <c r="BS903" s="58"/>
      <c r="BT903" s="58">
        <f>+BT896+BT898+BT899+BT900+BT901+BT902</f>
        <v>16326.4</v>
      </c>
      <c r="BU903" s="58"/>
      <c r="BV903" s="59">
        <f>+BV896+BV898+BV899+BV900+BV901+BV902</f>
        <v>14636</v>
      </c>
      <c r="BW903" s="59"/>
      <c r="BX903" s="59"/>
      <c r="BY903" s="58"/>
      <c r="BZ903" s="59"/>
      <c r="CA903" s="58">
        <f>+CA896+CA898+CA899+CA900+CA901+CA902</f>
        <v>15400.4</v>
      </c>
      <c r="CB903" s="59"/>
      <c r="CC903" s="58">
        <f>+CC896+CC898+CC899+CC900+CC901+CC902</f>
        <v>14772.4398009112</v>
      </c>
      <c r="CD903" s="59"/>
      <c r="CE903" s="59"/>
      <c r="CF903" s="58"/>
      <c r="CG903" s="59"/>
      <c r="CH903" s="58">
        <f>+CH896+CH898+CH899+CH900+CH901+CH902</f>
        <v>11690.6800936451</v>
      </c>
      <c r="CI903" s="59"/>
      <c r="CJ903" s="58">
        <f t="shared" ref="CJ903:CS903" si="1036">+CJ896+CJ898+CJ899+CJ900+CJ901+CJ902</f>
        <v>15165.2047894573</v>
      </c>
      <c r="CK903" s="58">
        <f t="shared" si="1036"/>
        <v>15618.2504346195</v>
      </c>
      <c r="CL903" s="58">
        <f t="shared" si="1036"/>
        <v>16113.7117428119</v>
      </c>
      <c r="CM903" s="58">
        <f t="shared" si="1036"/>
        <v>16536.6603270623</v>
      </c>
      <c r="CN903" s="58">
        <f t="shared" si="1036"/>
        <v>16983.4691485217</v>
      </c>
      <c r="CO903" s="58">
        <f t="shared" si="1036"/>
        <v>17455.5451530799</v>
      </c>
      <c r="CP903" s="58">
        <f t="shared" si="1036"/>
        <v>17954.3809094225</v>
      </c>
      <c r="CQ903" s="58">
        <f t="shared" si="1036"/>
        <v>18481.5599346892</v>
      </c>
      <c r="CR903" s="58">
        <f t="shared" si="1036"/>
        <v>19038.7623563948</v>
      </c>
      <c r="CS903" s="58">
        <f t="shared" si="1036"/>
        <v>19627.7709320689</v>
      </c>
    </row>
    <row r="904" spans="1:97">
      <c r="A904" t="s">
        <v>500</v>
      </c>
      <c r="B904" s="39" t="s">
        <v>594</v>
      </c>
      <c r="C904" s="39">
        <v>0</v>
      </c>
      <c r="D904" s="39">
        <v>0</v>
      </c>
      <c r="E904" s="39">
        <v>0</v>
      </c>
      <c r="F904" s="39">
        <v>0</v>
      </c>
      <c r="G904" s="39">
        <v>0</v>
      </c>
      <c r="H904" s="39">
        <v>0</v>
      </c>
      <c r="I904" s="39">
        <v>0</v>
      </c>
      <c r="J904" s="39">
        <v>0</v>
      </c>
      <c r="K904" s="39">
        <v>0</v>
      </c>
      <c r="L904" s="39">
        <v>0</v>
      </c>
      <c r="M904" s="39">
        <v>0</v>
      </c>
      <c r="N904" s="58"/>
      <c r="O904" s="39">
        <v>0</v>
      </c>
      <c r="P904" s="39">
        <v>0</v>
      </c>
      <c r="Q904" s="58"/>
      <c r="R904" s="39">
        <v>0</v>
      </c>
      <c r="S904" s="58"/>
      <c r="T904" s="58"/>
      <c r="U904" s="58"/>
      <c r="V904" s="58"/>
      <c r="W904" s="39">
        <v>245.2</v>
      </c>
      <c r="X904" s="58"/>
      <c r="Y904" s="39">
        <v>0</v>
      </c>
      <c r="Z904" s="58"/>
      <c r="AA904" s="58"/>
      <c r="AB904" s="58"/>
      <c r="AC904" s="58"/>
      <c r="AD904" s="58">
        <v>0</v>
      </c>
      <c r="AE904" s="58"/>
      <c r="AF904" s="58"/>
      <c r="AG904" s="58"/>
      <c r="AH904" s="58"/>
      <c r="AI904" s="58"/>
      <c r="AJ904" s="58"/>
      <c r="AK904" s="39">
        <v>0</v>
      </c>
      <c r="AL904" s="58"/>
      <c r="AM904" s="58"/>
      <c r="AN904" s="58"/>
      <c r="AO904" s="58"/>
      <c r="AP904" s="58"/>
      <c r="AQ904" s="58"/>
      <c r="AR904" s="58">
        <v>0</v>
      </c>
      <c r="AS904" s="58"/>
      <c r="AT904" s="58"/>
      <c r="AU904" s="58"/>
      <c r="AV904" s="58"/>
      <c r="AW904" s="58"/>
      <c r="AX904" s="58"/>
      <c r="AY904" s="39">
        <v>0</v>
      </c>
      <c r="AZ904" s="58"/>
      <c r="BA904" s="58"/>
      <c r="BB904" s="58"/>
      <c r="BC904" s="58"/>
      <c r="BD904" s="58"/>
      <c r="BE904" s="58"/>
      <c r="BF904" s="39">
        <v>0</v>
      </c>
      <c r="BG904" s="58"/>
      <c r="BH904" s="58"/>
      <c r="BI904" s="58"/>
      <c r="BJ904" s="58"/>
      <c r="BK904" s="58"/>
      <c r="BL904" s="58"/>
      <c r="BM904" s="39">
        <v>0</v>
      </c>
      <c r="BN904" s="58"/>
      <c r="BO904" s="58"/>
      <c r="BP904" s="58"/>
      <c r="BQ904" s="58"/>
      <c r="BR904" s="58"/>
      <c r="BS904" s="58"/>
      <c r="BT904" s="58">
        <v>0</v>
      </c>
      <c r="BU904" s="58"/>
      <c r="BV904" s="58"/>
      <c r="BW904" s="59"/>
      <c r="BX904" s="59"/>
      <c r="BY904" s="58"/>
      <c r="BZ904" s="59"/>
      <c r="CA904" s="58">
        <v>0</v>
      </c>
      <c r="CB904" s="59"/>
      <c r="CC904" s="58"/>
      <c r="CD904" s="59"/>
      <c r="CE904" s="59"/>
      <c r="CF904" s="58"/>
      <c r="CG904" s="59"/>
      <c r="CH904" s="96">
        <v>0</v>
      </c>
      <c r="CI904" s="59"/>
      <c r="CJ904" s="58"/>
      <c r="CK904" s="58"/>
      <c r="CL904" s="58"/>
      <c r="CM904" s="58"/>
      <c r="CN904" s="58"/>
      <c r="CO904" s="58"/>
      <c r="CP904" s="58"/>
      <c r="CQ904" s="58"/>
      <c r="CR904" s="58"/>
      <c r="CS904" s="58"/>
    </row>
    <row r="905" spans="1:97">
      <c r="A905" s="18" t="s">
        <v>501</v>
      </c>
      <c r="B905" s="58" t="s">
        <v>594</v>
      </c>
      <c r="C905" s="58">
        <f>+C885+C893+C903</f>
        <v>23886.1</v>
      </c>
      <c r="D905" s="58">
        <f>+D885+D893+D903</f>
        <v>24783</v>
      </c>
      <c r="E905" s="58">
        <f>+E885+E893+E903</f>
        <v>23200.3</v>
      </c>
      <c r="F905" s="58">
        <f>+F885+F893+F903</f>
        <v>22906.8</v>
      </c>
      <c r="G905" s="58">
        <f>+G885+G893+G903</f>
        <v>23291.4</v>
      </c>
      <c r="H905" s="58">
        <f t="shared" ref="H905:R905" si="1037">+H885+H893+H903</f>
        <v>24044.5</v>
      </c>
      <c r="I905" s="58">
        <f t="shared" si="1037"/>
        <v>26857.6</v>
      </c>
      <c r="J905" s="58">
        <f t="shared" si="1037"/>
        <v>29525.1</v>
      </c>
      <c r="K905" s="58">
        <f t="shared" si="1037"/>
        <v>31298.3</v>
      </c>
      <c r="L905" s="58">
        <f t="shared" si="1037"/>
        <v>32063</v>
      </c>
      <c r="M905" s="58">
        <f>+M885+M893+M903+M904</f>
        <v>35367.8</v>
      </c>
      <c r="N905" s="58"/>
      <c r="O905" s="58">
        <f t="shared" si="1037"/>
        <v>33711.3</v>
      </c>
      <c r="P905" s="58">
        <f>+P885+P893+P903+P904</f>
        <v>33398.2</v>
      </c>
      <c r="Q905" s="58"/>
      <c r="R905" s="58">
        <f t="shared" si="1037"/>
        <v>35630.2</v>
      </c>
      <c r="S905" s="58"/>
      <c r="T905" s="58"/>
      <c r="U905" s="58"/>
      <c r="V905" s="58"/>
      <c r="W905" s="58">
        <f>+W885+W893+W903+W904</f>
        <v>37281.8</v>
      </c>
      <c r="X905" s="58"/>
      <c r="Y905" s="58">
        <f>+Y885+Y893+Y903</f>
        <v>35339.1</v>
      </c>
      <c r="Z905" s="58"/>
      <c r="AA905" s="58"/>
      <c r="AB905" s="58"/>
      <c r="AC905" s="58"/>
      <c r="AD905" s="58">
        <f>+AD885+AD893+AD903+AD904</f>
        <v>35488.2</v>
      </c>
      <c r="AE905" s="58"/>
      <c r="AF905" s="58">
        <f>+AF885+AF893+AF903</f>
        <v>38457.5</v>
      </c>
      <c r="AG905" s="58"/>
      <c r="AH905" s="58"/>
      <c r="AI905" s="58"/>
      <c r="AJ905" s="58"/>
      <c r="AK905" s="58">
        <f>+AK885+AK893+AK903+AK904</f>
        <v>40493.1</v>
      </c>
      <c r="AL905" s="58"/>
      <c r="AM905" s="58">
        <f>+AM885+AM893+AM903</f>
        <v>43809.8</v>
      </c>
      <c r="AN905" s="58"/>
      <c r="AO905" s="58"/>
      <c r="AP905" s="58"/>
      <c r="AQ905" s="58"/>
      <c r="AR905" s="58">
        <f>+AR885+AR893+AR903+AR904</f>
        <v>45852</v>
      </c>
      <c r="AS905" s="58"/>
      <c r="AT905" s="58">
        <f>+AT885+AT893+AT903</f>
        <v>43606.9</v>
      </c>
      <c r="AU905" s="58"/>
      <c r="AV905" s="58"/>
      <c r="AW905" s="58"/>
      <c r="AX905" s="58"/>
      <c r="AY905" s="58">
        <f>+AY885+AY893+AY903+AY904</f>
        <v>43955.7</v>
      </c>
      <c r="AZ905" s="58"/>
      <c r="BA905" s="58">
        <f>+BA885+BA893+BA903</f>
        <v>43012.5</v>
      </c>
      <c r="BB905" s="58"/>
      <c r="BC905" s="58"/>
      <c r="BD905" s="58"/>
      <c r="BE905" s="58"/>
      <c r="BF905" s="58">
        <f>+BF885+BF893+BF903+BF904</f>
        <v>47169.08</v>
      </c>
      <c r="BG905" s="58"/>
      <c r="BH905" s="58">
        <f>+BH885+BH893+BH903</f>
        <v>46844.2</v>
      </c>
      <c r="BI905" s="58"/>
      <c r="BJ905" s="58"/>
      <c r="BK905" s="58"/>
      <c r="BL905" s="58"/>
      <c r="BM905" s="58">
        <f>+BM885+BM893+BM903+BM904</f>
        <v>51107.9</v>
      </c>
      <c r="BN905" s="58"/>
      <c r="BO905" s="58">
        <f>+BO885+BO893+BO903</f>
        <v>51855.1</v>
      </c>
      <c r="BP905" s="58"/>
      <c r="BQ905" s="58"/>
      <c r="BR905" s="58"/>
      <c r="BS905" s="58"/>
      <c r="BT905" s="58">
        <f>+BT885+BT893+BT903+BT904</f>
        <v>52984</v>
      </c>
      <c r="BU905" s="58"/>
      <c r="BV905" s="58">
        <f>+BV885+BV893+BV903</f>
        <v>56353.4</v>
      </c>
      <c r="BW905" s="59"/>
      <c r="BX905" s="59"/>
      <c r="BY905" s="58"/>
      <c r="BZ905" s="59"/>
      <c r="CA905" s="58">
        <f>+CA885+CA893+CA903+CA904</f>
        <v>54597.2</v>
      </c>
      <c r="CB905" s="59"/>
      <c r="CC905" s="59">
        <f t="shared" ref="CC905:CS905" si="1038">+CC885+CC893+CC903</f>
        <v>58189.3742460299</v>
      </c>
      <c r="CD905" s="59"/>
      <c r="CE905" s="59"/>
      <c r="CF905" s="58"/>
      <c r="CG905" s="59"/>
      <c r="CH905" s="58">
        <f>+CH885+CH893+CH903+CH904</f>
        <v>58927.0216710174</v>
      </c>
      <c r="CI905" s="59"/>
      <c r="CJ905" s="58">
        <f t="shared" si="1038"/>
        <v>61068.9711980544</v>
      </c>
      <c r="CK905" s="58">
        <f t="shared" si="1038"/>
        <v>64457.5891283871</v>
      </c>
      <c r="CL905" s="58">
        <f t="shared" si="1038"/>
        <v>68365.4824526591</v>
      </c>
      <c r="CM905" s="58">
        <f t="shared" si="1038"/>
        <v>72637.7456845863</v>
      </c>
      <c r="CN905" s="58">
        <f t="shared" si="1038"/>
        <v>77272.1280222817</v>
      </c>
      <c r="CO905" s="58">
        <f t="shared" si="1038"/>
        <v>82292.3446099875</v>
      </c>
      <c r="CP905" s="58">
        <f t="shared" si="1038"/>
        <v>87725.013646546</v>
      </c>
      <c r="CQ905" s="58">
        <f t="shared" si="1038"/>
        <v>93598.5656144249</v>
      </c>
      <c r="CR905" s="58">
        <f t="shared" si="1038"/>
        <v>99943.3676095595</v>
      </c>
      <c r="CS905" s="58">
        <f t="shared" si="1038"/>
        <v>106791.856268839</v>
      </c>
    </row>
    <row r="906" s="17" customFormat="1" ht="10.2" spans="1:97">
      <c r="A906" s="540" t="s">
        <v>595</v>
      </c>
      <c r="B906" s="242"/>
      <c r="C906" s="242">
        <f>+C874-C905</f>
        <v>0</v>
      </c>
      <c r="D906" s="242">
        <f>+D874-D905</f>
        <v>0</v>
      </c>
      <c r="E906" s="242">
        <f>+E874-E905</f>
        <v>0</v>
      </c>
      <c r="F906" s="242">
        <f>+F874-F905</f>
        <v>0.100000000002183</v>
      </c>
      <c r="G906" s="242">
        <f>+G874-G905</f>
        <v>0.0999999999985448</v>
      </c>
      <c r="H906" s="242">
        <f t="shared" ref="H906:R906" si="1039">+H874-H905</f>
        <v>0</v>
      </c>
      <c r="I906" s="242">
        <f t="shared" si="1039"/>
        <v>0</v>
      </c>
      <c r="J906" s="242">
        <f t="shared" si="1039"/>
        <v>0</v>
      </c>
      <c r="K906" s="242">
        <f t="shared" si="1039"/>
        <v>0</v>
      </c>
      <c r="L906" s="242">
        <f t="shared" si="1039"/>
        <v>0</v>
      </c>
      <c r="M906" s="242">
        <f t="shared" si="1039"/>
        <v>0.600000000005821</v>
      </c>
      <c r="N906" s="242"/>
      <c r="O906" s="242">
        <f t="shared" si="1039"/>
        <v>0</v>
      </c>
      <c r="P906" s="242">
        <f t="shared" si="1039"/>
        <v>0</v>
      </c>
      <c r="Q906" s="242"/>
      <c r="R906" s="242">
        <f t="shared" si="1039"/>
        <v>0</v>
      </c>
      <c r="S906" s="242"/>
      <c r="T906" s="242"/>
      <c r="U906" s="242"/>
      <c r="V906" s="242"/>
      <c r="W906" s="242">
        <f>+W874-W905</f>
        <v>0</v>
      </c>
      <c r="X906" s="242"/>
      <c r="Y906" s="242">
        <f>+Y874-Y905</f>
        <v>0</v>
      </c>
      <c r="Z906" s="242"/>
      <c r="AA906" s="242"/>
      <c r="AB906" s="242"/>
      <c r="AC906" s="242"/>
      <c r="AD906" s="242">
        <f>+AD874-AD905</f>
        <v>0</v>
      </c>
      <c r="AE906" s="242"/>
      <c r="AF906" s="242">
        <f>+AF874-AF905</f>
        <v>0</v>
      </c>
      <c r="AG906" s="242"/>
      <c r="AH906" s="242"/>
      <c r="AI906" s="242"/>
      <c r="AJ906" s="242"/>
      <c r="AK906" s="242">
        <f>+AK874-AK905</f>
        <v>0</v>
      </c>
      <c r="AL906" s="242"/>
      <c r="AM906" s="242">
        <f>+AM874-AM905</f>
        <v>0</v>
      </c>
      <c r="AN906" s="242"/>
      <c r="AO906" s="242"/>
      <c r="AP906" s="242"/>
      <c r="AQ906" s="242"/>
      <c r="AR906" s="242">
        <f>+AR874-AR905</f>
        <v>0</v>
      </c>
      <c r="AS906" s="242"/>
      <c r="AT906" s="242">
        <f>+AT874-AT905</f>
        <v>0</v>
      </c>
      <c r="AU906" s="242"/>
      <c r="AV906" s="242"/>
      <c r="AW906" s="242"/>
      <c r="AX906" s="242"/>
      <c r="AY906" s="242">
        <f>+AY874-AY905</f>
        <v>0</v>
      </c>
      <c r="AZ906" s="242"/>
      <c r="BA906" s="242">
        <f>+BA874-BA905</f>
        <v>0</v>
      </c>
      <c r="BB906" s="242"/>
      <c r="BC906" s="242"/>
      <c r="BD906" s="242"/>
      <c r="BE906" s="242"/>
      <c r="BF906" s="242">
        <f>+BF874-BF905</f>
        <v>0.0200000000040745</v>
      </c>
      <c r="BG906" s="242"/>
      <c r="BH906" s="242">
        <f>+BH874-BH905</f>
        <v>0</v>
      </c>
      <c r="BI906" s="242"/>
      <c r="BJ906" s="242"/>
      <c r="BK906" s="242"/>
      <c r="BL906" s="242"/>
      <c r="BM906" s="242">
        <f>+BM874-BM905</f>
        <v>0</v>
      </c>
      <c r="BN906" s="242"/>
      <c r="BO906" s="243">
        <f>+BO874-BO905</f>
        <v>0</v>
      </c>
      <c r="BP906" s="242"/>
      <c r="BQ906" s="242"/>
      <c r="BR906" s="242"/>
      <c r="BS906" s="242"/>
      <c r="BT906" s="243">
        <f>+BT874-BT905</f>
        <v>0</v>
      </c>
      <c r="BU906" s="242"/>
      <c r="BV906" s="243">
        <f>+BV874-BV905</f>
        <v>0</v>
      </c>
      <c r="BW906" s="243"/>
      <c r="BX906" s="243"/>
      <c r="BY906" s="242"/>
      <c r="BZ906" s="243"/>
      <c r="CA906" s="243">
        <f>+CA874-CA905</f>
        <v>0</v>
      </c>
      <c r="CB906" s="243"/>
      <c r="CC906" s="242">
        <f>+CC874-CC905</f>
        <v>0</v>
      </c>
      <c r="CD906" s="243"/>
      <c r="CE906" s="243"/>
      <c r="CF906" s="242"/>
      <c r="CG906" s="243"/>
      <c r="CH906" s="243">
        <f>+CH874-CH905</f>
        <v>0</v>
      </c>
      <c r="CI906" s="243"/>
      <c r="CJ906" s="242">
        <f t="shared" ref="CJ906:CS906" si="1040">+CJ874-CJ905</f>
        <v>0</v>
      </c>
      <c r="CK906" s="242">
        <f t="shared" si="1040"/>
        <v>0</v>
      </c>
      <c r="CL906" s="242">
        <f t="shared" si="1040"/>
        <v>0</v>
      </c>
      <c r="CM906" s="242">
        <f t="shared" si="1040"/>
        <v>0</v>
      </c>
      <c r="CN906" s="242">
        <f t="shared" si="1040"/>
        <v>0</v>
      </c>
      <c r="CO906" s="242">
        <f t="shared" si="1040"/>
        <v>0</v>
      </c>
      <c r="CP906" s="242">
        <f t="shared" si="1040"/>
        <v>0</v>
      </c>
      <c r="CQ906" s="242">
        <f t="shared" si="1040"/>
        <v>0</v>
      </c>
      <c r="CR906" s="242">
        <f t="shared" si="1040"/>
        <v>0</v>
      </c>
      <c r="CS906" s="242">
        <f t="shared" si="1040"/>
        <v>0</v>
      </c>
    </row>
    <row r="907" spans="1:97">
      <c r="AU907" s="244"/>
      <c r="AW907" s="244"/>
      <c r="AY907" s="244"/>
      <c r="BA907" s="244"/>
      <c r="BB907" s="244"/>
      <c r="BC907" s="244"/>
      <c r="BD907" s="244"/>
      <c r="BE907" s="244"/>
      <c r="BF907" s="244"/>
      <c r="BG907" s="244"/>
      <c r="BH907" s="244"/>
      <c r="BI907" s="244"/>
      <c r="BJ907" s="244"/>
      <c r="BK907" s="244"/>
      <c r="BL907" s="244"/>
      <c r="BM907" s="244"/>
      <c r="BN907" s="244"/>
      <c r="BO907" s="244"/>
      <c r="BP907" s="244"/>
      <c r="BQ907" s="244"/>
      <c r="BR907" s="244"/>
      <c r="BS907" s="244"/>
      <c r="BT907" s="244"/>
      <c r="BU907" s="244"/>
      <c r="BV907" s="111"/>
      <c r="BW907" s="111"/>
      <c r="BX907" s="111"/>
      <c r="BY907" s="244"/>
      <c r="BZ907" s="111"/>
      <c r="CA907" s="111"/>
      <c r="CB907" s="111"/>
      <c r="CC907" s="111"/>
      <c r="CD907" s="111"/>
      <c r="CE907" s="111"/>
      <c r="CF907" s="244"/>
      <c r="CG907" s="111"/>
      <c r="CH907" s="111"/>
      <c r="CI907" s="111"/>
      <c r="CJ907" s="111"/>
      <c r="CK907" s="111"/>
      <c r="CL907" s="111"/>
      <c r="CM907" s="111"/>
      <c r="CN907" s="111"/>
      <c r="CO907" s="111"/>
      <c r="CP907" s="111"/>
      <c r="CQ907" s="111"/>
      <c r="CR907" s="111"/>
      <c r="CS907" s="111"/>
    </row>
  </sheetData>
  <pageMargins left="0.7" right="0.7" top="0.75" bottom="0.75" header="0.3" footer="0.3"/>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opLeftCell="A11" workbookViewId="0">
      <selection activeCell="A33" sqref="$A33:$XFD33"/>
    </sheetView>
  </sheetViews>
  <sheetFormatPr defaultColWidth="10.6666666666667" defaultRowHeight="13.8"/>
  <cols>
    <col min="1" max="7" width="25" customWidth="1"/>
    <col min="9" max="9" width="11.6666666666667" customWidth="1"/>
  </cols>
  <sheetData>
    <row r="1" ht="14.4" spans="1:9">
      <c r="A1" s="8" t="s">
        <v>706</v>
      </c>
    </row>
    <row r="2" ht="14.4" spans="1:9">
      <c r="A2" s="8" t="s">
        <v>707</v>
      </c>
    </row>
    <row r="3" ht="14.4" spans="1:9">
      <c r="A3" t="s">
        <v>708</v>
      </c>
      <c r="B3" s="9" t="s">
        <v>709</v>
      </c>
      <c r="C3" s="9" t="s">
        <v>710</v>
      </c>
      <c r="D3" s="9" t="s">
        <v>711</v>
      </c>
      <c r="E3" s="9" t="s">
        <v>712</v>
      </c>
      <c r="F3" s="9" t="s">
        <v>713</v>
      </c>
      <c r="G3" s="9" t="s">
        <v>714</v>
      </c>
    </row>
    <row r="4" ht="14.4" spans="1:9">
      <c r="A4" s="10" t="s">
        <v>715</v>
      </c>
      <c r="B4" s="11" t="s">
        <v>716</v>
      </c>
      <c r="C4" s="11" t="s">
        <v>717</v>
      </c>
      <c r="D4" s="11" t="s">
        <v>718</v>
      </c>
      <c r="E4" s="11" t="s">
        <v>719</v>
      </c>
      <c r="F4" s="11" t="s">
        <v>720</v>
      </c>
      <c r="G4" s="11" t="s">
        <v>721</v>
      </c>
    </row>
    <row r="5" ht="14.4" spans="1:9">
      <c r="A5" s="10" t="s">
        <v>722</v>
      </c>
      <c r="B5" s="11" t="s">
        <v>723</v>
      </c>
      <c r="C5" s="11" t="s">
        <v>724</v>
      </c>
      <c r="D5" s="11" t="s">
        <v>725</v>
      </c>
      <c r="E5" s="11" t="s">
        <v>726</v>
      </c>
      <c r="F5" s="11" t="s">
        <v>727</v>
      </c>
      <c r="G5" s="11" t="s">
        <v>728</v>
      </c>
    </row>
    <row r="6" ht="14.4" spans="1:9">
      <c r="A6" s="10" t="s">
        <v>729</v>
      </c>
      <c r="B6" s="11" t="s">
        <v>730</v>
      </c>
      <c r="C6" s="11" t="s">
        <v>730</v>
      </c>
      <c r="D6" s="11" t="s">
        <v>730</v>
      </c>
      <c r="E6" s="11" t="s">
        <v>730</v>
      </c>
      <c r="F6" s="11" t="s">
        <v>730</v>
      </c>
      <c r="G6" s="11" t="s">
        <v>730</v>
      </c>
    </row>
    <row r="7" ht="14.4" spans="1:9">
      <c r="A7" s="10" t="s">
        <v>731</v>
      </c>
      <c r="B7" s="11" t="s">
        <v>732</v>
      </c>
      <c r="C7" s="11" t="s">
        <v>732</v>
      </c>
      <c r="D7" s="11" t="s">
        <v>732</v>
      </c>
      <c r="E7" s="11" t="s">
        <v>732</v>
      </c>
      <c r="F7" s="11" t="s">
        <v>732</v>
      </c>
      <c r="G7" s="11" t="s">
        <v>732</v>
      </c>
    </row>
    <row r="8" ht="14.4" spans="1:9">
      <c r="A8" s="10" t="s">
        <v>733</v>
      </c>
      <c r="B8" s="11" t="s">
        <v>734</v>
      </c>
      <c r="C8" s="11" t="s">
        <v>734</v>
      </c>
      <c r="D8" s="11" t="s">
        <v>734</v>
      </c>
      <c r="E8" s="11" t="s">
        <v>734</v>
      </c>
      <c r="F8" s="11" t="s">
        <v>734</v>
      </c>
      <c r="G8" s="11" t="s">
        <v>735</v>
      </c>
    </row>
    <row r="9" ht="14.4" spans="1:9">
      <c r="A9" s="10" t="s">
        <v>736</v>
      </c>
      <c r="B9" s="11" t="s">
        <v>737</v>
      </c>
      <c r="C9" s="11" t="s">
        <v>737</v>
      </c>
      <c r="D9" s="11" t="s">
        <v>737</v>
      </c>
      <c r="E9" s="11" t="s">
        <v>737</v>
      </c>
      <c r="F9" s="11" t="s">
        <v>737</v>
      </c>
      <c r="G9" s="11" t="s">
        <v>737</v>
      </c>
    </row>
    <row r="10" spans="1:9">
      <c r="A10" s="10" t="s">
        <v>738</v>
      </c>
      <c r="B10" s="12">
        <v>2987360</v>
      </c>
      <c r="C10" s="12">
        <v>2799210</v>
      </c>
      <c r="D10" s="12">
        <v>3228760</v>
      </c>
      <c r="E10" s="12">
        <v>3826060</v>
      </c>
      <c r="F10" s="12">
        <v>4118250</v>
      </c>
      <c r="G10" s="12">
        <v>2212080</v>
      </c>
    </row>
    <row r="11" spans="1:9">
      <c r="A11" s="10" t="s">
        <v>739</v>
      </c>
      <c r="B11" s="12" t="s">
        <v>732</v>
      </c>
      <c r="C11" s="12" t="s">
        <v>732</v>
      </c>
      <c r="D11" s="12" t="s">
        <v>732</v>
      </c>
      <c r="E11" s="12" t="s">
        <v>732</v>
      </c>
      <c r="F11" s="12" t="s">
        <v>732</v>
      </c>
      <c r="G11" s="12" t="s">
        <v>732</v>
      </c>
    </row>
    <row r="12" ht="14.4" spans="1:9">
      <c r="A12" s="13" t="s">
        <v>740</v>
      </c>
      <c r="B12" s="14">
        <v>2987360</v>
      </c>
      <c r="C12" s="14">
        <v>2799210</v>
      </c>
      <c r="D12" s="14">
        <v>3228760</v>
      </c>
      <c r="E12" s="14">
        <v>3826060</v>
      </c>
      <c r="F12" s="14">
        <v>4118250</v>
      </c>
      <c r="G12" s="14">
        <v>2212080</v>
      </c>
    </row>
    <row r="13" spans="1:9">
      <c r="A13" s="10" t="s">
        <v>741</v>
      </c>
      <c r="B13" s="12">
        <v>806470</v>
      </c>
      <c r="C13" s="12">
        <v>753230</v>
      </c>
      <c r="D13" s="12">
        <v>843330</v>
      </c>
      <c r="E13" s="12">
        <v>1057740</v>
      </c>
      <c r="F13" s="12">
        <v>1076700</v>
      </c>
      <c r="G13" s="12">
        <v>556870</v>
      </c>
    </row>
    <row r="14" ht="14.4" spans="1:9">
      <c r="A14" s="13" t="s">
        <v>59</v>
      </c>
      <c r="B14" s="14">
        <v>2180890</v>
      </c>
      <c r="C14" s="14">
        <v>2045980</v>
      </c>
      <c r="D14" s="14">
        <v>2385430</v>
      </c>
      <c r="E14" s="14">
        <v>2768330</v>
      </c>
      <c r="F14" s="14">
        <v>3041550</v>
      </c>
      <c r="G14" s="14">
        <v>1655210</v>
      </c>
    </row>
    <row r="15" spans="1:9">
      <c r="A15" s="10" t="s">
        <v>742</v>
      </c>
      <c r="B15" s="15">
        <v>1527610</v>
      </c>
      <c r="C15" s="12">
        <v>1428640</v>
      </c>
      <c r="D15" s="12">
        <v>1666520</v>
      </c>
      <c r="E15" s="12">
        <v>1908780</v>
      </c>
      <c r="F15" s="12">
        <v>2098330</v>
      </c>
      <c r="G15" s="12">
        <v>1128570</v>
      </c>
      <c r="I15" s="5"/>
    </row>
    <row r="16" spans="1:9">
      <c r="A16" s="10" t="s">
        <v>743</v>
      </c>
      <c r="B16" s="15">
        <v>98530</v>
      </c>
      <c r="C16" s="12">
        <v>96440</v>
      </c>
      <c r="D16" s="12">
        <v>102870</v>
      </c>
      <c r="E16" s="12">
        <v>113860</v>
      </c>
      <c r="F16" s="12">
        <v>128890</v>
      </c>
      <c r="G16" s="12">
        <v>66730</v>
      </c>
    </row>
    <row r="17" spans="1:9">
      <c r="A17" s="10" t="s">
        <v>744</v>
      </c>
      <c r="B17" s="15">
        <v>4670</v>
      </c>
      <c r="C17" s="12">
        <v>5940</v>
      </c>
      <c r="D17" s="12">
        <v>1950</v>
      </c>
      <c r="E17" s="12">
        <v>60</v>
      </c>
      <c r="F17" s="12">
        <v>6460</v>
      </c>
      <c r="G17" s="12">
        <v>10180</v>
      </c>
    </row>
    <row r="18" spans="1:9">
      <c r="A18" s="10" t="s">
        <v>745</v>
      </c>
      <c r="B18" s="12">
        <v>7540</v>
      </c>
      <c r="C18" s="12">
        <v>7920</v>
      </c>
      <c r="D18" s="12">
        <v>3800</v>
      </c>
      <c r="E18" s="12">
        <v>7040</v>
      </c>
      <c r="F18" s="12">
        <v>22670</v>
      </c>
      <c r="G18" s="12">
        <v>18570</v>
      </c>
    </row>
    <row r="19" spans="1:9">
      <c r="A19" s="10" t="s">
        <v>746</v>
      </c>
      <c r="B19" s="12">
        <v>2870</v>
      </c>
      <c r="C19" s="12">
        <v>1980</v>
      </c>
      <c r="D19" s="12">
        <v>1850</v>
      </c>
      <c r="E19" s="12">
        <v>6980</v>
      </c>
      <c r="F19" s="12">
        <v>16210</v>
      </c>
      <c r="G19" s="12">
        <v>8390</v>
      </c>
    </row>
    <row r="20" spans="1:9">
      <c r="A20" s="10" t="s">
        <v>747</v>
      </c>
      <c r="B20" s="12"/>
      <c r="C20" s="12" t="s">
        <v>732</v>
      </c>
      <c r="D20" s="12" t="s">
        <v>732</v>
      </c>
      <c r="E20" s="12" t="s">
        <v>732</v>
      </c>
      <c r="F20" s="12" t="s">
        <v>732</v>
      </c>
      <c r="G20" s="12" t="s">
        <v>732</v>
      </c>
      <c r="I20" s="5"/>
    </row>
    <row r="21" ht="14.4" spans="1:9">
      <c r="A21" s="13" t="s">
        <v>748</v>
      </c>
      <c r="B21" s="14">
        <v>1630810</v>
      </c>
      <c r="C21" s="14">
        <v>1531020</v>
      </c>
      <c r="D21" s="14">
        <v>1771340</v>
      </c>
      <c r="E21" s="14">
        <v>2022700</v>
      </c>
      <c r="F21" s="14">
        <v>2233680</v>
      </c>
      <c r="G21" s="14">
        <v>1205480</v>
      </c>
    </row>
    <row r="22" ht="14.4" spans="1:9">
      <c r="A22" s="13" t="s">
        <v>749</v>
      </c>
      <c r="B22" s="14">
        <v>550080</v>
      </c>
      <c r="C22" s="14">
        <v>514960</v>
      </c>
      <c r="D22" s="14">
        <v>614090</v>
      </c>
      <c r="E22" s="14">
        <v>745630</v>
      </c>
      <c r="F22" s="14">
        <v>807870</v>
      </c>
      <c r="G22" s="14">
        <v>449730</v>
      </c>
    </row>
    <row r="23" spans="1:9">
      <c r="A23" s="10" t="s">
        <v>750</v>
      </c>
      <c r="B23" s="12">
        <v>100</v>
      </c>
      <c r="C23" s="12">
        <v>90</v>
      </c>
      <c r="D23" s="12">
        <v>60</v>
      </c>
      <c r="E23" s="12">
        <v>140</v>
      </c>
      <c r="F23" s="12">
        <v>20</v>
      </c>
      <c r="G23" s="12">
        <v>-80</v>
      </c>
    </row>
    <row r="24" spans="1:9">
      <c r="A24" s="10" t="s">
        <v>751</v>
      </c>
      <c r="B24" s="12">
        <v>-8940</v>
      </c>
      <c r="C24" s="12">
        <v>-37310</v>
      </c>
      <c r="D24" s="12">
        <v>-9400</v>
      </c>
      <c r="E24" s="12">
        <v>15430</v>
      </c>
      <c r="F24" s="12">
        <v>-7770</v>
      </c>
      <c r="G24" s="12">
        <v>31190</v>
      </c>
    </row>
    <row r="25" ht="14.4" spans="1:9">
      <c r="A25" s="13" t="s">
        <v>752</v>
      </c>
      <c r="B25" s="14">
        <v>541240</v>
      </c>
      <c r="C25" s="14">
        <v>477740</v>
      </c>
      <c r="D25" s="14">
        <v>604750</v>
      </c>
      <c r="E25" s="14">
        <v>761200</v>
      </c>
      <c r="F25" s="14">
        <v>800120</v>
      </c>
      <c r="G25" s="14">
        <v>480840</v>
      </c>
    </row>
    <row r="26" spans="1:9">
      <c r="A26" s="10" t="s">
        <v>753</v>
      </c>
      <c r="B26" s="12">
        <v>165720</v>
      </c>
      <c r="C26" s="12">
        <v>120980</v>
      </c>
      <c r="D26" s="12">
        <v>144540</v>
      </c>
      <c r="E26" s="12">
        <v>189940</v>
      </c>
      <c r="F26" s="12">
        <v>181060</v>
      </c>
      <c r="G26" s="12">
        <v>114950</v>
      </c>
    </row>
    <row r="27" ht="14.4" spans="1:9">
      <c r="A27" s="13" t="s">
        <v>754</v>
      </c>
      <c r="B27" s="14">
        <v>375520</v>
      </c>
      <c r="C27" s="14">
        <v>356760</v>
      </c>
      <c r="D27" s="14">
        <v>460220</v>
      </c>
      <c r="E27" s="14">
        <v>571260</v>
      </c>
      <c r="F27" s="14">
        <v>619050</v>
      </c>
      <c r="G27" s="14">
        <v>365890</v>
      </c>
    </row>
    <row r="28" ht="14.4" spans="1:9">
      <c r="A28" s="13" t="s">
        <v>755</v>
      </c>
      <c r="B28" s="14" t="s">
        <v>732</v>
      </c>
      <c r="C28" s="14" t="s">
        <v>732</v>
      </c>
      <c r="D28" s="14" t="s">
        <v>732</v>
      </c>
      <c r="E28" s="14" t="s">
        <v>732</v>
      </c>
      <c r="F28" s="14" t="s">
        <v>732</v>
      </c>
      <c r="G28" s="14" t="s">
        <v>732</v>
      </c>
    </row>
    <row r="29" spans="1:9">
      <c r="A29" s="10" t="s">
        <v>756</v>
      </c>
      <c r="B29" s="12" t="s">
        <v>732</v>
      </c>
      <c r="C29" s="12" t="s">
        <v>732</v>
      </c>
      <c r="D29" s="12" t="s">
        <v>732</v>
      </c>
      <c r="E29" s="12" t="s">
        <v>732</v>
      </c>
      <c r="F29" s="12" t="s">
        <v>732</v>
      </c>
      <c r="G29" s="12" t="s">
        <v>732</v>
      </c>
    </row>
    <row r="30" ht="14.4" spans="1:9">
      <c r="A30" s="13" t="s">
        <v>94</v>
      </c>
      <c r="B30" s="14">
        <v>375520</v>
      </c>
      <c r="C30" s="14">
        <v>356760</v>
      </c>
      <c r="D30" s="14">
        <v>460220</v>
      </c>
      <c r="E30" s="14">
        <v>571260</v>
      </c>
      <c r="F30" s="14">
        <v>619050</v>
      </c>
      <c r="G30" s="14">
        <v>365890</v>
      </c>
    </row>
    <row r="31" spans="1:9">
      <c r="A31" s="10" t="s">
        <v>757</v>
      </c>
      <c r="B31" s="12" t="s">
        <v>732</v>
      </c>
      <c r="C31" s="12" t="s">
        <v>732</v>
      </c>
      <c r="D31" s="12" t="s">
        <v>732</v>
      </c>
      <c r="E31" s="12" t="s">
        <v>732</v>
      </c>
      <c r="F31" s="12" t="s">
        <v>732</v>
      </c>
      <c r="G31" s="12" t="s">
        <v>732</v>
      </c>
    </row>
    <row r="32" spans="1:9">
      <c r="A32" s="10" t="s">
        <v>758</v>
      </c>
      <c r="B32" s="12">
        <v>520</v>
      </c>
      <c r="C32" s="12">
        <v>420</v>
      </c>
      <c r="D32" s="12">
        <v>510</v>
      </c>
      <c r="E32" s="12">
        <v>600</v>
      </c>
      <c r="F32" s="12">
        <v>650</v>
      </c>
      <c r="G32" s="12" t="s">
        <v>732</v>
      </c>
    </row>
    <row r="33" spans="1:7">
      <c r="A33" s="10" t="s">
        <v>759</v>
      </c>
      <c r="B33" s="12">
        <v>375000</v>
      </c>
      <c r="C33" s="12">
        <v>356340</v>
      </c>
      <c r="D33" s="12">
        <v>459710</v>
      </c>
      <c r="E33" s="12">
        <v>570660</v>
      </c>
      <c r="F33" s="12">
        <v>618400</v>
      </c>
      <c r="G33" s="12">
        <v>365890</v>
      </c>
    </row>
    <row r="34" spans="1:7">
      <c r="A34" s="10" t="s">
        <v>760</v>
      </c>
      <c r="B34" s="12" t="s">
        <v>732</v>
      </c>
      <c r="C34" s="12" t="s">
        <v>732</v>
      </c>
      <c r="D34" s="12" t="s">
        <v>732</v>
      </c>
      <c r="E34" s="12" t="s">
        <v>732</v>
      </c>
      <c r="F34" s="12" t="s">
        <v>732</v>
      </c>
      <c r="G34" s="12" t="s">
        <v>732</v>
      </c>
    </row>
    <row r="35" ht="14.4" spans="1:7">
      <c r="A35" s="13" t="s">
        <v>761</v>
      </c>
      <c r="B35" s="14">
        <v>6.7</v>
      </c>
      <c r="C35" s="14">
        <v>6.37</v>
      </c>
      <c r="D35" s="14">
        <v>8.24</v>
      </c>
      <c r="E35" s="14">
        <v>10.65</v>
      </c>
      <c r="F35" s="14">
        <v>11.55</v>
      </c>
      <c r="G35" s="14">
        <v>6.84</v>
      </c>
    </row>
    <row r="36" spans="1:7">
      <c r="A36" s="10" t="s">
        <v>762</v>
      </c>
      <c r="B36" s="12">
        <v>6.7</v>
      </c>
      <c r="C36" s="12" t="s">
        <v>732</v>
      </c>
      <c r="D36" s="12" t="s">
        <v>732</v>
      </c>
      <c r="E36" s="12" t="s">
        <v>732</v>
      </c>
      <c r="F36" s="12" t="s">
        <v>732</v>
      </c>
      <c r="G36" s="12" t="s">
        <v>732</v>
      </c>
    </row>
    <row r="37" spans="1:7">
      <c r="A37" s="10" t="s">
        <v>763</v>
      </c>
      <c r="B37" s="12" t="s">
        <v>732</v>
      </c>
      <c r="C37" s="12" t="s">
        <v>732</v>
      </c>
      <c r="D37" s="12" t="s">
        <v>732</v>
      </c>
      <c r="E37" s="12" t="s">
        <v>732</v>
      </c>
      <c r="F37" s="12" t="s">
        <v>732</v>
      </c>
      <c r="G37" s="12" t="s">
        <v>732</v>
      </c>
    </row>
    <row r="38" ht="14.4" spans="1:7">
      <c r="A38" s="13" t="s">
        <v>764</v>
      </c>
      <c r="B38" s="14">
        <v>6.66</v>
      </c>
      <c r="C38" s="14">
        <v>6.34</v>
      </c>
      <c r="D38" s="14">
        <v>8.21</v>
      </c>
      <c r="E38" s="14">
        <v>10.61</v>
      </c>
      <c r="F38" s="14">
        <v>11.52</v>
      </c>
      <c r="G38" s="14">
        <v>6.82</v>
      </c>
    </row>
    <row r="39" spans="1:7">
      <c r="A39" s="10" t="s">
        <v>765</v>
      </c>
      <c r="B39" s="12">
        <v>6.66</v>
      </c>
      <c r="C39" s="12" t="s">
        <v>732</v>
      </c>
      <c r="D39" s="12" t="s">
        <v>732</v>
      </c>
      <c r="E39" s="12" t="s">
        <v>732</v>
      </c>
      <c r="F39" s="12" t="s">
        <v>732</v>
      </c>
      <c r="G39" s="12" t="s">
        <v>732</v>
      </c>
    </row>
    <row r="40" spans="1:7">
      <c r="A40" s="10" t="s">
        <v>766</v>
      </c>
      <c r="B40" s="12" t="s">
        <v>732</v>
      </c>
      <c r="C40" s="12" t="s">
        <v>732</v>
      </c>
      <c r="D40" s="12" t="s">
        <v>732</v>
      </c>
      <c r="E40" s="12" t="s">
        <v>732</v>
      </c>
      <c r="F40" s="12" t="s">
        <v>732</v>
      </c>
      <c r="G40" s="12" t="s">
        <v>732</v>
      </c>
    </row>
    <row r="41" spans="1:7">
      <c r="A41" s="10" t="s">
        <v>767</v>
      </c>
      <c r="B41" s="12">
        <v>154180</v>
      </c>
      <c r="C41" s="12">
        <v>-208130</v>
      </c>
      <c r="D41" s="12">
        <v>204430</v>
      </c>
      <c r="E41" s="12">
        <v>86180</v>
      </c>
      <c r="F41" s="12">
        <v>-70690</v>
      </c>
      <c r="G41" s="12">
        <v>32410</v>
      </c>
    </row>
    <row r="42" ht="14.4" spans="1:7">
      <c r="A42" s="13" t="s">
        <v>768</v>
      </c>
      <c r="B42" s="14">
        <v>529700</v>
      </c>
      <c r="C42" s="14">
        <v>148630</v>
      </c>
      <c r="D42" s="14">
        <v>664650</v>
      </c>
      <c r="E42" s="14">
        <v>657440</v>
      </c>
      <c r="F42" s="14">
        <v>548360</v>
      </c>
      <c r="G42" s="14">
        <v>398300</v>
      </c>
    </row>
    <row r="43" spans="1:7">
      <c r="A43" s="10" t="s">
        <v>769</v>
      </c>
      <c r="B43" s="12">
        <v>510</v>
      </c>
      <c r="C43" s="12">
        <v>420</v>
      </c>
      <c r="D43" s="12">
        <v>510</v>
      </c>
      <c r="E43" s="12">
        <v>680</v>
      </c>
      <c r="F43" s="12">
        <v>590</v>
      </c>
      <c r="G43" s="12">
        <v>330</v>
      </c>
    </row>
    <row r="44" spans="1:7">
      <c r="A44" s="10" t="s">
        <v>770</v>
      </c>
      <c r="B44" s="12">
        <v>529190</v>
      </c>
      <c r="C44" s="12">
        <v>148210</v>
      </c>
      <c r="D44" s="12">
        <v>664140</v>
      </c>
      <c r="E44" s="12">
        <v>656760</v>
      </c>
      <c r="F44" s="12">
        <v>547770</v>
      </c>
      <c r="G44" s="12">
        <v>397970</v>
      </c>
    </row>
    <row r="45" ht="14.4" spans="1:7">
      <c r="A45" s="10" t="s">
        <v>771</v>
      </c>
      <c r="B45" s="11" t="s">
        <v>772</v>
      </c>
      <c r="C45" s="11" t="s">
        <v>772</v>
      </c>
      <c r="D45" s="11" t="s">
        <v>772</v>
      </c>
      <c r="E45" s="11" t="s">
        <v>772</v>
      </c>
      <c r="F45" s="11" t="s">
        <v>772</v>
      </c>
      <c r="G45" s="11" t="s">
        <v>772</v>
      </c>
    </row>
    <row r="46" ht="14.4" spans="1:7">
      <c r="A46" s="10" t="s">
        <v>773</v>
      </c>
      <c r="B46" s="11" t="s">
        <v>732</v>
      </c>
      <c r="C46" s="11" t="s">
        <v>732</v>
      </c>
      <c r="D46" s="11" t="s">
        <v>732</v>
      </c>
      <c r="E46" s="11" t="s">
        <v>732</v>
      </c>
      <c r="F46" s="11" t="s">
        <v>732</v>
      </c>
      <c r="G46" s="11" t="s">
        <v>732</v>
      </c>
    </row>
    <row r="47" ht="14.4" spans="1:7">
      <c r="A47" s="10" t="s">
        <v>774</v>
      </c>
      <c r="B47" s="11" t="s">
        <v>732</v>
      </c>
      <c r="C47" s="11" t="s">
        <v>732</v>
      </c>
      <c r="D47" s="11" t="s">
        <v>732</v>
      </c>
      <c r="E47" s="11" t="s">
        <v>732</v>
      </c>
      <c r="F47" s="11" t="s">
        <v>732</v>
      </c>
      <c r="G47" s="11" t="s">
        <v>732</v>
      </c>
    </row>
    <row r="48" ht="14.4" spans="1:7">
      <c r="A48" s="10" t="s">
        <v>775</v>
      </c>
      <c r="B48" s="11" t="s">
        <v>776</v>
      </c>
      <c r="C48" s="11" t="s">
        <v>777</v>
      </c>
      <c r="D48" s="11" t="s">
        <v>778</v>
      </c>
      <c r="E48" s="11" t="s">
        <v>779</v>
      </c>
      <c r="F48" s="11" t="s">
        <v>780</v>
      </c>
      <c r="G48" s="11" t="s">
        <v>781</v>
      </c>
    </row>
    <row r="49" ht="14.4" spans="1:7">
      <c r="A49" s="10" t="s">
        <v>782</v>
      </c>
      <c r="B49" s="11" t="s">
        <v>783</v>
      </c>
      <c r="C49" s="11" t="s">
        <v>783</v>
      </c>
      <c r="D49" s="11" t="s">
        <v>783</v>
      </c>
      <c r="E49" s="11" t="s">
        <v>783</v>
      </c>
      <c r="F49" s="11" t="s">
        <v>783</v>
      </c>
      <c r="G49" s="11" t="s">
        <v>783</v>
      </c>
    </row>
    <row r="50" ht="14.4" spans="1:7">
      <c r="A50" s="10" t="s">
        <v>784</v>
      </c>
      <c r="B50" s="11" t="s">
        <v>785</v>
      </c>
      <c r="C50" s="11" t="s">
        <v>785</v>
      </c>
      <c r="D50" s="11" t="s">
        <v>785</v>
      </c>
      <c r="E50" s="11" t="s">
        <v>785</v>
      </c>
      <c r="F50" s="11" t="s">
        <v>785</v>
      </c>
      <c r="G50" s="11" t="s">
        <v>785</v>
      </c>
    </row>
    <row r="51" spans="1:7">
      <c r="A51" t="s">
        <v>708</v>
      </c>
    </row>
    <row r="52" ht="14.4" spans="1:7">
      <c r="A52" s="16" t="s">
        <v>786</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5"/>
  <sheetViews>
    <sheetView zoomScale="112" zoomScaleNormal="112" workbookViewId="0">
      <selection activeCell="D24" sqref="D24"/>
    </sheetView>
  </sheetViews>
  <sheetFormatPr defaultColWidth="9.66666666666667" defaultRowHeight="15.6"/>
  <cols>
    <col min="1" max="1" width="56.8333333333333" style="2" customWidth="1"/>
    <col min="2" max="13" width="20.8333333333333" style="2" customWidth="1"/>
    <col min="14" max="16384" width="9.66666666666667" style="2"/>
  </cols>
  <sheetData>
    <row r="1" spans="1:13">
      <c r="A1" t="s">
        <v>787</v>
      </c>
      <c r="B1"/>
      <c r="C1"/>
      <c r="D1"/>
      <c r="E1"/>
      <c r="F1"/>
      <c r="G1"/>
      <c r="H1"/>
      <c r="I1"/>
      <c r="J1"/>
      <c r="K1"/>
      <c r="L1"/>
      <c r="M1"/>
    </row>
    <row r="2" spans="1:13">
      <c r="A2" t="s">
        <v>722</v>
      </c>
      <c r="B2" t="s">
        <v>726</v>
      </c>
      <c r="C2" t="s">
        <v>727</v>
      </c>
      <c r="D2" t="s">
        <v>788</v>
      </c>
      <c r="E2" t="s">
        <v>789</v>
      </c>
      <c r="F2"/>
      <c r="G2"/>
      <c r="H2"/>
      <c r="I2"/>
      <c r="J2"/>
      <c r="K2"/>
      <c r="L2"/>
      <c r="M2"/>
    </row>
    <row r="3" spans="1:13">
      <c r="A3" t="s">
        <v>790</v>
      </c>
      <c r="B3" t="s">
        <v>791</v>
      </c>
      <c r="C3" t="s">
        <v>792</v>
      </c>
      <c r="D3" t="s">
        <v>793</v>
      </c>
      <c r="E3" t="s">
        <v>794</v>
      </c>
      <c r="F3"/>
      <c r="G3"/>
      <c r="H3"/>
      <c r="I3"/>
      <c r="J3"/>
      <c r="K3"/>
      <c r="L3"/>
      <c r="M3"/>
    </row>
    <row r="4" spans="1:13">
      <c r="A4" t="s">
        <v>736</v>
      </c>
      <c r="B4" t="s">
        <v>795</v>
      </c>
      <c r="C4" t="s">
        <v>795</v>
      </c>
      <c r="D4" t="s">
        <v>795</v>
      </c>
      <c r="E4" t="s">
        <v>795</v>
      </c>
      <c r="F4"/>
      <c r="G4"/>
      <c r="H4"/>
      <c r="I4"/>
      <c r="J4"/>
      <c r="K4"/>
      <c r="L4"/>
      <c r="M4"/>
    </row>
    <row r="5" s="1" customFormat="1" spans="1:13">
      <c r="A5" s="3" t="s">
        <v>796</v>
      </c>
      <c r="B5" s="4">
        <v>145.26</v>
      </c>
      <c r="C5" s="4">
        <v>130.18</v>
      </c>
      <c r="D5" s="4">
        <v>62.34</v>
      </c>
      <c r="E5" s="4">
        <v>197.06</v>
      </c>
      <c r="F5"/>
      <c r="G5"/>
      <c r="H5"/>
      <c r="I5"/>
      <c r="J5"/>
      <c r="K5"/>
      <c r="L5"/>
      <c r="M5"/>
    </row>
    <row r="6" s="1" customFormat="1" spans="1:13">
      <c r="A6" t="s">
        <v>797</v>
      </c>
      <c r="B6" s="5">
        <v>106.66</v>
      </c>
      <c r="C6" s="5">
        <v>-13.53</v>
      </c>
      <c r="D6" s="5">
        <v>-61.34</v>
      </c>
      <c r="E6" s="5">
        <v>128.1</v>
      </c>
      <c r="F6"/>
      <c r="G6"/>
      <c r="H6"/>
      <c r="I6"/>
      <c r="J6"/>
      <c r="K6"/>
      <c r="L6"/>
      <c r="M6"/>
    </row>
    <row r="7" s="1" customFormat="1" spans="1:13">
      <c r="A7" t="s">
        <v>798</v>
      </c>
      <c r="B7" s="5">
        <v>-106.99</v>
      </c>
      <c r="C7" s="5">
        <v>24.62</v>
      </c>
      <c r="D7" s="5">
        <v>-31.28</v>
      </c>
      <c r="E7" s="5">
        <v>29.17</v>
      </c>
      <c r="F7"/>
      <c r="G7"/>
      <c r="H7"/>
      <c r="I7"/>
      <c r="J7"/>
      <c r="K7"/>
      <c r="L7"/>
      <c r="M7"/>
    </row>
    <row r="8" spans="1:13">
      <c r="A8" t="s">
        <v>799</v>
      </c>
      <c r="B8" s="5">
        <v>-108.59</v>
      </c>
      <c r="C8" s="5">
        <v>23.35</v>
      </c>
      <c r="D8" s="5">
        <v>-32.84</v>
      </c>
      <c r="E8" s="5">
        <v>28.89</v>
      </c>
      <c r="F8"/>
      <c r="G8"/>
      <c r="H8"/>
      <c r="I8"/>
      <c r="J8"/>
      <c r="K8"/>
      <c r="L8"/>
      <c r="M8"/>
    </row>
    <row r="9" spans="1:13">
      <c r="A9" t="s">
        <v>800</v>
      </c>
      <c r="B9" s="5">
        <v>-61.77</v>
      </c>
      <c r="C9" s="5">
        <v>14.7</v>
      </c>
      <c r="D9" s="5">
        <v>35.55</v>
      </c>
      <c r="E9" s="5">
        <v>44.56</v>
      </c>
      <c r="F9"/>
      <c r="G9"/>
      <c r="H9"/>
      <c r="I9"/>
      <c r="J9"/>
      <c r="K9"/>
      <c r="L9"/>
      <c r="M9"/>
    </row>
    <row r="10" spans="1:13">
      <c r="A10" t="s">
        <v>801</v>
      </c>
      <c r="B10" s="5">
        <v>-86.93</v>
      </c>
      <c r="C10" s="5">
        <v>-16.29</v>
      </c>
      <c r="D10" s="5">
        <v>-2.67</v>
      </c>
      <c r="E10" s="5">
        <v>24.13</v>
      </c>
      <c r="F10"/>
      <c r="G10"/>
      <c r="H10"/>
      <c r="I10"/>
      <c r="J10"/>
      <c r="K10"/>
      <c r="L10"/>
      <c r="M10"/>
    </row>
    <row r="11" spans="1:13">
      <c r="A11" t="s">
        <v>802</v>
      </c>
      <c r="B11" s="5">
        <v>2.42</v>
      </c>
      <c r="C11" s="5">
        <v>2.24</v>
      </c>
      <c r="D11" s="5">
        <v>4.41</v>
      </c>
      <c r="E11" s="5">
        <v>2.17</v>
      </c>
      <c r="F11"/>
      <c r="G11"/>
      <c r="H11"/>
      <c r="I11"/>
      <c r="J11"/>
      <c r="K11"/>
      <c r="L11"/>
      <c r="M11"/>
    </row>
    <row r="12" spans="1:13">
      <c r="A12" t="s">
        <v>803</v>
      </c>
      <c r="B12" s="5">
        <v>-1.65</v>
      </c>
      <c r="C12" s="5">
        <v>-1.56</v>
      </c>
      <c r="D12" s="5">
        <v>-2.06</v>
      </c>
      <c r="E12" s="5">
        <v>-0.55</v>
      </c>
      <c r="F12"/>
      <c r="G12"/>
      <c r="H12"/>
      <c r="I12"/>
      <c r="J12"/>
      <c r="K12"/>
      <c r="L12"/>
      <c r="M12"/>
    </row>
    <row r="13" spans="1:13">
      <c r="A13" t="s">
        <v>804</v>
      </c>
      <c r="B13" s="5">
        <v>-0.01</v>
      </c>
      <c r="C13" s="5">
        <v>-0.02</v>
      </c>
      <c r="D13" s="5">
        <v>-0.15</v>
      </c>
      <c r="E13" s="5">
        <v>-0.07</v>
      </c>
      <c r="F13"/>
      <c r="G13"/>
      <c r="H13"/>
      <c r="I13"/>
      <c r="J13"/>
      <c r="K13"/>
      <c r="L13"/>
      <c r="M13"/>
    </row>
    <row r="14" spans="1:13">
      <c r="A14" t="s">
        <v>805</v>
      </c>
      <c r="B14" s="5">
        <v>0.14</v>
      </c>
      <c r="C14" s="5">
        <v>0.8</v>
      </c>
      <c r="D14" s="5">
        <v>-0.15</v>
      </c>
      <c r="E14" s="5">
        <v>0.49</v>
      </c>
      <c r="F14"/>
      <c r="G14"/>
      <c r="H14"/>
      <c r="I14"/>
      <c r="J14"/>
      <c r="K14"/>
      <c r="L14"/>
      <c r="M14"/>
    </row>
    <row r="15" spans="1:13">
      <c r="A15" t="s">
        <v>806</v>
      </c>
      <c r="B15" s="5">
        <v>7.05</v>
      </c>
      <c r="C15" s="5">
        <v>7.61</v>
      </c>
      <c r="D15" s="5">
        <v>5.64</v>
      </c>
      <c r="E15" s="5">
        <v>5.7</v>
      </c>
      <c r="F15"/>
      <c r="G15"/>
      <c r="H15"/>
      <c r="I15"/>
      <c r="J15"/>
      <c r="K15"/>
      <c r="L15"/>
      <c r="M15"/>
    </row>
    <row r="16" spans="1:13">
      <c r="A16" t="s">
        <v>807</v>
      </c>
      <c r="B16" s="5">
        <v>0</v>
      </c>
      <c r="C16" s="5">
        <v>1.62</v>
      </c>
      <c r="D16" s="5">
        <v>6.49</v>
      </c>
      <c r="E16" s="5">
        <v>-6.06</v>
      </c>
      <c r="F16"/>
      <c r="G16"/>
      <c r="H16"/>
      <c r="I16"/>
      <c r="J16"/>
      <c r="K16"/>
      <c r="L16"/>
      <c r="M16"/>
    </row>
    <row r="17" spans="1:13">
      <c r="A17" t="s">
        <v>808</v>
      </c>
      <c r="B17" s="5">
        <v>3.38</v>
      </c>
      <c r="C17" s="5">
        <v>4.18</v>
      </c>
      <c r="D17" s="5">
        <v>4.18</v>
      </c>
      <c r="E17" s="5">
        <v>5.04</v>
      </c>
      <c r="F17"/>
      <c r="G17"/>
      <c r="H17"/>
      <c r="I17"/>
      <c r="J17"/>
      <c r="K17"/>
      <c r="L17"/>
      <c r="M17"/>
    </row>
    <row r="18" spans="1:13">
      <c r="A18" t="s">
        <v>809</v>
      </c>
      <c r="B18"/>
      <c r="C18"/>
      <c r="D18" s="5">
        <v>-0.29</v>
      </c>
      <c r="E18"/>
      <c r="F18"/>
      <c r="G18"/>
      <c r="H18"/>
      <c r="I18"/>
      <c r="J18"/>
      <c r="K18"/>
      <c r="L18"/>
      <c r="M18"/>
    </row>
    <row r="19" spans="1:13">
      <c r="A19" t="s">
        <v>810</v>
      </c>
      <c r="B19"/>
      <c r="C19" s="5">
        <v>-1.55</v>
      </c>
      <c r="D19"/>
      <c r="E19"/>
      <c r="F19"/>
      <c r="G19"/>
      <c r="H19"/>
      <c r="I19"/>
      <c r="J19"/>
      <c r="K19"/>
      <c r="L19"/>
      <c r="M19"/>
    </row>
    <row r="20" spans="1:13">
      <c r="A20" t="s">
        <v>811</v>
      </c>
      <c r="B20"/>
      <c r="C20" s="5">
        <v>-0.02</v>
      </c>
      <c r="D20" s="5">
        <v>-1.68</v>
      </c>
      <c r="E20" s="5">
        <v>-0.34</v>
      </c>
      <c r="F20"/>
      <c r="G20"/>
      <c r="H20"/>
      <c r="I20"/>
      <c r="J20"/>
      <c r="K20"/>
      <c r="L20"/>
      <c r="M20"/>
    </row>
    <row r="21" spans="1:13">
      <c r="A21" t="s">
        <v>812</v>
      </c>
      <c r="B21" s="5">
        <v>0.05</v>
      </c>
      <c r="C21" s="5">
        <v>0.45</v>
      </c>
      <c r="D21"/>
      <c r="E21" s="5">
        <v>1.15</v>
      </c>
      <c r="F21"/>
      <c r="G21"/>
      <c r="H21"/>
      <c r="I21"/>
      <c r="J21"/>
      <c r="K21"/>
      <c r="L21"/>
      <c r="M21"/>
    </row>
    <row r="22" spans="1:13">
      <c r="A22" t="s">
        <v>813</v>
      </c>
      <c r="B22" s="5">
        <v>-0.01</v>
      </c>
      <c r="C22"/>
      <c r="D22" s="5">
        <v>-0.39</v>
      </c>
      <c r="E22" s="5">
        <v>0.39</v>
      </c>
      <c r="F22"/>
      <c r="G22"/>
      <c r="H22"/>
      <c r="I22"/>
      <c r="J22"/>
      <c r="K22"/>
      <c r="L22"/>
      <c r="M22"/>
    </row>
    <row r="23" spans="1:13">
      <c r="A23" t="s">
        <v>814</v>
      </c>
      <c r="B23" s="5">
        <v>0.13</v>
      </c>
      <c r="C23"/>
      <c r="D23"/>
      <c r="E23" s="5">
        <v>0.42</v>
      </c>
      <c r="F23"/>
      <c r="G23"/>
      <c r="H23"/>
      <c r="I23"/>
      <c r="J23"/>
      <c r="K23"/>
      <c r="L23"/>
      <c r="M23"/>
    </row>
    <row r="24" spans="1:13">
      <c r="A24" t="s">
        <v>815</v>
      </c>
      <c r="B24" s="5">
        <v>3</v>
      </c>
      <c r="C24" s="5">
        <v>5.11</v>
      </c>
      <c r="D24" s="5">
        <v>9.59</v>
      </c>
      <c r="E24" s="5">
        <v>5.57</v>
      </c>
      <c r="F24"/>
      <c r="G24"/>
      <c r="H24"/>
      <c r="I24"/>
      <c r="J24"/>
      <c r="K24"/>
      <c r="L24"/>
      <c r="M24"/>
    </row>
    <row r="25" spans="1:13">
      <c r="A25" t="s">
        <v>816</v>
      </c>
      <c r="B25" s="5">
        <v>0.22</v>
      </c>
      <c r="C25" s="5">
        <v>0.68</v>
      </c>
      <c r="D25" s="5">
        <v>1.65</v>
      </c>
      <c r="E25" s="5">
        <v>1.94</v>
      </c>
      <c r="F25"/>
      <c r="G25"/>
      <c r="H25"/>
      <c r="I25"/>
      <c r="J25"/>
      <c r="K25"/>
      <c r="L25"/>
      <c r="M25"/>
    </row>
    <row r="26" spans="1:13">
      <c r="A26" t="s">
        <v>817</v>
      </c>
      <c r="B26" s="5">
        <v>10.43</v>
      </c>
      <c r="C26" s="5">
        <v>11.45</v>
      </c>
      <c r="D26" s="5">
        <v>10.99</v>
      </c>
      <c r="E26" s="5">
        <v>4.59</v>
      </c>
      <c r="F26"/>
      <c r="G26"/>
      <c r="H26"/>
      <c r="I26"/>
      <c r="J26"/>
      <c r="K26"/>
      <c r="L26"/>
      <c r="M26"/>
    </row>
    <row r="27" spans="1:13">
      <c r="A27" t="s">
        <v>818</v>
      </c>
      <c r="B27" s="5">
        <v>-25.88</v>
      </c>
      <c r="C27" s="5">
        <v>-6.46</v>
      </c>
      <c r="D27" s="5">
        <v>-86.84</v>
      </c>
      <c r="E27" s="5">
        <v>-44.81</v>
      </c>
      <c r="F27"/>
      <c r="G27"/>
      <c r="H27"/>
      <c r="I27"/>
      <c r="J27"/>
      <c r="K27"/>
      <c r="L27"/>
      <c r="M27"/>
    </row>
    <row r="28" spans="1:13">
      <c r="A28" t="s">
        <v>819</v>
      </c>
      <c r="B28" s="5">
        <v>-100.13</v>
      </c>
      <c r="C28" s="5">
        <v>-174.47</v>
      </c>
      <c r="D28" s="5">
        <v>-172.84</v>
      </c>
      <c r="E28" s="5">
        <v>-161.84</v>
      </c>
      <c r="F28"/>
      <c r="G28"/>
      <c r="H28"/>
      <c r="I28"/>
      <c r="J28"/>
      <c r="K28"/>
      <c r="L28"/>
      <c r="M28"/>
    </row>
    <row r="29" spans="1:13">
      <c r="A29" t="s">
        <v>820</v>
      </c>
      <c r="B29" s="5">
        <v>78.62</v>
      </c>
      <c r="C29" s="5">
        <v>156.93</v>
      </c>
      <c r="D29" s="5">
        <v>189.25</v>
      </c>
      <c r="E29" s="5">
        <v>74.19</v>
      </c>
      <c r="F29"/>
      <c r="G29"/>
      <c r="H29"/>
      <c r="I29"/>
      <c r="J29"/>
      <c r="K29"/>
      <c r="L29"/>
      <c r="M29"/>
    </row>
    <row r="30" s="1" customFormat="1" spans="1:13">
      <c r="A30" t="s">
        <v>821</v>
      </c>
      <c r="B30" s="5">
        <v>-6.58</v>
      </c>
      <c r="C30" s="5">
        <v>-4.63</v>
      </c>
      <c r="D30" s="5">
        <v>0.02</v>
      </c>
      <c r="E30" s="5">
        <v>-3.3</v>
      </c>
      <c r="F30"/>
      <c r="G30"/>
      <c r="H30"/>
      <c r="I30"/>
      <c r="J30"/>
      <c r="K30"/>
      <c r="L30"/>
      <c r="M30"/>
    </row>
    <row r="31" spans="1:13">
      <c r="A31" t="s">
        <v>822</v>
      </c>
      <c r="B31" s="5">
        <v>-4.83</v>
      </c>
      <c r="C31" s="5">
        <v>16.65</v>
      </c>
      <c r="D31" s="5">
        <v>-15.74</v>
      </c>
      <c r="E31" s="5">
        <v>108.91</v>
      </c>
      <c r="F31"/>
      <c r="G31"/>
      <c r="H31"/>
      <c r="I31"/>
      <c r="J31"/>
      <c r="K31"/>
      <c r="L31"/>
      <c r="M31"/>
    </row>
    <row r="32" spans="1:13">
      <c r="A32" t="s">
        <v>823</v>
      </c>
      <c r="B32" s="5">
        <v>2.02</v>
      </c>
      <c r="C32" s="5">
        <v>0.36</v>
      </c>
      <c r="D32" s="5">
        <v>0.99</v>
      </c>
      <c r="E32" s="5">
        <v>3.13</v>
      </c>
      <c r="F32"/>
      <c r="G32"/>
      <c r="H32"/>
      <c r="I32"/>
      <c r="J32"/>
      <c r="K32"/>
      <c r="L32"/>
      <c r="M32"/>
    </row>
    <row r="33" spans="1:13">
      <c r="A33" t="s">
        <v>824</v>
      </c>
      <c r="B33" s="5">
        <v>9.15</v>
      </c>
      <c r="C33" s="5">
        <v>12.55</v>
      </c>
      <c r="D33" s="5">
        <v>10.48</v>
      </c>
      <c r="E33" s="5">
        <v>6.52</v>
      </c>
      <c r="F33"/>
      <c r="G33"/>
      <c r="H33"/>
      <c r="I33"/>
      <c r="J33"/>
      <c r="K33"/>
      <c r="L33"/>
      <c r="M33"/>
    </row>
    <row r="34" spans="1:13">
      <c r="A34" t="s">
        <v>825</v>
      </c>
      <c r="B34" s="5">
        <v>0.81</v>
      </c>
      <c r="C34" s="5">
        <v>7.72</v>
      </c>
      <c r="D34" s="5">
        <v>6.29</v>
      </c>
      <c r="E34" s="5">
        <v>1.52</v>
      </c>
      <c r="F34"/>
      <c r="G34"/>
      <c r="H34"/>
      <c r="I34"/>
      <c r="J34"/>
      <c r="K34"/>
      <c r="L34"/>
      <c r="M34"/>
    </row>
    <row r="35" spans="1:13">
      <c r="A35" t="s">
        <v>826</v>
      </c>
      <c r="B35" s="5">
        <v>1.64</v>
      </c>
      <c r="C35" s="5">
        <v>1.36</v>
      </c>
      <c r="D35" s="5">
        <v>1.96</v>
      </c>
      <c r="E35" s="5">
        <v>0.5</v>
      </c>
      <c r="F35"/>
      <c r="G35"/>
      <c r="H35"/>
      <c r="I35"/>
      <c r="J35"/>
      <c r="K35"/>
      <c r="L35"/>
      <c r="M35"/>
    </row>
    <row r="36" spans="1:13">
      <c r="A36" t="s">
        <v>827</v>
      </c>
      <c r="B36" s="5">
        <v>-0.05</v>
      </c>
      <c r="C36" s="5">
        <v>-0.09</v>
      </c>
      <c r="D36" s="5">
        <v>-0.4</v>
      </c>
      <c r="E36" s="5">
        <v>-0.22</v>
      </c>
      <c r="F36"/>
      <c r="G36"/>
      <c r="H36"/>
      <c r="I36"/>
      <c r="J36"/>
      <c r="K36"/>
      <c r="L36"/>
      <c r="M36"/>
    </row>
    <row r="37" spans="1:13">
      <c r="A37" t="s">
        <v>828</v>
      </c>
      <c r="B37" s="5">
        <v>-13.17</v>
      </c>
      <c r="C37" s="5">
        <v>-13.74</v>
      </c>
      <c r="D37" s="5">
        <v>-90.66</v>
      </c>
      <c r="E37" s="5">
        <v>55.11</v>
      </c>
      <c r="F37"/>
      <c r="G37"/>
      <c r="H37"/>
      <c r="I37"/>
      <c r="J37"/>
      <c r="K37"/>
      <c r="L37"/>
      <c r="M37"/>
    </row>
    <row r="38" s="1" customFormat="1" spans="1:13">
      <c r="A38" t="s">
        <v>829</v>
      </c>
      <c r="B38" s="5">
        <v>0</v>
      </c>
      <c r="C38" s="5">
        <v>0.2</v>
      </c>
      <c r="D38" s="5">
        <v>0.1</v>
      </c>
      <c r="E38" s="5">
        <v>0.05</v>
      </c>
      <c r="F38"/>
      <c r="G38"/>
      <c r="H38"/>
      <c r="I38"/>
      <c r="J38"/>
      <c r="K38"/>
      <c r="L38"/>
      <c r="M38"/>
    </row>
    <row r="39" spans="1:13">
      <c r="A39" t="s">
        <v>830</v>
      </c>
      <c r="B39"/>
      <c r="C39"/>
      <c r="D39" s="5">
        <v>-118</v>
      </c>
      <c r="E39" s="5">
        <v>-30</v>
      </c>
      <c r="F39"/>
      <c r="G39"/>
      <c r="H39"/>
      <c r="I39"/>
      <c r="J39"/>
      <c r="K39"/>
      <c r="L39"/>
      <c r="M39"/>
    </row>
    <row r="40" spans="1:13">
      <c r="A40" t="s">
        <v>831</v>
      </c>
      <c r="B40"/>
      <c r="C40" s="5">
        <v>0.03</v>
      </c>
      <c r="D40" s="5">
        <v>65.68</v>
      </c>
      <c r="E40" s="5">
        <v>84.34</v>
      </c>
      <c r="F40"/>
      <c r="G40"/>
      <c r="H40"/>
      <c r="I40"/>
      <c r="J40"/>
      <c r="K40"/>
      <c r="L40"/>
      <c r="M40"/>
    </row>
    <row r="41" spans="1:13">
      <c r="A41" t="s">
        <v>832</v>
      </c>
      <c r="B41"/>
      <c r="C41"/>
      <c r="D41" s="5">
        <v>0.07</v>
      </c>
      <c r="E41" s="5">
        <v>0.02</v>
      </c>
      <c r="F41"/>
      <c r="G41"/>
      <c r="H41"/>
      <c r="I41"/>
      <c r="J41"/>
      <c r="K41"/>
      <c r="L41"/>
      <c r="M41"/>
    </row>
    <row r="42" spans="1:13">
      <c r="A42" t="s">
        <v>833</v>
      </c>
      <c r="B42" s="5">
        <v>-0.05</v>
      </c>
      <c r="C42" s="5">
        <v>-0.58</v>
      </c>
      <c r="D42"/>
      <c r="E42" s="5">
        <v>-1.24</v>
      </c>
      <c r="F42"/>
      <c r="G42"/>
      <c r="H42"/>
      <c r="I42"/>
      <c r="J42"/>
      <c r="K42"/>
      <c r="L42"/>
      <c r="M42"/>
    </row>
    <row r="43" spans="1:13">
      <c r="A43" t="s">
        <v>834</v>
      </c>
      <c r="B43" s="5">
        <v>-7.76</v>
      </c>
      <c r="C43" s="5">
        <v>-9.46</v>
      </c>
      <c r="D43" s="5">
        <v>-17.72</v>
      </c>
      <c r="E43" s="5">
        <v>-5.59</v>
      </c>
      <c r="F43"/>
      <c r="G43"/>
      <c r="H43"/>
      <c r="I43"/>
      <c r="J43"/>
      <c r="K43"/>
      <c r="L43"/>
      <c r="M43"/>
    </row>
    <row r="44" spans="1:13">
      <c r="A44" t="s">
        <v>835</v>
      </c>
      <c r="B44" s="5">
        <v>-1.53</v>
      </c>
      <c r="C44" s="5">
        <v>-4.88</v>
      </c>
      <c r="D44" s="5">
        <v>-5.51</v>
      </c>
      <c r="E44" s="5">
        <v>-0.15</v>
      </c>
      <c r="F44"/>
      <c r="G44"/>
      <c r="H44"/>
      <c r="I44"/>
      <c r="J44"/>
      <c r="K44"/>
      <c r="L44"/>
      <c r="M44"/>
    </row>
    <row r="45" spans="1:13">
      <c r="A45" t="s">
        <v>836</v>
      </c>
      <c r="B45"/>
      <c r="C45"/>
      <c r="D45"/>
      <c r="E45" s="5">
        <v>-7.5</v>
      </c>
      <c r="F45"/>
      <c r="G45"/>
      <c r="H45"/>
      <c r="I45"/>
      <c r="J45"/>
      <c r="K45"/>
      <c r="L45"/>
      <c r="M45"/>
    </row>
    <row r="46" s="1" customFormat="1" spans="1:13">
      <c r="A46" t="s">
        <v>837</v>
      </c>
      <c r="B46" s="5">
        <v>0.09</v>
      </c>
      <c r="C46" s="5">
        <v>0.09</v>
      </c>
      <c r="D46" s="5">
        <v>0.49</v>
      </c>
      <c r="E46" s="5">
        <v>0.2</v>
      </c>
      <c r="F46"/>
      <c r="G46"/>
      <c r="H46"/>
      <c r="I46"/>
      <c r="J46"/>
      <c r="K46"/>
      <c r="L46"/>
      <c r="M46"/>
    </row>
    <row r="47" spans="1:13">
      <c r="A47" t="s">
        <v>838</v>
      </c>
      <c r="B47" s="5">
        <v>0.01</v>
      </c>
      <c r="C47" s="5">
        <v>0</v>
      </c>
      <c r="D47"/>
      <c r="E47"/>
      <c r="F47"/>
      <c r="G47"/>
      <c r="H47"/>
      <c r="I47"/>
      <c r="J47"/>
      <c r="K47"/>
      <c r="L47"/>
      <c r="M47"/>
    </row>
    <row r="48" spans="1:13">
      <c r="A48" t="s">
        <v>839</v>
      </c>
      <c r="B48" s="5">
        <v>-3.72</v>
      </c>
      <c r="C48" s="5">
        <v>-4.3</v>
      </c>
      <c r="D48" s="5">
        <v>-4.35</v>
      </c>
      <c r="E48" s="5">
        <v>-2.95</v>
      </c>
      <c r="F48"/>
      <c r="G48"/>
      <c r="H48"/>
      <c r="I48"/>
      <c r="J48"/>
      <c r="K48"/>
      <c r="L48"/>
      <c r="M48"/>
    </row>
    <row r="49" spans="1:13">
      <c r="A49" t="s">
        <v>840</v>
      </c>
      <c r="B49" s="5">
        <v>0.61</v>
      </c>
      <c r="C49" s="5">
        <v>4.84</v>
      </c>
      <c r="D49" s="5">
        <v>4.01</v>
      </c>
      <c r="E49" s="5">
        <v>2.91</v>
      </c>
      <c r="F49"/>
      <c r="G49"/>
      <c r="H49"/>
      <c r="I49"/>
      <c r="J49"/>
      <c r="K49"/>
      <c r="L49"/>
      <c r="M49"/>
    </row>
    <row r="50" spans="1:13">
      <c r="A50" t="s">
        <v>841</v>
      </c>
      <c r="B50" s="5">
        <v>-1.32</v>
      </c>
      <c r="C50" s="5">
        <v>-1.31</v>
      </c>
      <c r="D50" s="5">
        <v>-22.84</v>
      </c>
      <c r="E50" s="5">
        <v>-2.48</v>
      </c>
      <c r="F50"/>
      <c r="G50"/>
      <c r="H50"/>
      <c r="I50"/>
      <c r="J50"/>
      <c r="K50"/>
      <c r="L50"/>
      <c r="M50"/>
    </row>
    <row r="51" spans="1:13">
      <c r="A51" t="s">
        <v>842</v>
      </c>
      <c r="B51" s="5">
        <v>0.5</v>
      </c>
      <c r="C51" s="5">
        <v>1.63</v>
      </c>
      <c r="D51" s="5">
        <v>7.43</v>
      </c>
      <c r="E51" s="5">
        <v>17.5</v>
      </c>
      <c r="F51"/>
      <c r="G51"/>
      <c r="H51"/>
      <c r="I51"/>
      <c r="J51"/>
      <c r="K51"/>
      <c r="L51"/>
      <c r="M51"/>
    </row>
    <row r="52" spans="1:13">
      <c r="A52" t="s">
        <v>843</v>
      </c>
      <c r="B52" s="5">
        <v>226.83</v>
      </c>
      <c r="C52" s="5">
        <v>-24.41</v>
      </c>
      <c r="D52" s="5">
        <v>60.59</v>
      </c>
      <c r="E52" s="5">
        <v>43.82</v>
      </c>
      <c r="F52"/>
      <c r="G52"/>
      <c r="H52"/>
      <c r="I52"/>
      <c r="J52"/>
      <c r="K52"/>
      <c r="L52"/>
      <c r="M52"/>
    </row>
    <row r="53" spans="1:13">
      <c r="A53" s="6" t="s">
        <v>844</v>
      </c>
      <c r="B53"/>
      <c r="C53"/>
      <c r="D53" s="5">
        <v>88.06</v>
      </c>
      <c r="E53" s="5">
        <v>58.02</v>
      </c>
      <c r="F53"/>
      <c r="G53"/>
      <c r="H53"/>
      <c r="I53"/>
      <c r="J53"/>
      <c r="K53"/>
      <c r="L53"/>
      <c r="M53"/>
    </row>
    <row r="54" spans="1:13">
      <c r="A54" s="7" t="s">
        <v>845</v>
      </c>
      <c r="B54" s="5">
        <v>118.83</v>
      </c>
      <c r="C54" s="5">
        <v>146.93</v>
      </c>
      <c r="D54" s="5">
        <v>183.53</v>
      </c>
      <c r="E54" s="5">
        <v>73.35</v>
      </c>
      <c r="F54"/>
      <c r="G54"/>
      <c r="H54"/>
      <c r="I54"/>
      <c r="J54"/>
      <c r="K54"/>
      <c r="L54"/>
      <c r="M54"/>
    </row>
    <row r="55" spans="1:13">
      <c r="A55" s="7" t="s">
        <v>846</v>
      </c>
      <c r="B55" s="5">
        <v>-0.67</v>
      </c>
      <c r="C55" s="5">
        <v>-0.75</v>
      </c>
      <c r="D55" s="5">
        <v>-0.7</v>
      </c>
      <c r="E55" s="5">
        <v>-0.4</v>
      </c>
      <c r="F55"/>
      <c r="G55"/>
      <c r="H55"/>
      <c r="I55"/>
      <c r="J55"/>
      <c r="K55"/>
      <c r="L55"/>
      <c r="M55"/>
    </row>
    <row r="56" spans="1:13">
      <c r="A56" s="7" t="s">
        <v>847</v>
      </c>
      <c r="B56"/>
      <c r="C56"/>
      <c r="D56" s="5">
        <v>-1.27</v>
      </c>
      <c r="E56" s="5">
        <v>-0.8</v>
      </c>
      <c r="F56"/>
      <c r="G56"/>
      <c r="H56"/>
      <c r="I56"/>
      <c r="J56"/>
      <c r="K56"/>
      <c r="L56"/>
      <c r="M56"/>
    </row>
    <row r="57" spans="1:13">
      <c r="A57" s="7" t="s">
        <v>848</v>
      </c>
      <c r="B57"/>
      <c r="C57"/>
      <c r="D57"/>
      <c r="E57" s="5">
        <v>59.06</v>
      </c>
      <c r="F57"/>
      <c r="G57"/>
      <c r="H57"/>
      <c r="I57"/>
      <c r="J57"/>
      <c r="K57"/>
      <c r="L57"/>
      <c r="M57"/>
    </row>
    <row r="58" spans="1:13">
      <c r="A58" s="7" t="s">
        <v>849</v>
      </c>
      <c r="B58" s="5">
        <v>200</v>
      </c>
      <c r="C58"/>
      <c r="D58"/>
      <c r="E58" s="5">
        <v>1.01</v>
      </c>
      <c r="F58"/>
      <c r="G58"/>
      <c r="H58"/>
      <c r="I58"/>
      <c r="J58"/>
      <c r="K58"/>
      <c r="L58"/>
      <c r="M58"/>
    </row>
    <row r="59" spans="1:13">
      <c r="A59" s="7" t="s">
        <v>850</v>
      </c>
      <c r="B59" s="5">
        <v>-78.62</v>
      </c>
      <c r="C59" s="5">
        <v>-156.93</v>
      </c>
      <c r="D59" s="5">
        <v>-189.25</v>
      </c>
      <c r="E59" s="5">
        <v>-74.19</v>
      </c>
      <c r="F59"/>
      <c r="G59"/>
      <c r="H59"/>
      <c r="I59"/>
      <c r="J59"/>
      <c r="K59"/>
      <c r="L59"/>
      <c r="M59"/>
    </row>
    <row r="60" spans="1:13">
      <c r="A60" s="6" t="s">
        <v>851</v>
      </c>
      <c r="B60"/>
      <c r="C60"/>
      <c r="D60" s="5">
        <v>-6.28</v>
      </c>
      <c r="E60" s="5">
        <v>-64.78</v>
      </c>
      <c r="F60"/>
      <c r="G60"/>
      <c r="H60"/>
      <c r="I60"/>
      <c r="J60"/>
      <c r="K60"/>
      <c r="L60"/>
      <c r="M60"/>
    </row>
    <row r="61" spans="1:13">
      <c r="A61" s="7" t="s">
        <v>852</v>
      </c>
      <c r="B61"/>
      <c r="C61"/>
      <c r="D61"/>
      <c r="E61" s="5">
        <v>-1.5</v>
      </c>
      <c r="F61"/>
      <c r="G61"/>
      <c r="H61"/>
      <c r="I61"/>
      <c r="J61"/>
      <c r="K61"/>
      <c r="L61"/>
      <c r="M61"/>
    </row>
    <row r="62" spans="1:13">
      <c r="A62" s="7" t="s">
        <v>853</v>
      </c>
      <c r="B62" s="5">
        <v>-1.71</v>
      </c>
      <c r="C62" s="5">
        <v>-1.04</v>
      </c>
      <c r="D62" s="5">
        <v>-0.64</v>
      </c>
      <c r="E62" s="5">
        <v>-0.09</v>
      </c>
      <c r="F62"/>
      <c r="G62"/>
      <c r="H62"/>
      <c r="I62"/>
      <c r="J62"/>
      <c r="K62"/>
      <c r="L62"/>
      <c r="M62"/>
    </row>
    <row r="63" spans="1:13">
      <c r="A63" s="7" t="s">
        <v>854</v>
      </c>
      <c r="B63"/>
      <c r="C63"/>
      <c r="D63" s="5">
        <v>0.34</v>
      </c>
      <c r="E63"/>
      <c r="F63"/>
      <c r="G63"/>
      <c r="H63"/>
      <c r="I63"/>
      <c r="J63"/>
      <c r="K63"/>
      <c r="L63"/>
      <c r="M63"/>
    </row>
    <row r="64" spans="1:13">
      <c r="A64" s="6" t="s">
        <v>855</v>
      </c>
      <c r="B64" s="5">
        <v>-11</v>
      </c>
      <c r="C64" s="5">
        <v>-12.62</v>
      </c>
      <c r="D64" s="5">
        <v>-13.19</v>
      </c>
      <c r="E64" s="5">
        <v>-5.86</v>
      </c>
      <c r="F64"/>
      <c r="G64"/>
      <c r="H64"/>
      <c r="I64"/>
      <c r="J64"/>
      <c r="K64"/>
      <c r="L64"/>
      <c r="M64"/>
    </row>
    <row r="65" spans="1:13">
      <c r="A65" s="7" t="s">
        <v>856</v>
      </c>
      <c r="B65"/>
      <c r="C65"/>
      <c r="D65"/>
      <c r="E65"/>
      <c r="F65"/>
      <c r="G65"/>
      <c r="H65"/>
      <c r="I65"/>
      <c r="J65"/>
      <c r="K65"/>
      <c r="L65"/>
      <c r="M65"/>
    </row>
    <row r="66" spans="1:13">
      <c r="A66" t="s">
        <v>857</v>
      </c>
      <c r="B66" s="5">
        <v>38.71</v>
      </c>
      <c r="C66" s="5">
        <v>145.26</v>
      </c>
      <c r="D66" s="5">
        <v>130.18</v>
      </c>
      <c r="E66" s="5">
        <v>62.34</v>
      </c>
      <c r="F66"/>
      <c r="G66"/>
      <c r="H66"/>
      <c r="I66"/>
      <c r="J66"/>
      <c r="K66"/>
      <c r="L66"/>
      <c r="M66"/>
    </row>
    <row r="67" spans="1:13">
      <c r="A67" t="s">
        <v>858</v>
      </c>
      <c r="B67" s="5">
        <v>-0.1</v>
      </c>
      <c r="C67" s="5">
        <v>-1.55</v>
      </c>
      <c r="D67" s="5">
        <v>-6.5</v>
      </c>
      <c r="E67" s="5">
        <v>6.63</v>
      </c>
      <c r="F67"/>
      <c r="G67"/>
      <c r="H67"/>
      <c r="I67"/>
      <c r="J67"/>
      <c r="K67"/>
      <c r="L67"/>
      <c r="M67"/>
    </row>
    <row r="68" spans="1:13">
      <c r="A68" t="s">
        <v>859</v>
      </c>
      <c r="B68" s="5">
        <v>145.26</v>
      </c>
      <c r="C68" s="5">
        <v>129.82</v>
      </c>
      <c r="D68" s="5">
        <v>62.26</v>
      </c>
      <c r="E68" s="5">
        <v>196.99</v>
      </c>
      <c r="F68"/>
      <c r="G68"/>
      <c r="H68"/>
      <c r="I68"/>
      <c r="J68"/>
      <c r="K68"/>
      <c r="L68"/>
      <c r="M68"/>
    </row>
    <row r="69" spans="1:13">
      <c r="A69" t="s">
        <v>860</v>
      </c>
      <c r="B69"/>
      <c r="C69" s="5">
        <v>0.36</v>
      </c>
      <c r="D69" s="5">
        <v>0.07</v>
      </c>
      <c r="E69" s="5">
        <v>0.07</v>
      </c>
      <c r="F69"/>
      <c r="G69"/>
      <c r="H69"/>
      <c r="I69"/>
      <c r="J69"/>
      <c r="K69"/>
      <c r="L69"/>
      <c r="M69"/>
    </row>
    <row r="70" spans="1:13">
      <c r="A70" s="3" t="s">
        <v>861</v>
      </c>
      <c r="B70" s="4">
        <v>145.26</v>
      </c>
      <c r="C70" s="4">
        <v>130.18</v>
      </c>
      <c r="D70" s="4">
        <v>62.34</v>
      </c>
      <c r="E70" s="4">
        <v>197.06</v>
      </c>
      <c r="F70"/>
      <c r="G70"/>
      <c r="H70"/>
      <c r="I70"/>
      <c r="J70"/>
      <c r="K70"/>
      <c r="L70"/>
      <c r="M70"/>
    </row>
    <row r="71" spans="1:13">
      <c r="A71" t="s">
        <v>862</v>
      </c>
      <c r="B71" t="s">
        <v>863</v>
      </c>
      <c r="C71" t="s">
        <v>863</v>
      </c>
      <c r="D71" t="s">
        <v>863</v>
      </c>
      <c r="E71" t="s">
        <v>863</v>
      </c>
      <c r="F71"/>
      <c r="G71"/>
      <c r="H71"/>
      <c r="I71"/>
      <c r="J71"/>
      <c r="K71"/>
      <c r="L71"/>
      <c r="M71"/>
    </row>
    <row r="72" spans="1:13">
      <c r="A72" t="s">
        <v>864</v>
      </c>
      <c r="B72" t="s">
        <v>863</v>
      </c>
      <c r="C72" t="s">
        <v>863</v>
      </c>
      <c r="D72" t="s">
        <v>863</v>
      </c>
      <c r="E72" t="s">
        <v>863</v>
      </c>
      <c r="F72"/>
      <c r="G72"/>
      <c r="H72"/>
      <c r="I72"/>
      <c r="J72"/>
      <c r="K72"/>
      <c r="L72"/>
      <c r="M72"/>
    </row>
    <row r="73" spans="1:13">
      <c r="A73" t="s">
        <v>773</v>
      </c>
      <c r="B73" s="5">
        <v>1</v>
      </c>
      <c r="C73" s="5">
        <v>1</v>
      </c>
      <c r="D73" s="5">
        <v>1</v>
      </c>
      <c r="E73" s="5">
        <v>1</v>
      </c>
      <c r="F73"/>
      <c r="G73"/>
      <c r="H73"/>
      <c r="I73"/>
      <c r="J73"/>
      <c r="K73"/>
      <c r="L73"/>
      <c r="M73"/>
    </row>
    <row r="74" spans="1:13">
      <c r="A74" t="s">
        <v>774</v>
      </c>
      <c r="B74" t="s">
        <v>865</v>
      </c>
      <c r="C74" t="s">
        <v>865</v>
      </c>
      <c r="D74" t="s">
        <v>865</v>
      </c>
      <c r="E74" t="s">
        <v>865</v>
      </c>
      <c r="F74"/>
      <c r="G74"/>
      <c r="H74"/>
      <c r="I74"/>
      <c r="J74"/>
      <c r="K74"/>
      <c r="L74"/>
      <c r="M74"/>
    </row>
    <row r="75" spans="1:13">
      <c r="A75" t="s">
        <v>866</v>
      </c>
      <c r="B75" t="s">
        <v>719</v>
      </c>
      <c r="C75" t="s">
        <v>720</v>
      </c>
      <c r="D75" t="s">
        <v>721</v>
      </c>
      <c r="E75" t="s">
        <v>867</v>
      </c>
      <c r="F75"/>
      <c r="G75"/>
      <c r="H75"/>
      <c r="I75"/>
      <c r="J75"/>
      <c r="K75"/>
      <c r="L75"/>
      <c r="M75"/>
    </row>
    <row r="76" spans="1:13">
      <c r="A76" t="s">
        <v>868</v>
      </c>
      <c r="B76" t="s">
        <v>726</v>
      </c>
      <c r="C76" t="s">
        <v>727</v>
      </c>
      <c r="D76" t="s">
        <v>788</v>
      </c>
      <c r="E76" t="s">
        <v>789</v>
      </c>
      <c r="F76"/>
      <c r="G76"/>
      <c r="H76"/>
      <c r="I76"/>
      <c r="J76"/>
      <c r="K76"/>
      <c r="L76"/>
      <c r="M76"/>
    </row>
    <row r="77" spans="1:13">
      <c r="A77" t="s">
        <v>869</v>
      </c>
      <c r="B77" t="s">
        <v>870</v>
      </c>
      <c r="C77" t="s">
        <v>870</v>
      </c>
      <c r="D77" t="s">
        <v>870</v>
      </c>
      <c r="E77" t="s">
        <v>871</v>
      </c>
      <c r="F77"/>
      <c r="G77"/>
      <c r="H77"/>
      <c r="I77"/>
      <c r="J77"/>
      <c r="K77"/>
      <c r="L77"/>
      <c r="M77"/>
    </row>
    <row r="78" spans="1:13">
      <c r="A78" t="s">
        <v>775</v>
      </c>
      <c r="B78" t="s">
        <v>872</v>
      </c>
      <c r="C78" t="s">
        <v>872</v>
      </c>
      <c r="D78" t="s">
        <v>872</v>
      </c>
      <c r="E78" t="s">
        <v>873</v>
      </c>
      <c r="F78"/>
      <c r="G78"/>
      <c r="H78"/>
      <c r="I78"/>
      <c r="J78"/>
      <c r="K78"/>
      <c r="L78"/>
      <c r="M78"/>
    </row>
    <row r="79" spans="1:13">
      <c r="A79" t="s">
        <v>782</v>
      </c>
      <c r="B79" t="s">
        <v>874</v>
      </c>
      <c r="C79" t="s">
        <v>874</v>
      </c>
      <c r="D79" t="s">
        <v>874</v>
      </c>
      <c r="E79"/>
      <c r="F79"/>
      <c r="G79"/>
      <c r="H79"/>
      <c r="I79"/>
      <c r="J79"/>
      <c r="K79"/>
      <c r="L79"/>
      <c r="M79"/>
    </row>
    <row r="80" spans="1:13">
      <c r="A80" t="s">
        <v>875</v>
      </c>
      <c r="B80" t="s">
        <v>876</v>
      </c>
      <c r="C80" t="s">
        <v>876</v>
      </c>
      <c r="D80" t="s">
        <v>876</v>
      </c>
      <c r="E80"/>
      <c r="F80"/>
      <c r="G80"/>
      <c r="H80"/>
      <c r="I80"/>
      <c r="J80"/>
      <c r="K80"/>
      <c r="L80"/>
      <c r="M80"/>
    </row>
    <row r="81" spans="1:13">
      <c r="A81" t="s">
        <v>877</v>
      </c>
      <c r="B81"/>
      <c r="C81"/>
      <c r="D81"/>
      <c r="E81"/>
      <c r="F81"/>
      <c r="G81"/>
      <c r="H81"/>
      <c r="I81"/>
      <c r="J81"/>
      <c r="K81"/>
      <c r="L81"/>
      <c r="M81"/>
    </row>
    <row r="82" spans="1:13">
      <c r="A82"/>
      <c r="B82"/>
      <c r="C82"/>
      <c r="D82"/>
      <c r="E82"/>
      <c r="F82"/>
      <c r="G82"/>
      <c r="H82"/>
      <c r="I82"/>
      <c r="J82"/>
      <c r="K82"/>
      <c r="L82"/>
      <c r="M82"/>
    </row>
    <row r="83" spans="1:13">
      <c r="A83"/>
      <c r="B83"/>
      <c r="C83"/>
      <c r="D83"/>
      <c r="E83"/>
      <c r="F83"/>
      <c r="G83"/>
      <c r="H83"/>
      <c r="I83"/>
      <c r="J83"/>
      <c r="K83"/>
      <c r="L83"/>
      <c r="M83"/>
    </row>
    <row r="84" spans="1:13">
      <c r="A84" t="s">
        <v>878</v>
      </c>
      <c r="B84"/>
      <c r="C84"/>
      <c r="D84"/>
      <c r="E84"/>
      <c r="F84"/>
      <c r="G84"/>
      <c r="H84"/>
      <c r="I84"/>
      <c r="J84"/>
      <c r="K84"/>
      <c r="L84"/>
      <c r="M84"/>
    </row>
    <row r="85" spans="1:13">
      <c r="A85"/>
      <c r="B85"/>
      <c r="C85"/>
      <c r="D85"/>
      <c r="E85"/>
      <c r="F85"/>
      <c r="G85"/>
      <c r="H85"/>
      <c r="I85"/>
      <c r="J85"/>
      <c r="K85"/>
      <c r="L85"/>
      <c r="M85"/>
    </row>
  </sheetData>
  <mergeCells count="1">
    <mergeCell ref="A1:M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XN</vt:lpstr>
      <vt:lpstr>XN-output</vt:lpstr>
      <vt:lpstr>DCF </vt:lpstr>
      <vt:lpstr>Sheet1</vt:lpstr>
      <vt:lpstr>PL-CF-BS</vt:lpstr>
      <vt:lpstr>年度版model</vt:lpstr>
      <vt:lpstr>完整版model</vt:lpstr>
      <vt:lpstr>O’ PL</vt:lpstr>
      <vt:lpstr>CF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Yanli Li</dc:creator>
  <cp:lastModifiedBy>微信用户</cp:lastModifiedBy>
  <dcterms:created xsi:type="dcterms:W3CDTF">2015-06-07T18:19:00Z</dcterms:created>
  <dcterms:modified xsi:type="dcterms:W3CDTF">2026-03-16T12:17:17Z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2b515adb</vt:lpwstr>
  </property>
  <property fmtid="{D5CDD505-2E9C-101B-9397-08002B2CF9AE}" pid="3" name="ICV">
    <vt:lpwstr>3B17E51A402E43778F0AB15804AA3AA7_13</vt:lpwstr>
  </property>
  <property fmtid="{D5CDD505-2E9C-101B-9397-08002B2CF9AE}" pid="4" name="KSOProductBuildVer">
    <vt:lpwstr>2052-12.1.0.24034</vt:lpwstr>
  </property>
  <property fmtid="{D5CDD505-2E9C-101B-9397-08002B2CF9AE}" pid="5" name="CalculationRule">
    <vt:i4>0</vt:i4>
  </property>
</Properties>
</file>