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xr:revisionPtr revIDLastSave="0" documentId="8_{7C4705CA-29BB-D940-A078-A4F0B038CF6F}" xr6:coauthVersionLast="45" xr6:coauthVersionMax="45" xr10:uidLastSave="{00000000-0000-0000-0000-000000000000}"/>
  <bookViews>
    <workbookView xWindow="860" yWindow="480" windowWidth="26380" windowHeight="17540" xr2:uid="{AB219472-A173-4942-882C-E6C36FFFB216}"/>
  </bookViews>
  <sheets>
    <sheet name="Q1" sheetId="2" r:id="rId1"/>
    <sheet name="Sheet2" sheetId="4" r:id="rId2"/>
    <sheet name="Sheet1" sheetId="3" r:id="rId3"/>
  </sheets>
  <definedNames>
    <definedName name="solver_adj" localSheetId="0" hidden="1">'Q1'!$B$42:$B$45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'Q1'!$D$30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'Q1'!$O$24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'Q1'!$J$2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1" i="2" l="1"/>
  <c r="C115" i="2"/>
  <c r="C104" i="2"/>
  <c r="C105" i="2"/>
  <c r="C106" i="2"/>
  <c r="C107" i="2"/>
  <c r="C103" i="2"/>
  <c r="A72" i="2"/>
  <c r="A71" i="2"/>
  <c r="A70" i="2"/>
  <c r="G52" i="2" a="1"/>
  <c r="G52" i="2" s="1"/>
  <c r="G80" i="2" s="1" a="1"/>
  <c r="G80" i="2" s="1"/>
  <c r="E72" i="2"/>
  <c r="E71" i="2"/>
  <c r="E70" i="2"/>
  <c r="D72" i="2"/>
  <c r="D71" i="2"/>
  <c r="D70" i="2"/>
  <c r="C72" i="2"/>
  <c r="C71" i="2"/>
  <c r="C70" i="2"/>
  <c r="B72" i="2"/>
  <c r="B71" i="2"/>
  <c r="B70" i="2"/>
  <c r="P81" i="2"/>
  <c r="O81" i="2"/>
  <c r="N81" i="2"/>
  <c r="M81" i="2"/>
  <c r="L81" i="2"/>
  <c r="B112" i="2"/>
  <c r="C118" i="2" s="1"/>
  <c r="B111" i="2"/>
  <c r="N3" i="2"/>
  <c r="N4" i="2"/>
  <c r="N5" i="2"/>
  <c r="O5" i="2" s="1"/>
  <c r="N6" i="2"/>
  <c r="O6" i="2" s="1"/>
  <c r="N7" i="2"/>
  <c r="N8" i="2"/>
  <c r="N9" i="2"/>
  <c r="O9" i="2" s="1"/>
  <c r="N10" i="2"/>
  <c r="O10" i="2" s="1"/>
  <c r="N11" i="2"/>
  <c r="N12" i="2"/>
  <c r="N13" i="2"/>
  <c r="O13" i="2" s="1"/>
  <c r="N14" i="2"/>
  <c r="O14" i="2" s="1"/>
  <c r="N15" i="2"/>
  <c r="N16" i="2"/>
  <c r="N17" i="2"/>
  <c r="O17" i="2" s="1"/>
  <c r="N18" i="2"/>
  <c r="O18" i="2" s="1"/>
  <c r="N19" i="2"/>
  <c r="N20" i="2"/>
  <c r="N21" i="2"/>
  <c r="O21" i="2" s="1"/>
  <c r="N2" i="2"/>
  <c r="I2" i="2"/>
  <c r="M2" i="2"/>
  <c r="I3" i="2"/>
  <c r="M3" i="2" s="1"/>
  <c r="I4" i="2"/>
  <c r="M4" i="2" s="1"/>
  <c r="I5" i="2"/>
  <c r="M5" i="2" s="1"/>
  <c r="I6" i="2"/>
  <c r="M6" i="2" s="1"/>
  <c r="I7" i="2"/>
  <c r="M7" i="2" s="1"/>
  <c r="I8" i="2"/>
  <c r="M8" i="2" s="1"/>
  <c r="I9" i="2"/>
  <c r="M9" i="2" s="1"/>
  <c r="I10" i="2"/>
  <c r="M10" i="2" s="1"/>
  <c r="I11" i="2"/>
  <c r="M11" i="2" s="1"/>
  <c r="I12" i="2"/>
  <c r="M12" i="2" s="1"/>
  <c r="I13" i="2"/>
  <c r="M13" i="2" s="1"/>
  <c r="I14" i="2"/>
  <c r="M14" i="2" s="1"/>
  <c r="I15" i="2"/>
  <c r="M15" i="2" s="1"/>
  <c r="I16" i="2"/>
  <c r="M16" i="2" s="1"/>
  <c r="I17" i="2"/>
  <c r="M17" i="2" s="1"/>
  <c r="I18" i="2"/>
  <c r="L18" i="2" s="1"/>
  <c r="I19" i="2"/>
  <c r="L19" i="2" s="1"/>
  <c r="I20" i="2"/>
  <c r="L20" i="2" s="1"/>
  <c r="I21" i="2"/>
  <c r="L21" i="2" s="1"/>
  <c r="L2" i="2"/>
  <c r="L3" i="2"/>
  <c r="L4" i="2"/>
  <c r="L5" i="2"/>
  <c r="L6" i="2"/>
  <c r="L7" i="2"/>
  <c r="L9" i="2"/>
  <c r="L10" i="2"/>
  <c r="L11" i="2"/>
  <c r="L12" i="2"/>
  <c r="L13" i="2"/>
  <c r="L14" i="2"/>
  <c r="L15" i="2"/>
  <c r="L16" i="2"/>
  <c r="L17" i="2"/>
  <c r="B27" i="2"/>
  <c r="B25" i="2"/>
  <c r="L8" i="2" l="1"/>
  <c r="C117" i="2"/>
  <c r="A74" i="2" a="1"/>
  <c r="A74" i="2" s="1"/>
  <c r="A80" i="2" s="1" a="1"/>
  <c r="A80" i="2" s="1"/>
  <c r="A87" i="2" s="1" a="1"/>
  <c r="A87" i="2" s="1"/>
  <c r="N87" i="2" s="1" a="1"/>
  <c r="N87" i="2" s="1"/>
  <c r="N107" i="2" s="1"/>
  <c r="A94" i="2" s="1" a="1"/>
  <c r="A94" i="2" s="1"/>
  <c r="M20" i="2"/>
  <c r="M19" i="2"/>
  <c r="C116" i="2"/>
  <c r="M18" i="2"/>
  <c r="B38" i="2" s="1"/>
  <c r="O20" i="2"/>
  <c r="O16" i="2"/>
  <c r="O12" i="2"/>
  <c r="O8" i="2"/>
  <c r="O4" i="2"/>
  <c r="C119" i="2"/>
  <c r="M21" i="2"/>
  <c r="O19" i="2"/>
  <c r="O15" i="2"/>
  <c r="O11" i="2"/>
  <c r="O7" i="2"/>
  <c r="O3" i="2"/>
  <c r="O2" i="2"/>
  <c r="O24" i="2" s="1"/>
  <c r="B39" i="2" l="1"/>
  <c r="P6" i="2"/>
  <c r="Q6" i="2" s="1"/>
  <c r="P10" i="2"/>
  <c r="Q10" i="2" s="1"/>
  <c r="P14" i="2"/>
  <c r="Q14" i="2" s="1"/>
  <c r="P18" i="2"/>
  <c r="Q18" i="2" s="1"/>
  <c r="P2" i="2"/>
  <c r="Q2" i="2" s="1"/>
  <c r="P3" i="2"/>
  <c r="Q3" i="2" s="1"/>
  <c r="P7" i="2"/>
  <c r="Q7" i="2" s="1"/>
  <c r="P11" i="2"/>
  <c r="Q11" i="2" s="1"/>
  <c r="P15" i="2"/>
  <c r="Q15" i="2" s="1"/>
  <c r="P19" i="2"/>
  <c r="Q19" i="2" s="1"/>
  <c r="P4" i="2"/>
  <c r="Q4" i="2" s="1"/>
  <c r="P8" i="2"/>
  <c r="Q8" i="2" s="1"/>
  <c r="P12" i="2"/>
  <c r="Q12" i="2" s="1"/>
  <c r="P16" i="2"/>
  <c r="Q16" i="2" s="1"/>
  <c r="P20" i="2"/>
  <c r="Q20" i="2" s="1"/>
  <c r="P5" i="2"/>
  <c r="Q5" i="2" s="1"/>
  <c r="P9" i="2"/>
  <c r="Q9" i="2" s="1"/>
  <c r="P13" i="2"/>
  <c r="Q13" i="2" s="1"/>
  <c r="P17" i="2"/>
  <c r="Q17" i="2" s="1"/>
  <c r="P21" i="2"/>
  <c r="Q21" i="2" s="1"/>
  <c r="L24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<sst xmlns="http://schemas.openxmlformats.org/spreadsheetml/2006/main" count="133" uniqueCount="94">
  <si>
    <t>Remodeled</t>
  </si>
  <si>
    <t>Neighborhood</t>
  </si>
  <si>
    <t>Age</t>
  </si>
  <si>
    <t>Price</t>
  </si>
  <si>
    <t>Area (SQFT)</t>
  </si>
  <si>
    <t>Y</t>
  </si>
  <si>
    <t>New</t>
  </si>
  <si>
    <t>Remodeled flag</t>
  </si>
  <si>
    <t>adjusted age</t>
  </si>
  <si>
    <t>count</t>
  </si>
  <si>
    <t>error</t>
  </si>
  <si>
    <t>by data table</t>
  </si>
  <si>
    <t>by norminv</t>
  </si>
  <si>
    <t>N1</t>
  </si>
  <si>
    <t>N2</t>
  </si>
  <si>
    <t>not suitable to use</t>
  </si>
  <si>
    <t>(P-Predicted)^2</t>
  </si>
  <si>
    <t>TOTAL</t>
  </si>
  <si>
    <t>sd of error</t>
  </si>
  <si>
    <t>mean of error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</si>
  <si>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</si>
  <si>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</si>
  <si>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</si>
  <si>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</si>
  <si>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</si>
  <si>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</si>
  <si>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</si>
  <si>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</si>
  <si>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</si>
  <si>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</si>
  <si>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</si>
  <si>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</si>
  <si>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</si>
  <si>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</si>
  <si>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</si>
  <si>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</si>
  <si>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</si>
  <si>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</si>
  <si>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</si>
  <si>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</si>
  <si>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</si>
  <si>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</si>
  <si>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</si>
  <si>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</si>
  <si>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</si>
  <si>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</si>
  <si>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</si>
  <si>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</si>
  <si>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(a)</t>
  </si>
  <si>
    <t>(b)</t>
  </si>
  <si>
    <t>(c)</t>
  </si>
  <si>
    <t>(d)</t>
  </si>
  <si>
    <t>b0</t>
  </si>
  <si>
    <t>b1(area)</t>
  </si>
  <si>
    <t>b2(age)</t>
  </si>
  <si>
    <t>b3(N1)</t>
  </si>
  <si>
    <t>b4(N2)</t>
  </si>
  <si>
    <t>Pred Price (d)</t>
  </si>
  <si>
    <t>Pred Price(b)</t>
  </si>
  <si>
    <t>(e)</t>
  </si>
  <si>
    <t>Marix X</t>
  </si>
  <si>
    <t>Transpose of X</t>
  </si>
  <si>
    <t>Price(a)</t>
  </si>
  <si>
    <t>MINVERSE</t>
  </si>
  <si>
    <t>MMULT(Xt,X)</t>
  </si>
  <si>
    <t>(f)</t>
  </si>
  <si>
    <t>MMULT(X^t , Y)</t>
  </si>
  <si>
    <t>Pred Price(e)</t>
  </si>
  <si>
    <t>(g)</t>
  </si>
  <si>
    <t>Var-Cov matrix</t>
  </si>
  <si>
    <t>var(b1)</t>
  </si>
  <si>
    <t>var(b2)</t>
  </si>
  <si>
    <t>var(b3)</t>
  </si>
  <si>
    <t>var(b4)</t>
  </si>
  <si>
    <t>var(error)</t>
  </si>
  <si>
    <t>variance</t>
  </si>
  <si>
    <t>b1</t>
  </si>
  <si>
    <t>b2</t>
  </si>
  <si>
    <t>b3</t>
  </si>
  <si>
    <t>b4</t>
  </si>
  <si>
    <t>t stats</t>
  </si>
  <si>
    <t>(h)</t>
  </si>
  <si>
    <t>Totral numbers</t>
  </si>
  <si>
    <t>Degree of freedom</t>
  </si>
  <si>
    <t>p value</t>
  </si>
  <si>
    <t>intercept</t>
  </si>
  <si>
    <t>average</t>
  </si>
  <si>
    <t>area</t>
  </si>
  <si>
    <t>Average</t>
  </si>
  <si>
    <t>var(b0)</t>
  </si>
  <si>
    <t>standatd deviation</t>
  </si>
  <si>
    <t>MMULT(X^t,Y)</t>
  </si>
  <si>
    <t>bo(intercept)</t>
  </si>
  <si>
    <t>Variace of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</si>
</sst>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6D7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Continuous"/>
    </xf>
    <xf numFmtId="0" fontId="3" fillId="4" borderId="4" xfId="0" applyFont="1" applyFill="1" applyBorder="1" applyAlignment="1">
      <alignment horizontal="center"/>
    </xf>
    <xf numFmtId="0" fontId="0" fillId="4" borderId="0" xfId="0" applyFill="1" applyBorder="1" applyAlignment="1"/>
    <xf numFmtId="0" fontId="0" fillId="4" borderId="3" xfId="0" applyFill="1" applyBorder="1" applyAlignment="1"/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6" borderId="0" xfId="0" applyFont="1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0" xfId="0" applyFill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Border="1"/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D7FF"/>
      <color rgb="FFE0CDFF"/>
      <color rgb="FFD8C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A3678F9-3F9C-6840-8C41-86FEDF12D33D}">
  <we:reference id="0986d9dd-94f1-4b67-978d-c4cf6e6142a8" version="20.5.0.0" store="EXCatalog" storeType="EXCatalog"/>
  <we:alternateReferences>
    <we:reference id="WA200000018" version="20.5.0.0" store="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01A57EA6-A8CB-844E-B30A-A70424C55F59}">
  <we:reference id="a2a4692c-ecd3-4c3d-bc1e-2c407a976176" version="20.5.0.0" store="EXCatalog" storeType="EXCatalog"/>
  <we:alternateReferences>
    <we:reference id="WA200000019" version="20.5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64B5-7711-4566-9B07-7419F0C55504}">
  <dimension ref="A1:Z119"/>
  <sheetViews>
    <sheetView tabSelected="1" zoomScale="90" zoomScaleNormal="90" workbookViewId="0">
      <selection activeCell="E112" sqref="E112"/>
    </sheetView>
  </sheetViews>
  <sheetFormatPr baseColWidth="10" defaultColWidth="8.83203125" defaultRowHeight="15" x14ac:dyDescent="0.2"/>
  <cols>
    <col min="1" max="5" width="15.83203125" style="2" customWidth="1"/>
    <col min="6" max="6" width="13" customWidth="1"/>
    <col min="7" max="7" width="11.83203125" style="2" customWidth="1"/>
    <col min="8" max="8" width="12" bestFit="1" customWidth="1"/>
    <col min="9" max="9" width="13.83203125" customWidth="1"/>
    <col min="10" max="10" width="9.83203125" customWidth="1"/>
    <col min="12" max="12" width="12.1640625" bestFit="1" customWidth="1"/>
    <col min="14" max="14" width="11.33203125" customWidth="1"/>
    <col min="15" max="15" width="13.1640625" customWidth="1"/>
    <col min="16" max="16" width="10.6640625" customWidth="1"/>
    <col min="17" max="17" width="12.33203125" bestFit="1" customWidth="1"/>
  </cols>
  <sheetData>
    <row r="1" spans="1:17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7</v>
      </c>
      <c r="F1" s="2" t="s">
        <v>13</v>
      </c>
      <c r="G1" s="2" t="s">
        <v>14</v>
      </c>
      <c r="H1" s="1" t="s">
        <v>8</v>
      </c>
      <c r="I1" s="4" t="s">
        <v>58</v>
      </c>
      <c r="J1" s="5" t="s">
        <v>62</v>
      </c>
      <c r="K1" s="4"/>
      <c r="L1" s="27" t="s">
        <v>16</v>
      </c>
      <c r="M1" s="3" t="s">
        <v>10</v>
      </c>
      <c r="N1" s="4" t="s">
        <v>57</v>
      </c>
      <c r="O1" s="28" t="s">
        <v>16</v>
      </c>
      <c r="P1" s="35" t="s">
        <v>67</v>
      </c>
      <c r="Q1" t="s">
        <v>10</v>
      </c>
    </row>
    <row r="2" spans="1:17" x14ac:dyDescent="0.2">
      <c r="A2" s="2">
        <v>1500</v>
      </c>
      <c r="C2" s="2">
        <v>2</v>
      </c>
      <c r="D2" s="2">
        <v>20</v>
      </c>
      <c r="E2" s="2">
        <v>0</v>
      </c>
      <c r="F2" s="2">
        <v>0</v>
      </c>
      <c r="G2" s="2">
        <v>1</v>
      </c>
      <c r="H2" s="2">
        <v>20</v>
      </c>
      <c r="I2" s="3">
        <f>$B$31+$B$32*A2+$B$33*H2+$B$34*F2+$B$35*G2</f>
        <v>171233.98338726835</v>
      </c>
      <c r="J2" s="6">
        <v>188556.12259125337</v>
      </c>
      <c r="K2" s="3"/>
      <c r="L2" s="29">
        <f>(I2-J2)^2</f>
        <v>300056506.60223472</v>
      </c>
      <c r="M2" s="3">
        <f>J2-I2</f>
        <v>17322.139203985018</v>
      </c>
      <c r="N2" s="3">
        <f>$B$42*A2+$B$43*H2+$B$44*F2+$B$45*G2</f>
        <v>173846259.16119596</v>
      </c>
      <c r="O2" s="30">
        <f>(L2-N2)^2</f>
        <v>1.592902655912823E+16</v>
      </c>
      <c r="P2" s="34">
        <f>$A$91+$A$87*A2+$A$88*H2+$A$89*F2+$A$90*G2</f>
        <v>6176322.3368789023</v>
      </c>
      <c r="Q2">
        <f>J2-P2</f>
        <v>-5987766.2142876489</v>
      </c>
    </row>
    <row r="3" spans="1:17" x14ac:dyDescent="0.2">
      <c r="A3" s="2">
        <v>2500</v>
      </c>
      <c r="C3" s="2">
        <v>2</v>
      </c>
      <c r="D3" s="2" t="s">
        <v>6</v>
      </c>
      <c r="E3" s="2">
        <v>0</v>
      </c>
      <c r="F3" s="2">
        <v>0</v>
      </c>
      <c r="G3" s="2">
        <v>1</v>
      </c>
      <c r="H3" s="2">
        <v>0</v>
      </c>
      <c r="I3" s="3">
        <f t="shared" ref="I3:I21" si="0">$B$31+$B$32*A3+$B$33*H3+$B$34*F3+$B$35*G3</f>
        <v>381921.51126047672</v>
      </c>
      <c r="J3" s="6">
        <v>366056.12259125337</v>
      </c>
      <c r="K3" s="3"/>
      <c r="L3" s="29">
        <f t="shared" ref="L3:L21" si="1">(I3-J3)^2</f>
        <v>251710557.62552065</v>
      </c>
      <c r="M3" s="3">
        <f>J3-I3</f>
        <v>-15865.38866922335</v>
      </c>
      <c r="N3" s="3">
        <f t="shared" ref="N3:N21" si="2">$B$42*A3+$B$43*H3+$B$44*F3+$B$45*G3</f>
        <v>246546512.43937027</v>
      </c>
      <c r="O3" s="30">
        <f t="shared" ref="O3:O21" si="3">(L3-N3)^2</f>
        <v>26667362684602.832</v>
      </c>
      <c r="P3" s="34">
        <f t="shared" ref="P3:P21" si="4">$A$91+$A$87*A3+$A$88*H3+$A$89*F3+$A$90*G3</f>
        <v>10272715.827591345</v>
      </c>
      <c r="Q3">
        <f t="shared" ref="Q3:Q21" si="5">J3-P3</f>
        <v>-9906659.7050000913</v>
      </c>
    </row>
    <row r="4" spans="1:17" x14ac:dyDescent="0.2">
      <c r="A4" s="2">
        <v>5000</v>
      </c>
      <c r="C4" s="2">
        <v>3</v>
      </c>
      <c r="D4" s="2">
        <v>14</v>
      </c>
      <c r="E4" s="2">
        <v>0</v>
      </c>
      <c r="F4" s="2">
        <v>0</v>
      </c>
      <c r="G4" s="2">
        <v>0</v>
      </c>
      <c r="H4" s="2">
        <v>14</v>
      </c>
      <c r="I4" s="3">
        <f t="shared" si="0"/>
        <v>747141.32554996654</v>
      </c>
      <c r="J4" s="6">
        <v>725556.12259125337</v>
      </c>
      <c r="K4" s="3"/>
      <c r="L4" s="29">
        <f t="shared" si="1"/>
        <v>465920986.76883978</v>
      </c>
      <c r="M4" s="3">
        <f>J4-I4</f>
        <v>-21585.202958713169</v>
      </c>
      <c r="N4" s="3">
        <f t="shared" si="2"/>
        <v>603237214.49603808</v>
      </c>
      <c r="O4" s="30">
        <f t="shared" si="3"/>
        <v>1.8855746397227784E+16</v>
      </c>
      <c r="P4" s="34">
        <f t="shared" si="4"/>
        <v>20487019.45001414</v>
      </c>
      <c r="Q4">
        <f t="shared" si="5"/>
        <v>-19761463.327422887</v>
      </c>
    </row>
    <row r="5" spans="1:17" x14ac:dyDescent="0.2">
      <c r="A5" s="2">
        <v>4700</v>
      </c>
      <c r="B5" s="2" t="s">
        <v>5</v>
      </c>
      <c r="C5" s="2">
        <v>3</v>
      </c>
      <c r="D5" s="2">
        <v>12</v>
      </c>
      <c r="E5" s="2">
        <v>1</v>
      </c>
      <c r="F5" s="2">
        <v>0</v>
      </c>
      <c r="G5" s="2">
        <v>0</v>
      </c>
      <c r="H5" s="2">
        <v>12</v>
      </c>
      <c r="I5" s="3">
        <f t="shared" si="0"/>
        <v>705717.30039723625</v>
      </c>
      <c r="J5" s="6">
        <v>734556.12259125337</v>
      </c>
      <c r="K5" s="3"/>
      <c r="L5" s="29">
        <f t="shared" si="1"/>
        <v>831677665.53813446</v>
      </c>
      <c r="M5" s="3">
        <f>J5-I5</f>
        <v>28838.822194017121</v>
      </c>
      <c r="N5" s="3">
        <f t="shared" si="2"/>
        <v>564603563.20696008</v>
      </c>
      <c r="O5" s="30">
        <f t="shared" si="3"/>
        <v>7.13285761360026E+16</v>
      </c>
      <c r="P5" s="34">
        <f t="shared" si="4"/>
        <v>19256851.544315688</v>
      </c>
      <c r="Q5">
        <f t="shared" si="5"/>
        <v>-18522295.421724435</v>
      </c>
    </row>
    <row r="6" spans="1:17" x14ac:dyDescent="0.2">
      <c r="A6" s="2">
        <v>3500</v>
      </c>
      <c r="C6" s="2">
        <v>3</v>
      </c>
      <c r="D6" s="2">
        <v>5</v>
      </c>
      <c r="E6" s="2">
        <v>0</v>
      </c>
      <c r="F6" s="2">
        <v>0</v>
      </c>
      <c r="G6" s="2">
        <v>0</v>
      </c>
      <c r="H6" s="2">
        <v>5</v>
      </c>
      <c r="I6" s="3">
        <f t="shared" si="0"/>
        <v>537298.42063516041</v>
      </c>
      <c r="J6" s="6">
        <v>518556.12259125337</v>
      </c>
      <c r="K6" s="3"/>
      <c r="L6" s="29">
        <f t="shared" si="1"/>
        <v>351273735.9666416</v>
      </c>
      <c r="M6" s="3">
        <f>J6-I6</f>
        <v>-18742.298043907038</v>
      </c>
      <c r="N6" s="3">
        <f t="shared" si="2"/>
        <v>412171904.96385121</v>
      </c>
      <c r="O6" s="30">
        <f t="shared" si="3"/>
        <v>3708586987212701.5</v>
      </c>
      <c r="P6" s="34">
        <f t="shared" si="4"/>
        <v>14336336.153832454</v>
      </c>
      <c r="Q6">
        <f t="shared" si="5"/>
        <v>-13817780.031241201</v>
      </c>
    </row>
    <row r="7" spans="1:17" x14ac:dyDescent="0.2">
      <c r="A7" s="2">
        <v>1000</v>
      </c>
      <c r="C7" s="2">
        <v>1</v>
      </c>
      <c r="D7" s="2">
        <v>25</v>
      </c>
      <c r="E7" s="2">
        <v>0</v>
      </c>
      <c r="F7" s="2">
        <v>1</v>
      </c>
      <c r="G7" s="2">
        <v>0</v>
      </c>
      <c r="H7" s="2">
        <v>25</v>
      </c>
      <c r="I7" s="3">
        <f t="shared" si="0"/>
        <v>128941.72430925211</v>
      </c>
      <c r="J7" s="6">
        <v>118556.12259125337</v>
      </c>
      <c r="K7" s="3"/>
      <c r="L7" s="29">
        <f t="shared" si="1"/>
        <v>107860723.04489836</v>
      </c>
      <c r="M7" s="3">
        <f>J7-I7</f>
        <v>-10385.601717998739</v>
      </c>
      <c r="N7" s="3">
        <f t="shared" si="2"/>
        <v>231832350.24765345</v>
      </c>
      <c r="O7" s="30">
        <f t="shared" si="3"/>
        <v>1.5368964351298886E+16</v>
      </c>
      <c r="P7" s="34">
        <f t="shared" si="4"/>
        <v>4087942.6567789945</v>
      </c>
      <c r="Q7">
        <f t="shared" si="5"/>
        <v>-3969386.5341877411</v>
      </c>
    </row>
    <row r="8" spans="1:17" x14ac:dyDescent="0.2">
      <c r="A8" s="2">
        <v>1500</v>
      </c>
      <c r="C8" s="2">
        <v>2</v>
      </c>
      <c r="D8" s="2">
        <v>4</v>
      </c>
      <c r="E8" s="2">
        <v>0</v>
      </c>
      <c r="F8" s="2">
        <v>0</v>
      </c>
      <c r="G8" s="2">
        <v>1</v>
      </c>
      <c r="H8" s="2">
        <v>4</v>
      </c>
      <c r="I8" s="3">
        <f t="shared" si="0"/>
        <v>214798.44980573247</v>
      </c>
      <c r="J8" s="6">
        <v>213056.12259125337</v>
      </c>
      <c r="K8" s="3"/>
      <c r="L8" s="29">
        <f t="shared" si="1"/>
        <v>3035704.1223144899</v>
      </c>
      <c r="M8" s="3">
        <f>J8-I8</f>
        <v>-1742.3272144790972</v>
      </c>
      <c r="N8" s="3">
        <f t="shared" si="2"/>
        <v>140199108.54994452</v>
      </c>
      <c r="O8" s="30">
        <f t="shared" si="3"/>
        <v>1.88137995141776E+16</v>
      </c>
      <c r="P8" s="34">
        <f t="shared" si="4"/>
        <v>6173822.6199094569</v>
      </c>
      <c r="Q8">
        <f t="shared" si="5"/>
        <v>-5960766.4973182036</v>
      </c>
    </row>
    <row r="9" spans="1:17" x14ac:dyDescent="0.2">
      <c r="A9" s="2">
        <v>1600</v>
      </c>
      <c r="B9" s="2" t="s">
        <v>5</v>
      </c>
      <c r="C9" s="2">
        <v>3</v>
      </c>
      <c r="D9" s="2">
        <v>3</v>
      </c>
      <c r="E9" s="2">
        <v>1</v>
      </c>
      <c r="F9" s="2">
        <v>0</v>
      </c>
      <c r="G9" s="2">
        <v>0</v>
      </c>
      <c r="H9" s="2">
        <v>3</v>
      </c>
      <c r="I9" s="3">
        <f t="shared" si="0"/>
        <v>245903.28372222485</v>
      </c>
      <c r="J9" s="6">
        <v>287556.12259125337</v>
      </c>
      <c r="K9" s="3"/>
      <c r="L9" s="29">
        <f t="shared" si="1"/>
        <v>1734958985.8492532</v>
      </c>
      <c r="M9" s="3">
        <f>J9-I9</f>
        <v>41652.838869028521</v>
      </c>
      <c r="N9" s="3">
        <f t="shared" si="2"/>
        <v>189923547.20719144</v>
      </c>
      <c r="O9" s="30">
        <f t="shared" si="3"/>
        <v>2.3871345066598682E+18</v>
      </c>
      <c r="P9" s="34">
        <f t="shared" si="4"/>
        <v>6546939.2290552007</v>
      </c>
      <c r="Q9">
        <f t="shared" si="5"/>
        <v>-6259383.1064639473</v>
      </c>
    </row>
    <row r="10" spans="1:17" x14ac:dyDescent="0.2">
      <c r="A10" s="2">
        <v>2000</v>
      </c>
      <c r="C10" s="2">
        <v>1</v>
      </c>
      <c r="D10" s="2">
        <v>1</v>
      </c>
      <c r="E10" s="2">
        <v>0</v>
      </c>
      <c r="F10" s="2">
        <v>1</v>
      </c>
      <c r="H10" s="2">
        <v>1</v>
      </c>
      <c r="I10" s="3">
        <f t="shared" si="0"/>
        <v>350520.36878707656</v>
      </c>
      <c r="J10" s="6">
        <v>331556.12259125337</v>
      </c>
      <c r="K10" s="3"/>
      <c r="L10" s="29">
        <f t="shared" si="1"/>
        <v>359642633.77579421</v>
      </c>
      <c r="M10" s="3">
        <f>J10-I10</f>
        <v>-18964.246195823187</v>
      </c>
      <c r="N10" s="3">
        <f t="shared" si="2"/>
        <v>296120815.87301493</v>
      </c>
      <c r="O10" s="30">
        <f t="shared" si="3"/>
        <v>4035021349673850.5</v>
      </c>
      <c r="P10" s="34">
        <f t="shared" si="4"/>
        <v>8183711.2182490751</v>
      </c>
      <c r="Q10">
        <f t="shared" si="5"/>
        <v>-7852155.0956578217</v>
      </c>
    </row>
    <row r="11" spans="1:17" x14ac:dyDescent="0.2">
      <c r="A11" s="2">
        <v>3000</v>
      </c>
      <c r="C11" s="2">
        <v>1</v>
      </c>
      <c r="D11" s="2" t="s">
        <v>6</v>
      </c>
      <c r="E11" s="2">
        <v>0</v>
      </c>
      <c r="F11" s="2">
        <v>1</v>
      </c>
      <c r="G11" s="2">
        <v>0</v>
      </c>
      <c r="H11" s="2">
        <v>0</v>
      </c>
      <c r="I11" s="3">
        <f t="shared" si="0"/>
        <v>509475.09278835868</v>
      </c>
      <c r="J11" s="6">
        <v>498556.12259125337</v>
      </c>
      <c r="K11" s="3"/>
      <c r="L11" s="29">
        <f t="shared" si="1"/>
        <v>119223910.16527407</v>
      </c>
      <c r="M11" s="3">
        <f>J11-I11</f>
        <v>-10918.970197105315</v>
      </c>
      <c r="N11" s="3">
        <f t="shared" si="2"/>
        <v>408777060.50205028</v>
      </c>
      <c r="O11" s="30">
        <f t="shared" si="3"/>
        <v>8.3841026869951712E+16</v>
      </c>
      <c r="P11" s="34">
        <f t="shared" si="4"/>
        <v>12283073.122862736</v>
      </c>
      <c r="Q11">
        <f t="shared" si="5"/>
        <v>-11784517.000271482</v>
      </c>
    </row>
    <row r="12" spans="1:17" x14ac:dyDescent="0.2">
      <c r="A12" s="2">
        <v>3600</v>
      </c>
      <c r="C12" s="2">
        <v>2</v>
      </c>
      <c r="D12" s="2">
        <v>10</v>
      </c>
      <c r="E12" s="2">
        <v>0</v>
      </c>
      <c r="F12" s="2">
        <v>0</v>
      </c>
      <c r="G12" s="2">
        <v>1</v>
      </c>
      <c r="H12" s="2">
        <v>10</v>
      </c>
      <c r="I12" s="3">
        <f t="shared" si="0"/>
        <v>526548.85908407765</v>
      </c>
      <c r="J12" s="6">
        <v>505556.12259125337</v>
      </c>
      <c r="K12" s="3"/>
      <c r="L12" s="29">
        <f t="shared" si="1"/>
        <v>440694985.45715606</v>
      </c>
      <c r="M12" s="3">
        <f>J12-I12</f>
        <v>-20992.736492824275</v>
      </c>
      <c r="N12" s="3">
        <f t="shared" si="2"/>
        <v>393811092.26786488</v>
      </c>
      <c r="O12" s="30">
        <f t="shared" si="3"/>
        <v>2198099440584863.8</v>
      </c>
      <c r="P12" s="34">
        <f t="shared" si="4"/>
        <v>14783748.101313923</v>
      </c>
      <c r="Q12">
        <f t="shared" si="5"/>
        <v>-14278191.978722669</v>
      </c>
    </row>
    <row r="13" spans="1:17" x14ac:dyDescent="0.2">
      <c r="A13" s="2">
        <v>4100</v>
      </c>
      <c r="C13" s="2">
        <v>2</v>
      </c>
      <c r="D13" s="2">
        <v>35</v>
      </c>
      <c r="E13" s="2">
        <v>0</v>
      </c>
      <c r="F13" s="2">
        <v>0</v>
      </c>
      <c r="G13" s="2">
        <v>1</v>
      </c>
      <c r="H13" s="2">
        <v>35</v>
      </c>
      <c r="I13" s="3">
        <f t="shared" si="0"/>
        <v>536595.35273029155</v>
      </c>
      <c r="J13" s="6">
        <v>528056.12259125337</v>
      </c>
      <c r="K13" s="3"/>
      <c r="L13" s="29">
        <f t="shared" si="1"/>
        <v>72918451.367457956</v>
      </c>
      <c r="M13" s="3">
        <f>J13-I13</f>
        <v>-8539.2301390381763</v>
      </c>
      <c r="N13" s="3">
        <f t="shared" si="2"/>
        <v>503764360.86906457</v>
      </c>
      <c r="O13" s="30">
        <f t="shared" si="3"/>
        <v>1.8562819773426656E+17</v>
      </c>
      <c r="P13" s="34">
        <f t="shared" si="4"/>
        <v>16837412.977540806</v>
      </c>
      <c r="Q13">
        <f t="shared" si="5"/>
        <v>-16309356.854949553</v>
      </c>
    </row>
    <row r="14" spans="1:17" x14ac:dyDescent="0.2">
      <c r="A14" s="2">
        <v>4300</v>
      </c>
      <c r="B14" s="2" t="s">
        <v>5</v>
      </c>
      <c r="C14" s="2">
        <v>2</v>
      </c>
      <c r="D14" s="2">
        <v>22</v>
      </c>
      <c r="E14" s="2">
        <v>1</v>
      </c>
      <c r="F14" s="2">
        <v>0</v>
      </c>
      <c r="G14" s="2">
        <v>1</v>
      </c>
      <c r="H14" s="2">
        <v>22</v>
      </c>
      <c r="I14" s="3">
        <f t="shared" si="0"/>
        <v>603237.87066531938</v>
      </c>
      <c r="J14" s="6">
        <v>633056.12259125337</v>
      </c>
      <c r="K14" s="3"/>
      <c r="L14" s="29">
        <f t="shared" si="1"/>
        <v>889128147.91846609</v>
      </c>
      <c r="M14" s="3">
        <f>J14-I14</f>
        <v>29818.25192593399</v>
      </c>
      <c r="N14" s="3">
        <f t="shared" si="2"/>
        <v>499377889.30587041</v>
      </c>
      <c r="O14" s="30">
        <f t="shared" si="3"/>
        <v>1.5190526408858522E+17</v>
      </c>
      <c r="P14" s="34">
        <f t="shared" si="4"/>
        <v>17655285.584887978</v>
      </c>
      <c r="Q14">
        <f t="shared" si="5"/>
        <v>-17022229.462296724</v>
      </c>
    </row>
    <row r="15" spans="1:17" x14ac:dyDescent="0.2">
      <c r="A15" s="2">
        <v>6000</v>
      </c>
      <c r="C15" s="2">
        <v>1</v>
      </c>
      <c r="D15" s="2">
        <v>12</v>
      </c>
      <c r="E15" s="2">
        <v>0</v>
      </c>
      <c r="F15" s="2">
        <v>1</v>
      </c>
      <c r="G15" s="2">
        <v>0</v>
      </c>
      <c r="H15" s="2">
        <v>12</v>
      </c>
      <c r="I15" s="3">
        <f t="shared" si="0"/>
        <v>945497.5775248952</v>
      </c>
      <c r="J15" s="6">
        <v>969556.12259125337</v>
      </c>
      <c r="K15" s="3"/>
      <c r="L15" s="29">
        <f t="shared" si="1"/>
        <v>578813590.70998716</v>
      </c>
      <c r="M15" s="3">
        <f>J15-I15</f>
        <v>24058.545066358172</v>
      </c>
      <c r="N15" s="3">
        <f t="shared" si="2"/>
        <v>778289998.08720481</v>
      </c>
      <c r="O15" s="30">
        <f t="shared" si="3"/>
        <v>3.9790837100121696E+16</v>
      </c>
      <c r="P15" s="34">
        <f t="shared" si="4"/>
        <v>24583502.32136257</v>
      </c>
      <c r="Q15">
        <f t="shared" si="5"/>
        <v>-23613946.198771317</v>
      </c>
    </row>
    <row r="16" spans="1:17" x14ac:dyDescent="0.2">
      <c r="A16" s="2">
        <v>8000</v>
      </c>
      <c r="C16" s="2">
        <v>3</v>
      </c>
      <c r="D16" s="2">
        <v>28</v>
      </c>
      <c r="E16" s="2">
        <v>0</v>
      </c>
      <c r="F16" s="2">
        <v>0</v>
      </c>
      <c r="G16" s="2">
        <v>0</v>
      </c>
      <c r="H16" s="2">
        <v>28</v>
      </c>
      <c r="I16" s="3">
        <f t="shared" si="0"/>
        <v>1177718.2519841951</v>
      </c>
      <c r="J16" s="6">
        <v>1147556.1225912534</v>
      </c>
      <c r="K16" s="3"/>
      <c r="L16" s="29">
        <f t="shared" si="1"/>
        <v>909754049.51655853</v>
      </c>
      <c r="M16" s="3">
        <f>J16-I16</f>
        <v>-30162.129392941715</v>
      </c>
      <c r="N16" s="3">
        <f t="shared" si="2"/>
        <v>976956045.90759885</v>
      </c>
      <c r="O16" s="30">
        <f t="shared" si="3"/>
        <v>4516108318941397</v>
      </c>
      <c r="P16" s="34">
        <f t="shared" si="4"/>
        <v>32787761.113135155</v>
      </c>
      <c r="Q16">
        <f t="shared" si="5"/>
        <v>-31640204.990543902</v>
      </c>
    </row>
    <row r="17" spans="1:17" x14ac:dyDescent="0.2">
      <c r="A17" s="2">
        <v>6700</v>
      </c>
      <c r="C17" s="2">
        <v>1</v>
      </c>
      <c r="D17" s="2">
        <v>6</v>
      </c>
      <c r="E17" s="2">
        <v>0</v>
      </c>
      <c r="F17" s="2">
        <v>1</v>
      </c>
      <c r="G17" s="2">
        <v>0</v>
      </c>
      <c r="H17" s="2">
        <v>6</v>
      </c>
      <c r="I17" s="3">
        <f t="shared" si="0"/>
        <v>1071196.6138269091</v>
      </c>
      <c r="J17" s="6">
        <v>1097056.1225912534</v>
      </c>
      <c r="K17" s="3"/>
      <c r="L17" s="29">
        <f t="shared" si="1"/>
        <v>668714193.533198</v>
      </c>
      <c r="M17" s="3">
        <f>J17-I17</f>
        <v>25859.508764344268</v>
      </c>
      <c r="N17" s="3">
        <f t="shared" si="2"/>
        <v>846003750.68755245</v>
      </c>
      <c r="O17" s="30">
        <f t="shared" si="3"/>
        <v>3.1431587075987116E+16</v>
      </c>
      <c r="P17" s="34">
        <f t="shared" si="4"/>
        <v>27452227.623345997</v>
      </c>
      <c r="Q17">
        <f t="shared" si="5"/>
        <v>-26355171.500754744</v>
      </c>
    </row>
    <row r="18" spans="1:17" x14ac:dyDescent="0.2">
      <c r="A18" s="2">
        <v>1400</v>
      </c>
      <c r="C18" s="2">
        <v>1</v>
      </c>
      <c r="D18" s="2">
        <v>4</v>
      </c>
      <c r="E18" s="2">
        <v>0</v>
      </c>
      <c r="F18" s="2">
        <v>1</v>
      </c>
      <c r="G18" s="2">
        <v>0</v>
      </c>
      <c r="H18" s="2">
        <v>4</v>
      </c>
      <c r="I18" s="3">
        <f t="shared" si="0"/>
        <v>248612.86442353754</v>
      </c>
      <c r="J18" s="6">
        <v>226556.12259125337</v>
      </c>
      <c r="K18" s="3"/>
      <c r="L18" s="29">
        <f t="shared" si="1"/>
        <v>486499860.25603443</v>
      </c>
      <c r="M18" s="3">
        <f>J18-I18</f>
        <v>-22056.74183228417</v>
      </c>
      <c r="N18" s="3">
        <f t="shared" si="2"/>
        <v>233574141.6872814</v>
      </c>
      <c r="O18" s="30">
        <f t="shared" si="3"/>
        <v>6.3971419113520064E+16</v>
      </c>
      <c r="P18" s="34">
        <f t="shared" si="4"/>
        <v>5724469.0330262976</v>
      </c>
      <c r="Q18">
        <f t="shared" si="5"/>
        <v>-5497912.9104350442</v>
      </c>
    </row>
    <row r="19" spans="1:17" x14ac:dyDescent="0.2">
      <c r="A19" s="2">
        <v>1800</v>
      </c>
      <c r="B19" s="2" t="s">
        <v>5</v>
      </c>
      <c r="C19" s="2">
        <v>1</v>
      </c>
      <c r="D19" s="2">
        <v>9</v>
      </c>
      <c r="E19" s="2">
        <v>1</v>
      </c>
      <c r="F19" s="2">
        <v>1</v>
      </c>
      <c r="G19" s="2">
        <v>0</v>
      </c>
      <c r="H19" s="2">
        <v>9</v>
      </c>
      <c r="I19" s="3">
        <f t="shared" si="0"/>
        <v>297491.74660781882</v>
      </c>
      <c r="J19" s="6">
        <v>332556.12259125337</v>
      </c>
      <c r="K19" s="3"/>
      <c r="L19" s="29">
        <f t="shared" si="1"/>
        <v>1229510463.107662</v>
      </c>
      <c r="M19" s="3">
        <f>J19-I19</f>
        <v>35064.375983434555</v>
      </c>
      <c r="N19" s="3">
        <f t="shared" si="2"/>
        <v>289992552.87019289</v>
      </c>
      <c r="O19" s="30">
        <f t="shared" si="3"/>
        <v>8.8269390365698099E+17</v>
      </c>
      <c r="P19" s="34">
        <f t="shared" si="4"/>
        <v>7365057.4493489489</v>
      </c>
      <c r="Q19">
        <f t="shared" si="5"/>
        <v>-7032501.3267576955</v>
      </c>
    </row>
    <row r="20" spans="1:17" x14ac:dyDescent="0.2">
      <c r="A20" s="2">
        <v>2200</v>
      </c>
      <c r="C20" s="2">
        <v>1</v>
      </c>
      <c r="D20" s="2">
        <v>11</v>
      </c>
      <c r="E20" s="2">
        <v>0</v>
      </c>
      <c r="F20" s="2">
        <v>1</v>
      </c>
      <c r="G20" s="2">
        <v>0</v>
      </c>
      <c r="H20" s="2">
        <v>11</v>
      </c>
      <c r="I20" s="3">
        <f t="shared" si="0"/>
        <v>354538.96624556207</v>
      </c>
      <c r="J20" s="6">
        <v>344556.12259125337</v>
      </c>
      <c r="K20" s="3"/>
      <c r="L20" s="29">
        <f t="shared" si="1"/>
        <v>99657167.4263715</v>
      </c>
      <c r="M20" s="3">
        <f>J20-I20</f>
        <v>-9982.8436543087009</v>
      </c>
      <c r="N20" s="3">
        <f t="shared" si="2"/>
        <v>340102123.3134948</v>
      </c>
      <c r="O20" s="30">
        <f t="shared" si="3"/>
        <v>5.7813776811560664E+16</v>
      </c>
      <c r="P20" s="34">
        <f t="shared" si="4"/>
        <v>9005177.1687398292</v>
      </c>
      <c r="Q20">
        <f t="shared" si="5"/>
        <v>-8660621.0461485758</v>
      </c>
    </row>
    <row r="21" spans="1:17" x14ac:dyDescent="0.2">
      <c r="A21" s="2">
        <v>2800</v>
      </c>
      <c r="C21" s="2">
        <v>1</v>
      </c>
      <c r="D21" s="2" t="s">
        <v>6</v>
      </c>
      <c r="E21" s="2">
        <v>0</v>
      </c>
      <c r="F21" s="2">
        <v>1</v>
      </c>
      <c r="G21" s="2">
        <v>0</v>
      </c>
      <c r="H21" s="2">
        <v>0</v>
      </c>
      <c r="I21" s="3">
        <f t="shared" si="0"/>
        <v>478228.7038183331</v>
      </c>
      <c r="J21" s="6">
        <v>465556.12259125337</v>
      </c>
      <c r="K21" s="3"/>
      <c r="L21" s="29">
        <f t="shared" si="1"/>
        <v>160594314.95693365</v>
      </c>
      <c r="M21" s="3">
        <f>J21-I21</f>
        <v>-12672.581227079732</v>
      </c>
      <c r="N21" s="3">
        <f t="shared" si="2"/>
        <v>385825222.19360256</v>
      </c>
      <c r="O21" s="30">
        <f t="shared" si="3"/>
        <v>5.072896157465296E+16</v>
      </c>
      <c r="P21" s="34">
        <f t="shared" si="4"/>
        <v>11463169.495477885</v>
      </c>
      <c r="Q21">
        <f t="shared" si="5"/>
        <v>-10997613.372886632</v>
      </c>
    </row>
    <row r="22" spans="1:17" x14ac:dyDescent="0.2">
      <c r="K22" s="3"/>
      <c r="L22" s="3"/>
      <c r="M22" s="3"/>
      <c r="N22" s="3"/>
      <c r="O22" s="3"/>
    </row>
    <row r="23" spans="1:17" ht="16" thickBot="1" x14ac:dyDescent="0.25">
      <c r="K23" s="3"/>
      <c r="L23" s="31"/>
      <c r="M23" s="3"/>
      <c r="N23" s="3"/>
      <c r="O23" s="3"/>
    </row>
    <row r="24" spans="1:17" ht="16" thickBot="1" x14ac:dyDescent="0.25">
      <c r="A24" s="23" t="s">
        <v>48</v>
      </c>
      <c r="K24" s="3" t="s">
        <v>17</v>
      </c>
      <c r="L24" s="32">
        <f>SUM(L2:L21)</f>
        <v>10061646633.708733</v>
      </c>
      <c r="M24" s="3"/>
      <c r="N24" s="3"/>
      <c r="O24" s="32">
        <f>SUM(O2:O21)</f>
        <v>4.0897200771024266E+18</v>
      </c>
    </row>
    <row r="25" spans="1:17" x14ac:dyDescent="0.2">
      <c r="A25" s="2" t="s">
        <v>9</v>
      </c>
      <c r="B25" s="3">
        <f>COUNT(A2:A21)</f>
        <v>20</v>
      </c>
      <c r="C25" s="3"/>
      <c r="E25" s="3"/>
      <c r="F25" s="3"/>
    </row>
    <row r="26" spans="1:17" x14ac:dyDescent="0.2">
      <c r="A26" s="7" t="s">
        <v>10</v>
      </c>
      <c r="B26" s="8">
        <v>3556.12259125337</v>
      </c>
      <c r="C26" s="8" t="s">
        <v>11</v>
      </c>
      <c r="D26"/>
      <c r="E26" s="3"/>
      <c r="F26" s="3"/>
      <c r="G26"/>
    </row>
    <row r="27" spans="1:17" x14ac:dyDescent="0.2">
      <c r="B27" s="3">
        <f ca="1">_xlfn.NORM.INV(RAND(),5000,2000)</f>
        <v>4604.9436982095613</v>
      </c>
      <c r="C27" s="3" t="s">
        <v>12</v>
      </c>
      <c r="D27" s="2" t="s">
        <v>15</v>
      </c>
      <c r="E27" s="3"/>
      <c r="F27" s="3"/>
    </row>
    <row r="28" spans="1:17" x14ac:dyDescent="0.2">
      <c r="B28"/>
      <c r="E28" s="3"/>
      <c r="F28" s="3"/>
    </row>
    <row r="29" spans="1:17" x14ac:dyDescent="0.2">
      <c r="E29" s="3"/>
      <c r="F29" s="3"/>
    </row>
    <row r="30" spans="1:17" x14ac:dyDescent="0.2">
      <c r="A30" s="24" t="s">
        <v>49</v>
      </c>
      <c r="B30" s="15"/>
      <c r="C30" s="12"/>
      <c r="D30" s="12"/>
      <c r="E30" s="12"/>
      <c r="F30" s="10"/>
    </row>
    <row r="31" spans="1:17" x14ac:dyDescent="0.2">
      <c r="A31" s="11" t="s">
        <v>52</v>
      </c>
      <c r="B31" s="3">
        <v>4100.5094154817452</v>
      </c>
      <c r="C31" s="12"/>
      <c r="D31" s="12"/>
      <c r="E31" s="12"/>
      <c r="F31" s="10"/>
    </row>
    <row r="32" spans="1:17" x14ac:dyDescent="0.2">
      <c r="A32" s="11" t="s">
        <v>53</v>
      </c>
      <c r="B32" s="2">
        <v>156.2319448501282</v>
      </c>
      <c r="C32" s="12"/>
      <c r="D32" s="12"/>
      <c r="E32" s="12"/>
      <c r="F32" s="10"/>
    </row>
    <row r="33" spans="1:11" x14ac:dyDescent="0.2">
      <c r="A33" s="11" t="s">
        <v>54</v>
      </c>
      <c r="B33" s="2">
        <v>-2722.7791511540067</v>
      </c>
      <c r="C33" s="12"/>
      <c r="D33" s="12"/>
      <c r="E33" s="12"/>
      <c r="F33" s="10"/>
    </row>
    <row r="34" spans="1:11" x14ac:dyDescent="0.2">
      <c r="A34" s="11" t="s">
        <v>55</v>
      </c>
      <c r="B34" s="2">
        <v>36678.748822492344</v>
      </c>
      <c r="C34" s="12"/>
      <c r="D34" s="12"/>
      <c r="E34" s="12"/>
      <c r="F34" s="10"/>
    </row>
    <row r="35" spans="1:11" x14ac:dyDescent="0.2">
      <c r="A35" s="11" t="s">
        <v>56</v>
      </c>
      <c r="B35" s="2">
        <v>-12758.860280325542</v>
      </c>
      <c r="C35" s="12"/>
      <c r="D35" s="12"/>
      <c r="E35" s="12"/>
      <c r="F35" s="10"/>
      <c r="H35" s="2"/>
      <c r="J35" s="2"/>
    </row>
    <row r="36" spans="1:11" x14ac:dyDescent="0.2">
      <c r="A36" s="12"/>
      <c r="B36" s="15"/>
      <c r="C36" s="12"/>
      <c r="D36" s="12"/>
      <c r="E36" s="9"/>
      <c r="F36" s="12"/>
      <c r="J36" s="2"/>
    </row>
    <row r="37" spans="1:11" x14ac:dyDescent="0.2">
      <c r="A37" s="25" t="s">
        <v>50</v>
      </c>
      <c r="B37" s="12"/>
      <c r="C37" s="12"/>
      <c r="D37" s="12"/>
      <c r="E37" s="10"/>
      <c r="F37" s="10"/>
      <c r="J37" s="14"/>
      <c r="K37" s="3"/>
    </row>
    <row r="38" spans="1:11" x14ac:dyDescent="0.2">
      <c r="A38" s="12" t="s">
        <v>18</v>
      </c>
      <c r="B38" s="12">
        <f>STDEV(M2:M21)</f>
        <v>23012.178277957322</v>
      </c>
      <c r="C38" s="12"/>
      <c r="D38" s="12"/>
      <c r="E38" s="10"/>
      <c r="F38" s="10"/>
      <c r="J38" s="12"/>
      <c r="K38" s="3"/>
    </row>
    <row r="39" spans="1:11" x14ac:dyDescent="0.2">
      <c r="A39" s="12" t="s">
        <v>19</v>
      </c>
      <c r="B39" s="12">
        <f>AVERAGE(M2:M21)</f>
        <v>0.20921356874896446</v>
      </c>
      <c r="C39" s="12"/>
      <c r="D39" s="12"/>
      <c r="E39" s="10"/>
      <c r="F39" s="10"/>
      <c r="J39" s="12"/>
      <c r="K39" s="3"/>
    </row>
    <row r="40" spans="1:11" x14ac:dyDescent="0.2">
      <c r="A40" s="12"/>
      <c r="B40" s="12"/>
      <c r="C40" s="12"/>
      <c r="D40" s="12"/>
      <c r="E40" s="10"/>
      <c r="F40" s="10"/>
      <c r="J40" s="12"/>
      <c r="K40" s="3"/>
    </row>
    <row r="41" spans="1:11" x14ac:dyDescent="0.2">
      <c r="A41" s="25" t="s">
        <v>51</v>
      </c>
      <c r="B41" s="12"/>
      <c r="C41" s="12"/>
      <c r="D41" s="12"/>
      <c r="E41" s="10"/>
      <c r="F41" s="10"/>
    </row>
    <row r="42" spans="1:11" x14ac:dyDescent="0.2">
      <c r="A42" s="26" t="s">
        <v>53</v>
      </c>
      <c r="B42" s="12">
        <v>114759.19154223861</v>
      </c>
      <c r="C42" s="12"/>
      <c r="D42" s="12"/>
      <c r="E42" s="10"/>
      <c r="F42" s="10"/>
    </row>
    <row r="43" spans="1:11" x14ac:dyDescent="0.2">
      <c r="A43" s="26" t="s">
        <v>54</v>
      </c>
      <c r="B43" s="12">
        <v>2102946.9132032152</v>
      </c>
      <c r="C43" s="12"/>
      <c r="D43" s="12"/>
      <c r="E43" s="10"/>
      <c r="F43" s="10"/>
    </row>
    <row r="44" spans="1:11" x14ac:dyDescent="0.2">
      <c r="A44" s="26" t="s">
        <v>55</v>
      </c>
      <c r="B44" s="12">
        <v>64499485.875334471</v>
      </c>
      <c r="C44" s="12"/>
      <c r="D44" s="12"/>
      <c r="E44" s="10"/>
      <c r="F44" s="10"/>
    </row>
    <row r="45" spans="1:11" x14ac:dyDescent="0.2">
      <c r="A45" s="26" t="s">
        <v>56</v>
      </c>
      <c r="B45" s="12">
        <v>-40351466.41622626</v>
      </c>
      <c r="C45" s="12"/>
      <c r="D45" s="12"/>
      <c r="E45" s="10"/>
      <c r="F45" s="10"/>
    </row>
    <row r="46" spans="1:11" x14ac:dyDescent="0.2">
      <c r="A46" s="12"/>
      <c r="B46" s="12"/>
      <c r="C46" s="12"/>
      <c r="D46" s="12"/>
      <c r="E46" s="10"/>
      <c r="F46" s="10"/>
    </row>
    <row r="47" spans="1:11" x14ac:dyDescent="0.2">
      <c r="A47" s="25" t="s">
        <v>59</v>
      </c>
      <c r="B47" s="12"/>
      <c r="C47" s="12"/>
      <c r="D47" s="12"/>
      <c r="E47" s="10"/>
      <c r="F47" s="10"/>
    </row>
    <row r="48" spans="1:11" x14ac:dyDescent="0.2">
      <c r="A48" s="33" t="s">
        <v>60</v>
      </c>
      <c r="B48" s="12"/>
      <c r="C48" s="12"/>
      <c r="D48" s="12"/>
      <c r="E48" s="10"/>
    </row>
    <row r="49" spans="1:26" x14ac:dyDescent="0.2">
      <c r="A49" s="2" t="s">
        <v>85</v>
      </c>
      <c r="B49" s="1" t="s">
        <v>4</v>
      </c>
      <c r="C49" s="1" t="s">
        <v>8</v>
      </c>
      <c r="D49" s="1" t="s">
        <v>13</v>
      </c>
      <c r="E49" s="1" t="s">
        <v>14</v>
      </c>
    </row>
    <row r="50" spans="1:26" x14ac:dyDescent="0.2">
      <c r="A50" s="2">
        <v>1</v>
      </c>
      <c r="B50" s="2">
        <v>1500</v>
      </c>
      <c r="C50" s="2">
        <v>20</v>
      </c>
      <c r="D50" s="2">
        <v>0</v>
      </c>
      <c r="E50" s="2">
        <v>1</v>
      </c>
    </row>
    <row r="51" spans="1:26" x14ac:dyDescent="0.2">
      <c r="A51" s="2">
        <v>1</v>
      </c>
      <c r="B51" s="2">
        <v>2500</v>
      </c>
      <c r="C51" s="2">
        <v>0</v>
      </c>
      <c r="D51" s="2">
        <v>0</v>
      </c>
      <c r="E51" s="2">
        <v>1</v>
      </c>
      <c r="G51" s="34" t="s">
        <v>61</v>
      </c>
      <c r="H51" s="2"/>
    </row>
    <row r="52" spans="1:26" x14ac:dyDescent="0.2">
      <c r="A52" s="2">
        <v>1</v>
      </c>
      <c r="B52" s="2">
        <v>5000</v>
      </c>
      <c r="C52" s="2">
        <v>14</v>
      </c>
      <c r="D52" s="2">
        <v>0</v>
      </c>
      <c r="E52" s="2">
        <v>0</v>
      </c>
      <c r="G52" s="39" cm="1">
        <f t="array" ref="G52:Z56">TRANSPOSE(A50:E69)</f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</row>
    <row r="53" spans="1:26" x14ac:dyDescent="0.2">
      <c r="A53" s="2">
        <v>1</v>
      </c>
      <c r="B53" s="2">
        <v>4700</v>
      </c>
      <c r="C53" s="2">
        <v>12</v>
      </c>
      <c r="D53" s="2">
        <v>0</v>
      </c>
      <c r="E53" s="2">
        <v>0</v>
      </c>
      <c r="F53" s="10"/>
      <c r="G53" s="39">
        <v>1500</v>
      </c>
      <c r="H53" s="3">
        <v>2500</v>
      </c>
      <c r="I53" s="3">
        <v>5000</v>
      </c>
      <c r="J53" s="3">
        <v>4700</v>
      </c>
      <c r="K53" s="3">
        <v>3500</v>
      </c>
      <c r="L53" s="3">
        <v>1000</v>
      </c>
      <c r="M53" s="3">
        <v>1500</v>
      </c>
      <c r="N53" s="3">
        <v>1600</v>
      </c>
      <c r="O53" s="3">
        <v>2000</v>
      </c>
      <c r="P53" s="3">
        <v>3000</v>
      </c>
      <c r="Q53" s="3">
        <v>3600</v>
      </c>
      <c r="R53" s="3">
        <v>4100</v>
      </c>
      <c r="S53" s="3">
        <v>4300</v>
      </c>
      <c r="T53" s="3">
        <v>6000</v>
      </c>
      <c r="U53" s="3">
        <v>8000</v>
      </c>
      <c r="V53" s="3">
        <v>6700</v>
      </c>
      <c r="W53" s="3">
        <v>1400</v>
      </c>
      <c r="X53" s="3">
        <v>1800</v>
      </c>
      <c r="Y53" s="3">
        <v>2200</v>
      </c>
      <c r="Z53" s="3">
        <v>2800</v>
      </c>
    </row>
    <row r="54" spans="1:26" x14ac:dyDescent="0.2">
      <c r="A54" s="2">
        <v>1</v>
      </c>
      <c r="B54" s="2">
        <v>3500</v>
      </c>
      <c r="C54" s="2">
        <v>5</v>
      </c>
      <c r="D54" s="2">
        <v>0</v>
      </c>
      <c r="E54" s="2">
        <v>0</v>
      </c>
      <c r="F54" s="10"/>
      <c r="G54" s="39">
        <v>20</v>
      </c>
      <c r="H54" s="3">
        <v>0</v>
      </c>
      <c r="I54" s="3">
        <v>14</v>
      </c>
      <c r="J54" s="3">
        <v>12</v>
      </c>
      <c r="K54" s="3">
        <v>5</v>
      </c>
      <c r="L54" s="3">
        <v>25</v>
      </c>
      <c r="M54" s="3">
        <v>4</v>
      </c>
      <c r="N54" s="3">
        <v>3</v>
      </c>
      <c r="O54" s="3">
        <v>1</v>
      </c>
      <c r="P54" s="3">
        <v>0</v>
      </c>
      <c r="Q54" s="3">
        <v>10</v>
      </c>
      <c r="R54" s="3">
        <v>35</v>
      </c>
      <c r="S54" s="3">
        <v>22</v>
      </c>
      <c r="T54" s="3">
        <v>12</v>
      </c>
      <c r="U54" s="3">
        <v>28</v>
      </c>
      <c r="V54" s="3">
        <v>6</v>
      </c>
      <c r="W54" s="3">
        <v>4</v>
      </c>
      <c r="X54" s="3">
        <v>9</v>
      </c>
      <c r="Y54" s="3">
        <v>11</v>
      </c>
      <c r="Z54" s="3">
        <v>0</v>
      </c>
    </row>
    <row r="55" spans="1:26" x14ac:dyDescent="0.2">
      <c r="A55" s="2">
        <v>1</v>
      </c>
      <c r="B55" s="2">
        <v>1000</v>
      </c>
      <c r="C55" s="2">
        <v>25</v>
      </c>
      <c r="D55" s="2">
        <v>1</v>
      </c>
      <c r="E55" s="2">
        <v>0</v>
      </c>
      <c r="F55" s="10"/>
      <c r="G55" s="39">
        <v>0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1</v>
      </c>
      <c r="P55" s="3">
        <v>1</v>
      </c>
      <c r="Q55" s="3">
        <v>0</v>
      </c>
      <c r="R55" s="3">
        <v>0</v>
      </c>
      <c r="S55" s="3">
        <v>0</v>
      </c>
      <c r="T55" s="3">
        <v>1</v>
      </c>
      <c r="U55" s="3">
        <v>0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</row>
    <row r="56" spans="1:26" x14ac:dyDescent="0.2">
      <c r="A56" s="2">
        <v>1</v>
      </c>
      <c r="B56" s="2">
        <v>1500</v>
      </c>
      <c r="C56" s="2">
        <v>4</v>
      </c>
      <c r="D56" s="2">
        <v>0</v>
      </c>
      <c r="E56" s="2">
        <v>1</v>
      </c>
      <c r="F56" s="10"/>
      <c r="G56" s="3">
        <v>1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0</v>
      </c>
      <c r="O56" s="3">
        <v>0</v>
      </c>
      <c r="P56" s="3">
        <v>0</v>
      </c>
      <c r="Q56" s="3">
        <v>1</v>
      </c>
      <c r="R56" s="3">
        <v>1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</row>
    <row r="57" spans="1:26" x14ac:dyDescent="0.2">
      <c r="A57" s="2">
        <v>1</v>
      </c>
      <c r="B57" s="2">
        <v>1600</v>
      </c>
      <c r="C57" s="2">
        <v>3</v>
      </c>
      <c r="D57" s="2">
        <v>0</v>
      </c>
      <c r="E57" s="2">
        <v>0</v>
      </c>
    </row>
    <row r="58" spans="1:26" x14ac:dyDescent="0.2">
      <c r="A58" s="2">
        <v>1</v>
      </c>
      <c r="B58" s="2">
        <v>2000</v>
      </c>
      <c r="C58" s="2">
        <v>1</v>
      </c>
      <c r="D58" s="2">
        <v>1</v>
      </c>
      <c r="E58" s="2">
        <v>0</v>
      </c>
    </row>
    <row r="59" spans="1:26" x14ac:dyDescent="0.2">
      <c r="A59" s="2">
        <v>1</v>
      </c>
      <c r="B59" s="2">
        <v>3000</v>
      </c>
      <c r="C59" s="2">
        <v>0</v>
      </c>
      <c r="D59" s="2">
        <v>1</v>
      </c>
      <c r="E59" s="2">
        <v>0</v>
      </c>
    </row>
    <row r="60" spans="1:26" x14ac:dyDescent="0.2">
      <c r="A60" s="2">
        <v>1</v>
      </c>
      <c r="B60" s="2">
        <v>3600</v>
      </c>
      <c r="C60" s="2">
        <v>10</v>
      </c>
      <c r="D60" s="2">
        <v>0</v>
      </c>
      <c r="E60" s="2">
        <v>1</v>
      </c>
    </row>
    <row r="61" spans="1:26" x14ac:dyDescent="0.2">
      <c r="A61" s="2">
        <v>1</v>
      </c>
      <c r="B61" s="2">
        <v>4100</v>
      </c>
      <c r="C61" s="2">
        <v>35</v>
      </c>
      <c r="D61" s="2">
        <v>0</v>
      </c>
      <c r="E61" s="2">
        <v>1</v>
      </c>
    </row>
    <row r="62" spans="1:26" x14ac:dyDescent="0.2">
      <c r="A62" s="2">
        <v>1</v>
      </c>
      <c r="B62" s="2">
        <v>4300</v>
      </c>
      <c r="C62" s="2">
        <v>22</v>
      </c>
      <c r="D62" s="2">
        <v>0</v>
      </c>
      <c r="E62" s="2">
        <v>1</v>
      </c>
    </row>
    <row r="63" spans="1:26" x14ac:dyDescent="0.2">
      <c r="A63" s="2">
        <v>1</v>
      </c>
      <c r="B63" s="2">
        <v>6000</v>
      </c>
      <c r="C63" s="2">
        <v>12</v>
      </c>
      <c r="D63" s="2">
        <v>1</v>
      </c>
      <c r="E63" s="2">
        <v>0</v>
      </c>
    </row>
    <row r="64" spans="1:26" x14ac:dyDescent="0.2">
      <c r="A64" s="2">
        <v>1</v>
      </c>
      <c r="B64" s="2">
        <v>8000</v>
      </c>
      <c r="C64" s="2">
        <v>28</v>
      </c>
      <c r="D64" s="2">
        <v>0</v>
      </c>
      <c r="E64" s="2">
        <v>0</v>
      </c>
    </row>
    <row r="65" spans="1:16" x14ac:dyDescent="0.2">
      <c r="A65" s="2">
        <v>1</v>
      </c>
      <c r="B65" s="2">
        <v>6700</v>
      </c>
      <c r="C65" s="2">
        <v>6</v>
      </c>
      <c r="D65" s="2">
        <v>1</v>
      </c>
      <c r="E65" s="2">
        <v>0</v>
      </c>
    </row>
    <row r="66" spans="1:16" x14ac:dyDescent="0.2">
      <c r="A66" s="2">
        <v>1</v>
      </c>
      <c r="B66" s="2">
        <v>1400</v>
      </c>
      <c r="C66" s="2">
        <v>4</v>
      </c>
      <c r="D66" s="2">
        <v>1</v>
      </c>
      <c r="E66" s="2">
        <v>0</v>
      </c>
    </row>
    <row r="67" spans="1:16" x14ac:dyDescent="0.2">
      <c r="A67" s="2">
        <v>1</v>
      </c>
      <c r="B67" s="2">
        <v>1800</v>
      </c>
      <c r="C67" s="2">
        <v>9</v>
      </c>
      <c r="D67" s="2">
        <v>1</v>
      </c>
      <c r="E67" s="2">
        <v>0</v>
      </c>
    </row>
    <row r="68" spans="1:16" x14ac:dyDescent="0.2">
      <c r="A68" s="2">
        <v>1</v>
      </c>
      <c r="B68" s="2">
        <v>2200</v>
      </c>
      <c r="C68" s="2">
        <v>11</v>
      </c>
      <c r="D68" s="2">
        <v>1</v>
      </c>
      <c r="E68" s="2">
        <v>0</v>
      </c>
    </row>
    <row r="69" spans="1:16" ht="16" thickBot="1" x14ac:dyDescent="0.25">
      <c r="A69" s="2">
        <v>1</v>
      </c>
      <c r="B69" s="2">
        <v>2800</v>
      </c>
      <c r="C69" s="2">
        <v>0</v>
      </c>
      <c r="D69" s="2">
        <v>1</v>
      </c>
      <c r="E69" s="2">
        <v>0</v>
      </c>
    </row>
    <row r="70" spans="1:16" x14ac:dyDescent="0.2">
      <c r="A70" s="40">
        <f>AVERAGE(A50:A69)</f>
        <v>1</v>
      </c>
      <c r="B70" s="40">
        <f>AVERAGE(B50:B69)</f>
        <v>3360</v>
      </c>
      <c r="C70" s="41">
        <f>AVERAGE(C50:C69)</f>
        <v>11.05</v>
      </c>
      <c r="D70" s="41">
        <f>AVERAGE(D50:D69)</f>
        <v>0.45</v>
      </c>
      <c r="E70" s="42">
        <f>AVERAGE(E50:E69)</f>
        <v>0.3</v>
      </c>
      <c r="F70" s="1" t="s">
        <v>86</v>
      </c>
    </row>
    <row r="71" spans="1:16" x14ac:dyDescent="0.2">
      <c r="A71" s="43">
        <f>STDEV(A50:A69)</f>
        <v>0</v>
      </c>
      <c r="B71" s="43">
        <f>STDEV(B50:B69)</f>
        <v>1945.1423977098491</v>
      </c>
      <c r="C71" s="44">
        <f>STDEV(C50:C69)</f>
        <v>10.169484797797358</v>
      </c>
      <c r="D71" s="44">
        <f>STDEV(D50:D69)</f>
        <v>0.51041778553404049</v>
      </c>
      <c r="E71" s="45">
        <f>STDEV(E50:E69)</f>
        <v>0.47016234598162726</v>
      </c>
      <c r="F71" s="1" t="s">
        <v>90</v>
      </c>
    </row>
    <row r="72" spans="1:16" ht="16" thickBot="1" x14ac:dyDescent="0.25">
      <c r="A72" s="46">
        <f>VAR(A50:A69)</f>
        <v>0</v>
      </c>
      <c r="B72" s="46">
        <f>VAR(B50:B69)</f>
        <v>3783578.9473684211</v>
      </c>
      <c r="C72" s="47">
        <f>VAR(C50:C69)</f>
        <v>103.41842105263157</v>
      </c>
      <c r="D72" s="47">
        <f>VAR(D50:D69)</f>
        <v>0.26052631578947372</v>
      </c>
      <c r="E72" s="48">
        <f>VAR(E50:E69)</f>
        <v>0.22105263157894739</v>
      </c>
      <c r="F72" s="1" t="s">
        <v>75</v>
      </c>
    </row>
    <row r="73" spans="1:16" x14ac:dyDescent="0.2">
      <c r="A73" s="33" t="s">
        <v>64</v>
      </c>
    </row>
    <row r="74" spans="1:16" x14ac:dyDescent="0.2">
      <c r="A74" s="2" cm="1">
        <f t="array" ref="A74:E78">MMULT(_xlfn.ANCHORARRAY(G52),A50:E69)</f>
        <v>20</v>
      </c>
      <c r="B74" s="2">
        <v>67200</v>
      </c>
      <c r="C74" s="2">
        <v>221</v>
      </c>
      <c r="D74" s="2">
        <v>9</v>
      </c>
      <c r="E74" s="2">
        <v>6</v>
      </c>
    </row>
    <row r="75" spans="1:16" x14ac:dyDescent="0.2">
      <c r="A75" s="2">
        <v>67200</v>
      </c>
      <c r="B75" s="2">
        <v>297680000</v>
      </c>
      <c r="C75" s="2">
        <v>868000</v>
      </c>
      <c r="D75" s="2">
        <v>26900</v>
      </c>
      <c r="E75" s="2">
        <v>17500</v>
      </c>
    </row>
    <row r="76" spans="1:16" x14ac:dyDescent="0.2">
      <c r="A76" s="2">
        <v>221</v>
      </c>
      <c r="B76" s="2">
        <v>868000</v>
      </c>
      <c r="C76" s="2">
        <v>4407</v>
      </c>
      <c r="D76" s="2">
        <v>68</v>
      </c>
      <c r="E76" s="2">
        <v>91</v>
      </c>
    </row>
    <row r="77" spans="1:16" x14ac:dyDescent="0.2">
      <c r="A77" s="2">
        <v>9</v>
      </c>
      <c r="B77" s="2">
        <v>26900</v>
      </c>
      <c r="C77" s="2">
        <v>68</v>
      </c>
      <c r="D77" s="2">
        <v>9</v>
      </c>
      <c r="E77" s="2">
        <v>0</v>
      </c>
    </row>
    <row r="78" spans="1:16" x14ac:dyDescent="0.2">
      <c r="A78" s="2">
        <v>6</v>
      </c>
      <c r="B78" s="2">
        <v>17500</v>
      </c>
      <c r="C78" s="2">
        <v>91</v>
      </c>
      <c r="D78" s="2">
        <v>0</v>
      </c>
      <c r="E78" s="2">
        <v>6</v>
      </c>
    </row>
    <row r="79" spans="1:16" x14ac:dyDescent="0.2">
      <c r="A79" s="33" t="s">
        <v>63</v>
      </c>
      <c r="G79" s="33" t="s">
        <v>91</v>
      </c>
    </row>
    <row r="80" spans="1:16" x14ac:dyDescent="0.2">
      <c r="A80" s="2" cm="1">
        <f t="array" ref="A80:E84">MINVERSE(_xlfn.ANCHORARRAY(A74))</f>
        <v>0.54369516751240898</v>
      </c>
      <c r="B80" s="2">
        <v>-6.8492720080288387E-5</v>
      </c>
      <c r="C80" s="2">
        <v>-2.5297067698624442E-3</v>
      </c>
      <c r="D80" s="2">
        <v>-0.31986469745569757</v>
      </c>
      <c r="E80" s="2">
        <v>-0.30555751460198777</v>
      </c>
      <c r="G80" s="2" cm="1">
        <f t="array" ref="G80:G84">MMULT(_xlfn.ANCHORARRAY(G52),J2:J21)</f>
        <v>10232622.451825067</v>
      </c>
      <c r="J80" s="4" t="s">
        <v>88</v>
      </c>
      <c r="K80" s="3" t="s">
        <v>85</v>
      </c>
      <c r="L80" s="3" t="s">
        <v>87</v>
      </c>
      <c r="M80" s="3" t="s">
        <v>8</v>
      </c>
      <c r="N80" s="3" t="s">
        <v>13</v>
      </c>
      <c r="O80" s="3" t="s">
        <v>14</v>
      </c>
      <c r="P80" s="3" t="s">
        <v>3</v>
      </c>
    </row>
    <row r="81" spans="1:16" x14ac:dyDescent="0.2">
      <c r="A81" s="2">
        <v>-6.8492720080288346E-5</v>
      </c>
      <c r="B81" s="2">
        <v>1.8357981526184605E-8</v>
      </c>
      <c r="C81" s="2">
        <v>-1.2273931999285011E-6</v>
      </c>
      <c r="D81" s="2">
        <v>2.2896390584818604E-5</v>
      </c>
      <c r="E81" s="2">
        <v>3.3564070827832219E-5</v>
      </c>
      <c r="G81" s="2">
        <v>45182721438.132225</v>
      </c>
      <c r="J81" s="3"/>
      <c r="K81" s="3">
        <f>AVERAGE(A50:A69)</f>
        <v>1</v>
      </c>
      <c r="L81" s="3">
        <f>AVERAGE(B50:B69)</f>
        <v>3360</v>
      </c>
      <c r="M81" s="3">
        <f>AVERAGE(C50:C69)</f>
        <v>11.05</v>
      </c>
      <c r="N81" s="3">
        <f>AVERAGE(D50:D69)</f>
        <v>0.45</v>
      </c>
      <c r="O81" s="3">
        <f>AVERAGE(E50:E69)</f>
        <v>0.3</v>
      </c>
      <c r="P81" s="3">
        <f>AVERAGE(J2:J21)</f>
        <v>511631.12259125337</v>
      </c>
    </row>
    <row r="82" spans="1:16" x14ac:dyDescent="0.2">
      <c r="A82" s="2">
        <v>-2.5297067698624469E-3</v>
      </c>
      <c r="B82" s="2">
        <v>-1.2273931999285011E-6</v>
      </c>
      <c r="C82" s="2">
        <v>6.5537256141422683E-4</v>
      </c>
      <c r="D82" s="2">
        <v>1.2465448700745858E-3</v>
      </c>
      <c r="E82" s="2">
        <v>-3.8302135784618651E-3</v>
      </c>
      <c r="G82" s="2">
        <v>125849403.09266698</v>
      </c>
    </row>
    <row r="83" spans="1:16" x14ac:dyDescent="0.2">
      <c r="A83" s="2">
        <v>-0.31986469745569757</v>
      </c>
      <c r="B83" s="2">
        <v>2.2896390584818617E-5</v>
      </c>
      <c r="C83" s="2">
        <v>1.2465448700745823E-3</v>
      </c>
      <c r="D83" s="2">
        <v>0.35312270213384289</v>
      </c>
      <c r="E83" s="2">
        <v>0.2341776277205122</v>
      </c>
      <c r="G83" s="2">
        <v>4384505.1033212803</v>
      </c>
    </row>
    <row r="84" spans="1:16" x14ac:dyDescent="0.2">
      <c r="A84" s="2">
        <v>-0.3055575146019876</v>
      </c>
      <c r="B84" s="2">
        <v>3.3564070827832219E-5</v>
      </c>
      <c r="C84" s="2">
        <v>-3.8302135784618698E-3</v>
      </c>
      <c r="D84" s="2">
        <v>0.23417762772051218</v>
      </c>
      <c r="E84" s="2">
        <v>0.4324205472941488</v>
      </c>
      <c r="G84" s="2">
        <v>2434336.7355475202</v>
      </c>
    </row>
    <row r="86" spans="1:16" x14ac:dyDescent="0.2">
      <c r="A86" s="33" t="s">
        <v>66</v>
      </c>
      <c r="N86" s="34" t="s">
        <v>10</v>
      </c>
    </row>
    <row r="87" spans="1:16" x14ac:dyDescent="0.2">
      <c r="A87" s="2" cm="1">
        <f t="array" ref="A87:A91">MMULT(_xlfn.ANCHORARRAY(A80),_xlfn.ANCHORARRAY(G80))</f>
        <v>4099.5181369242491</v>
      </c>
      <c r="B87" s="33" t="s">
        <v>92</v>
      </c>
      <c r="C87" s="38"/>
      <c r="G87" s="12"/>
      <c r="N87" cm="1">
        <f t="array" ref="N87:N106">J2:J21-MMULT(A50:E69,_xlfn.ANCHORARRAY(A87))</f>
        <v>17322.64461708811</v>
      </c>
    </row>
    <row r="88" spans="1:16" x14ac:dyDescent="0.2">
      <c r="A88" s="2">
        <v>156.23231059033336</v>
      </c>
      <c r="B88" s="33" t="s">
        <v>53</v>
      </c>
      <c r="N88">
        <v>-15865.685066135833</v>
      </c>
    </row>
    <row r="89" spans="1:16" x14ac:dyDescent="0.2">
      <c r="A89" s="2">
        <v>-2722.8009546445301</v>
      </c>
      <c r="B89" s="33" t="s">
        <v>54</v>
      </c>
      <c r="N89">
        <v>-21585.735132314265</v>
      </c>
    </row>
    <row r="90" spans="1:16" x14ac:dyDescent="0.2">
      <c r="A90" s="2">
        <v>36678.972236090573</v>
      </c>
      <c r="B90" s="33" t="s">
        <v>55</v>
      </c>
      <c r="N90">
        <v>28838.356135496753</v>
      </c>
    </row>
    <row r="91" spans="1:16" x14ac:dyDescent="0.2">
      <c r="A91" s="2">
        <v>-12758.486955368426</v>
      </c>
      <c r="B91" s="33" t="s">
        <v>56</v>
      </c>
      <c r="N91">
        <v>-18742.477838615072</v>
      </c>
    </row>
    <row r="92" spans="1:16" ht="16" thickBot="1" x14ac:dyDescent="0.25">
      <c r="N92">
        <v>-10384.654505981569</v>
      </c>
    </row>
    <row r="93" spans="1:16" x14ac:dyDescent="0.2">
      <c r="A93" s="23" t="s">
        <v>65</v>
      </c>
      <c r="B93" s="2" t="s">
        <v>69</v>
      </c>
      <c r="F93" s="50" t="s">
        <v>89</v>
      </c>
      <c r="G93" s="51" t="s">
        <v>70</v>
      </c>
      <c r="H93" s="51" t="s">
        <v>71</v>
      </c>
      <c r="I93" s="51" t="s">
        <v>72</v>
      </c>
      <c r="J93" s="52" t="s">
        <v>73</v>
      </c>
      <c r="L93" s="4"/>
      <c r="N93">
        <v>-1742.1706572243711</v>
      </c>
    </row>
    <row r="94" spans="1:16" ht="16" thickBot="1" x14ac:dyDescent="0.25">
      <c r="A94" s="36" cm="1">
        <f t="array" ref="A94:E98">N107^2*_xlfn.ANCHORARRAY(A80)</f>
        <v>1.5247069918149578E+17</v>
      </c>
      <c r="B94" s="2">
        <v>-19207698621389.16</v>
      </c>
      <c r="C94" s="2">
        <v>-709416200423166.25</v>
      </c>
      <c r="D94" s="2">
        <v>-8.970098867659096E+16</v>
      </c>
      <c r="E94" s="2">
        <v>-8.5688765829359472E+16</v>
      </c>
      <c r="F94" s="53">
        <v>1.5247069918149578E+17</v>
      </c>
      <c r="G94" s="54">
        <v>5148205182.0783672</v>
      </c>
      <c r="H94" s="54">
        <v>183788855656721.12</v>
      </c>
      <c r="I94" s="54">
        <v>9.902766937868224E+16</v>
      </c>
      <c r="J94" s="55">
        <v>1.2126549420706254E+17</v>
      </c>
      <c r="N94">
        <v>41653.310373729328</v>
      </c>
    </row>
    <row r="95" spans="1:16" x14ac:dyDescent="0.2">
      <c r="A95" s="2">
        <v>-19207698621389.148</v>
      </c>
      <c r="B95" s="36">
        <v>5148205182.0783672</v>
      </c>
      <c r="C95" s="2">
        <v>-344202984587.75763</v>
      </c>
      <c r="D95" s="2">
        <v>6420930127395.7568</v>
      </c>
      <c r="E95" s="2">
        <v>9412512106574.9121</v>
      </c>
      <c r="N95">
        <v>-18964.188007783669</v>
      </c>
    </row>
    <row r="96" spans="1:16" x14ac:dyDescent="0.2">
      <c r="A96" s="2">
        <v>-709416200423167</v>
      </c>
      <c r="B96" s="2">
        <v>-344202984587.75763</v>
      </c>
      <c r="C96" s="36">
        <v>183788855656721.12</v>
      </c>
      <c r="D96" s="2">
        <v>349573767173571.69</v>
      </c>
      <c r="E96" s="2">
        <v>-1074122738656143.6</v>
      </c>
      <c r="N96">
        <v>-10919.299552761542</v>
      </c>
    </row>
    <row r="97" spans="1:14" x14ac:dyDescent="0.2">
      <c r="A97" s="2">
        <v>-8.970098867659096E+16</v>
      </c>
      <c r="B97" s="2">
        <v>6420930127395.7607</v>
      </c>
      <c r="C97" s="2">
        <v>349573767173570.69</v>
      </c>
      <c r="D97" s="36">
        <v>9.902766937868224E+16</v>
      </c>
      <c r="E97" s="2">
        <v>6.5671407002887528E+16</v>
      </c>
      <c r="N97">
        <v>-20993.217169057229</v>
      </c>
    </row>
    <row r="98" spans="1:14" x14ac:dyDescent="0.2">
      <c r="A98" s="2">
        <v>-8.5688765829359424E+16</v>
      </c>
      <c r="B98" s="2">
        <v>9412512106574.9121</v>
      </c>
      <c r="C98" s="2">
        <v>-1074122738656145</v>
      </c>
      <c r="D98" s="2">
        <v>6.567140700288752E+16</v>
      </c>
      <c r="E98" s="36">
        <v>1.2126549420706254E+17</v>
      </c>
      <c r="N98">
        <v>-8539.3485981107224</v>
      </c>
    </row>
    <row r="99" spans="1:14" x14ac:dyDescent="0.2">
      <c r="A99" s="23" t="s">
        <v>68</v>
      </c>
      <c r="N99">
        <v>29817.776873443858</v>
      </c>
    </row>
    <row r="100" spans="1:14" x14ac:dyDescent="0.2">
      <c r="A100" s="1" t="s">
        <v>74</v>
      </c>
      <c r="B100" s="2">
        <v>3.8203076106150301E+20</v>
      </c>
      <c r="N100">
        <v>24057.380131972721</v>
      </c>
    </row>
    <row r="101" spans="1:14" x14ac:dyDescent="0.2">
      <c r="C101" s="4"/>
      <c r="D101" s="4"/>
      <c r="E101" s="4"/>
      <c r="N101">
        <v>-30163.453538290923</v>
      </c>
    </row>
    <row r="102" spans="1:14" x14ac:dyDescent="0.2">
      <c r="B102" s="1" t="s">
        <v>75</v>
      </c>
      <c r="C102" s="4" t="s">
        <v>80</v>
      </c>
      <c r="D102" s="3"/>
      <c r="E102" s="3"/>
      <c r="N102">
        <v>25857.956990872277</v>
      </c>
    </row>
    <row r="103" spans="1:14" x14ac:dyDescent="0.2">
      <c r="A103" s="2" t="s">
        <v>52</v>
      </c>
      <c r="B103" s="56">
        <v>1.5247069918149578E+17</v>
      </c>
      <c r="C103" s="37">
        <f>$N$107/SQRT(B103)</f>
        <v>1.3561953892569567</v>
      </c>
      <c r="N103">
        <v>-22056.398789650033</v>
      </c>
    </row>
    <row r="104" spans="1:14" x14ac:dyDescent="0.2">
      <c r="A104" s="4" t="s">
        <v>76</v>
      </c>
      <c r="B104" s="57">
        <v>5148205182.0783672</v>
      </c>
      <c r="C104" s="37">
        <f t="shared" ref="C104:C107" si="6">$N$107/SQRT(B104)</f>
        <v>7380.5297600982121</v>
      </c>
      <c r="N104">
        <v>35064.681747439259</v>
      </c>
    </row>
    <row r="105" spans="1:14" x14ac:dyDescent="0.2">
      <c r="A105" s="4" t="s">
        <v>77</v>
      </c>
      <c r="B105" s="57">
        <v>183788855656721.12</v>
      </c>
      <c r="C105" s="37">
        <f t="shared" si="6"/>
        <v>39.062125646065041</v>
      </c>
      <c r="N105">
        <v>-9982.6405794050079</v>
      </c>
    </row>
    <row r="106" spans="1:14" ht="16" thickBot="1" x14ac:dyDescent="0.25">
      <c r="A106" s="4" t="s">
        <v>78</v>
      </c>
      <c r="B106" s="57">
        <v>9.902766937868224E+16</v>
      </c>
      <c r="C106" s="37">
        <f t="shared" si="6"/>
        <v>1.6828181228992216</v>
      </c>
      <c r="N106">
        <v>-12672.837434694869</v>
      </c>
    </row>
    <row r="107" spans="1:14" ht="16" thickBot="1" x14ac:dyDescent="0.25">
      <c r="A107" s="4" t="s">
        <v>79</v>
      </c>
      <c r="B107" s="57">
        <v>1.2126549420706254E+17</v>
      </c>
      <c r="C107" s="37">
        <f t="shared" si="6"/>
        <v>1.5207115306266716</v>
      </c>
      <c r="L107" s="49" t="s">
        <v>93</v>
      </c>
      <c r="M107" s="49"/>
      <c r="N107" s="13">
        <f>VAR(_xlfn.ANCHORARRAY(N87))</f>
        <v>529560348.69839931</v>
      </c>
    </row>
    <row r="110" spans="1:14" x14ac:dyDescent="0.2">
      <c r="A110" s="2" t="s">
        <v>81</v>
      </c>
    </row>
    <row r="111" spans="1:14" x14ac:dyDescent="0.2">
      <c r="A111" s="2" t="s">
        <v>82</v>
      </c>
      <c r="B111" s="2">
        <f>COUNT(A2:A21)</f>
        <v>20</v>
      </c>
    </row>
    <row r="112" spans="1:14" x14ac:dyDescent="0.2">
      <c r="A112" s="2" t="s">
        <v>83</v>
      </c>
      <c r="B112" s="2">
        <f>B111-1</f>
        <v>19</v>
      </c>
    </row>
    <row r="114" spans="1:3" x14ac:dyDescent="0.2">
      <c r="B114" s="2" t="s">
        <v>80</v>
      </c>
      <c r="C114" s="2" t="s">
        <v>84</v>
      </c>
    </row>
    <row r="115" spans="1:3" x14ac:dyDescent="0.2">
      <c r="A115" s="2" t="s">
        <v>52</v>
      </c>
      <c r="B115" s="2">
        <v>1.3561953892569567</v>
      </c>
      <c r="C115" s="11">
        <f>_xlfn.T.DIST.2T(B115,$B$112)</f>
        <v>0.19093624227565731</v>
      </c>
    </row>
    <row r="116" spans="1:3" x14ac:dyDescent="0.2">
      <c r="A116" s="2" t="s">
        <v>76</v>
      </c>
      <c r="B116" s="2">
        <v>7380.5297600982121</v>
      </c>
      <c r="C116" s="11">
        <f>_xlfn.T.DIST.2T(B116,$B$112)</f>
        <v>8.1535389196675056E-63</v>
      </c>
    </row>
    <row r="117" spans="1:3" x14ac:dyDescent="0.2">
      <c r="A117" s="2" t="s">
        <v>77</v>
      </c>
      <c r="B117" s="2">
        <v>39.062125646065041</v>
      </c>
      <c r="C117" s="11">
        <f t="shared" ref="C117:C119" si="7">_xlfn.T.DIST.2T(B117,$B$112)</f>
        <v>1.2972439527523694E-19</v>
      </c>
    </row>
    <row r="118" spans="1:3" x14ac:dyDescent="0.2">
      <c r="A118" s="2" t="s">
        <v>78</v>
      </c>
      <c r="B118" s="2">
        <v>1.6828181228992216</v>
      </c>
      <c r="C118" s="11">
        <f t="shared" si="7"/>
        <v>0.1087711702464471</v>
      </c>
    </row>
    <row r="119" spans="1:3" x14ac:dyDescent="0.2">
      <c r="A119" s="2" t="s">
        <v>79</v>
      </c>
      <c r="B119" s="2">
        <v>1.5207115306266716</v>
      </c>
      <c r="C119" s="11">
        <f t="shared" si="7"/>
        <v>0.14480008796083768</v>
      </c>
    </row>
  </sheetData>
  <mergeCells count="1">
    <mergeCell ref="L107:M10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FC73-18FD-4C46-9830-39F59D80D8DC}">
  <dimension ref="A1:I21"/>
  <sheetViews>
    <sheetView workbookViewId="0">
      <selection activeCell="D21" sqref="D21"/>
    </sheetView>
  </sheetViews>
  <sheetFormatPr baseColWidth="10" defaultRowHeight="15" x14ac:dyDescent="0.2"/>
  <sheetData>
    <row r="1" spans="1:9" x14ac:dyDescent="0.2">
      <c r="A1" t="s">
        <v>20</v>
      </c>
    </row>
    <row r="2" spans="1:9" ht="16" thickBot="1" x14ac:dyDescent="0.25"/>
    <row r="3" spans="1:9" x14ac:dyDescent="0.2">
      <c r="A3" s="19" t="s">
        <v>21</v>
      </c>
      <c r="B3" s="19"/>
    </row>
    <row r="4" spans="1:9" x14ac:dyDescent="0.2">
      <c r="A4" s="16" t="s">
        <v>22</v>
      </c>
      <c r="B4" s="16">
        <v>0.99696986163132006</v>
      </c>
    </row>
    <row r="5" spans="1:9" x14ac:dyDescent="0.2">
      <c r="A5" s="16" t="s">
        <v>23</v>
      </c>
      <c r="B5" s="16">
        <v>0.99394890500117339</v>
      </c>
    </row>
    <row r="6" spans="1:9" x14ac:dyDescent="0.2">
      <c r="A6" s="16" t="s">
        <v>24</v>
      </c>
      <c r="B6" s="16">
        <v>0.99233527966815294</v>
      </c>
    </row>
    <row r="7" spans="1:9" x14ac:dyDescent="0.2">
      <c r="A7" s="16" t="s">
        <v>25</v>
      </c>
      <c r="B7" s="16">
        <v>25899.352147971535</v>
      </c>
    </row>
    <row r="8" spans="1:9" ht="16" thickBot="1" x14ac:dyDescent="0.25">
      <c r="A8" s="17" t="s">
        <v>26</v>
      </c>
      <c r="B8" s="17">
        <v>20</v>
      </c>
    </row>
    <row r="10" spans="1:9" ht="16" thickBot="1" x14ac:dyDescent="0.25">
      <c r="A10" t="s">
        <v>27</v>
      </c>
    </row>
    <row r="11" spans="1:9" x14ac:dyDescent="0.2">
      <c r="A11" s="18"/>
      <c r="B11" s="18" t="s">
        <v>32</v>
      </c>
      <c r="C11" s="18" t="s">
        <v>33</v>
      </c>
      <c r="D11" s="18" t="s">
        <v>34</v>
      </c>
      <c r="E11" s="18" t="s">
        <v>35</v>
      </c>
      <c r="F11" s="18" t="s">
        <v>36</v>
      </c>
    </row>
    <row r="12" spans="1:9" x14ac:dyDescent="0.2">
      <c r="A12" s="16" t="s">
        <v>28</v>
      </c>
      <c r="B12" s="16">
        <v>4</v>
      </c>
      <c r="C12" s="16">
        <v>1652719490874.7305</v>
      </c>
      <c r="D12" s="16">
        <v>413179872718.68262</v>
      </c>
      <c r="E12" s="16">
        <v>615.97254620480112</v>
      </c>
      <c r="F12" s="16">
        <v>1.9536587705855567E-16</v>
      </c>
    </row>
    <row r="13" spans="1:9" x14ac:dyDescent="0.2">
      <c r="A13" s="16" t="s">
        <v>29</v>
      </c>
      <c r="B13" s="16">
        <v>15</v>
      </c>
      <c r="C13" s="16">
        <v>10061646625.269567</v>
      </c>
      <c r="D13" s="16">
        <v>670776441.68463778</v>
      </c>
      <c r="E13" s="16"/>
      <c r="F13" s="16"/>
    </row>
    <row r="14" spans="1:9" ht="16" thickBot="1" x14ac:dyDescent="0.25">
      <c r="A14" s="17" t="s">
        <v>30</v>
      </c>
      <c r="B14" s="17">
        <v>19</v>
      </c>
      <c r="C14" s="17">
        <v>1662781137500</v>
      </c>
      <c r="D14" s="17"/>
      <c r="E14" s="17"/>
      <c r="F14" s="17"/>
    </row>
    <row r="15" spans="1:9" ht="16" thickBot="1" x14ac:dyDescent="0.25"/>
    <row r="16" spans="1:9" x14ac:dyDescent="0.2">
      <c r="A16" s="18"/>
      <c r="B16" s="18" t="s">
        <v>37</v>
      </c>
      <c r="C16" s="20" t="s">
        <v>25</v>
      </c>
      <c r="D16" s="18" t="s">
        <v>38</v>
      </c>
      <c r="E16" s="18" t="s">
        <v>39</v>
      </c>
      <c r="F16" s="18" t="s">
        <v>40</v>
      </c>
      <c r="G16" s="18" t="s">
        <v>41</v>
      </c>
      <c r="H16" s="18" t="s">
        <v>42</v>
      </c>
      <c r="I16" s="18" t="s">
        <v>43</v>
      </c>
    </row>
    <row r="17" spans="1:9" x14ac:dyDescent="0.2">
      <c r="A17" s="16" t="s">
        <v>31</v>
      </c>
      <c r="B17" s="16">
        <v>4099.5181369263619</v>
      </c>
      <c r="C17" s="21">
        <v>19097.065476797925</v>
      </c>
      <c r="D17" s="16">
        <v>0.21466743892704834</v>
      </c>
      <c r="E17" s="16">
        <v>0.83291775195426565</v>
      </c>
      <c r="F17" s="16">
        <v>-36604.913395119831</v>
      </c>
      <c r="G17" s="16">
        <v>44803.949668972549</v>
      </c>
      <c r="H17" s="16">
        <v>-36604.913395119831</v>
      </c>
      <c r="I17" s="16">
        <v>44803.949668972549</v>
      </c>
    </row>
    <row r="18" spans="1:9" x14ac:dyDescent="0.2">
      <c r="A18" s="16" t="s">
        <v>44</v>
      </c>
      <c r="B18" s="16">
        <v>156.2323105903331</v>
      </c>
      <c r="C18" s="21">
        <v>3.5091454122971921</v>
      </c>
      <c r="D18" s="16">
        <v>44.521469541514023</v>
      </c>
      <c r="E18" s="16">
        <v>2.3751520733762559E-17</v>
      </c>
      <c r="F18" s="16">
        <v>148.7527441959891</v>
      </c>
      <c r="G18" s="16">
        <v>163.7118769846771</v>
      </c>
      <c r="H18" s="16">
        <v>148.7527441959891</v>
      </c>
      <c r="I18" s="16">
        <v>163.7118769846771</v>
      </c>
    </row>
    <row r="19" spans="1:9" x14ac:dyDescent="0.2">
      <c r="A19" s="16" t="s">
        <v>45</v>
      </c>
      <c r="B19" s="16">
        <v>-2722.8009546445069</v>
      </c>
      <c r="C19" s="21">
        <v>663.02976910782945</v>
      </c>
      <c r="D19" s="16">
        <v>-4.1066043811400785</v>
      </c>
      <c r="E19" s="16">
        <v>9.336752440408752E-4</v>
      </c>
      <c r="F19" s="16">
        <v>-4136.015454701992</v>
      </c>
      <c r="G19" s="16">
        <v>-1309.5864545870218</v>
      </c>
      <c r="H19" s="16">
        <v>-4136.015454701992</v>
      </c>
      <c r="I19" s="16">
        <v>-1309.5864545870218</v>
      </c>
    </row>
    <row r="20" spans="1:9" x14ac:dyDescent="0.2">
      <c r="A20" s="16" t="s">
        <v>46</v>
      </c>
      <c r="B20" s="16">
        <v>36678.972236089925</v>
      </c>
      <c r="C20" s="21">
        <v>15390.464243011107</v>
      </c>
      <c r="D20" s="16">
        <v>2.383227150067682</v>
      </c>
      <c r="E20" s="16">
        <v>3.0817982904203886E-2</v>
      </c>
      <c r="F20" s="16">
        <v>3874.9742193699494</v>
      </c>
      <c r="G20" s="16">
        <v>69482.970252809901</v>
      </c>
      <c r="H20" s="16">
        <v>3874.9742193699494</v>
      </c>
      <c r="I20" s="16">
        <v>69482.970252809901</v>
      </c>
    </row>
    <row r="21" spans="1:9" ht="16" thickBot="1" x14ac:dyDescent="0.25">
      <c r="A21" s="17" t="s">
        <v>47</v>
      </c>
      <c r="B21" s="17">
        <v>-12758.486955369503</v>
      </c>
      <c r="C21" s="22">
        <v>17031.075010852743</v>
      </c>
      <c r="D21" s="17">
        <v>-0.74912986686039429</v>
      </c>
      <c r="E21" s="17">
        <v>0.46536545756463732</v>
      </c>
      <c r="F21" s="17">
        <v>-49059.364047646006</v>
      </c>
      <c r="G21" s="17">
        <v>23542.390136907001</v>
      </c>
      <c r="H21" s="17">
        <v>-49059.364047646006</v>
      </c>
      <c r="I21" s="17">
        <v>23542.390136907001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F41A-22C9-F146-A704-C2D031A642CD}">
  <dimension ref="A1:F21"/>
  <sheetViews>
    <sheetView workbookViewId="0">
      <selection sqref="A1:D21"/>
    </sheetView>
  </sheetViews>
  <sheetFormatPr baseColWidth="10" defaultRowHeight="15" x14ac:dyDescent="0.2"/>
  <sheetData>
    <row r="1" spans="1:6" x14ac:dyDescent="0.2">
      <c r="A1" s="1" t="s">
        <v>4</v>
      </c>
      <c r="B1" s="1" t="s">
        <v>8</v>
      </c>
      <c r="C1" s="2" t="s">
        <v>13</v>
      </c>
      <c r="D1" s="2" t="s">
        <v>14</v>
      </c>
      <c r="F1" s="5" t="s">
        <v>3</v>
      </c>
    </row>
    <row r="2" spans="1:6" x14ac:dyDescent="0.2">
      <c r="A2" s="2">
        <v>1500</v>
      </c>
      <c r="B2" s="2">
        <v>20</v>
      </c>
      <c r="C2" s="2">
        <v>0</v>
      </c>
      <c r="D2" s="2">
        <v>1</v>
      </c>
      <c r="F2" s="6">
        <v>188556.12259125337</v>
      </c>
    </row>
    <row r="3" spans="1:6" x14ac:dyDescent="0.2">
      <c r="A3" s="2">
        <v>2500</v>
      </c>
      <c r="B3" s="2">
        <v>0</v>
      </c>
      <c r="C3" s="2">
        <v>0</v>
      </c>
      <c r="D3" s="2">
        <v>1</v>
      </c>
      <c r="F3" s="6">
        <v>366056.12259125337</v>
      </c>
    </row>
    <row r="4" spans="1:6" x14ac:dyDescent="0.2">
      <c r="A4" s="2">
        <v>5000</v>
      </c>
      <c r="B4" s="2">
        <v>14</v>
      </c>
      <c r="C4" s="2">
        <v>0</v>
      </c>
      <c r="D4" s="2">
        <v>0</v>
      </c>
      <c r="F4" s="6">
        <v>725556.12259125337</v>
      </c>
    </row>
    <row r="5" spans="1:6" x14ac:dyDescent="0.2">
      <c r="A5" s="2">
        <v>4700</v>
      </c>
      <c r="B5" s="2">
        <v>12</v>
      </c>
      <c r="C5" s="2">
        <v>0</v>
      </c>
      <c r="D5" s="2">
        <v>0</v>
      </c>
      <c r="F5" s="6">
        <v>734556.12259125337</v>
      </c>
    </row>
    <row r="6" spans="1:6" x14ac:dyDescent="0.2">
      <c r="A6" s="2">
        <v>3500</v>
      </c>
      <c r="B6" s="2">
        <v>5</v>
      </c>
      <c r="C6" s="2">
        <v>0</v>
      </c>
      <c r="D6" s="2">
        <v>0</v>
      </c>
      <c r="F6" s="6">
        <v>518556.12259125337</v>
      </c>
    </row>
    <row r="7" spans="1:6" x14ac:dyDescent="0.2">
      <c r="A7" s="2">
        <v>1000</v>
      </c>
      <c r="B7" s="2">
        <v>25</v>
      </c>
      <c r="C7" s="2">
        <v>1</v>
      </c>
      <c r="D7" s="2">
        <v>0</v>
      </c>
      <c r="F7" s="6">
        <v>118556.12259125337</v>
      </c>
    </row>
    <row r="8" spans="1:6" x14ac:dyDescent="0.2">
      <c r="A8" s="2">
        <v>1500</v>
      </c>
      <c r="B8" s="2">
        <v>4</v>
      </c>
      <c r="C8" s="2">
        <v>0</v>
      </c>
      <c r="D8" s="2">
        <v>1</v>
      </c>
      <c r="F8" s="6">
        <v>213056.12259125337</v>
      </c>
    </row>
    <row r="9" spans="1:6" x14ac:dyDescent="0.2">
      <c r="A9" s="2">
        <v>1600</v>
      </c>
      <c r="B9" s="2">
        <v>3</v>
      </c>
      <c r="C9" s="2">
        <v>0</v>
      </c>
      <c r="D9" s="2">
        <v>0</v>
      </c>
      <c r="F9" s="6">
        <v>287556.12259125337</v>
      </c>
    </row>
    <row r="10" spans="1:6" x14ac:dyDescent="0.2">
      <c r="A10" s="2">
        <v>2000</v>
      </c>
      <c r="B10" s="2">
        <v>1</v>
      </c>
      <c r="C10" s="2">
        <v>1</v>
      </c>
      <c r="D10" s="2">
        <v>0</v>
      </c>
      <c r="F10" s="6">
        <v>331556.12259125337</v>
      </c>
    </row>
    <row r="11" spans="1:6" x14ac:dyDescent="0.2">
      <c r="A11" s="2">
        <v>3000</v>
      </c>
      <c r="B11" s="2">
        <v>0</v>
      </c>
      <c r="C11" s="2">
        <v>1</v>
      </c>
      <c r="D11" s="2">
        <v>0</v>
      </c>
      <c r="F11" s="6">
        <v>498556.12259125337</v>
      </c>
    </row>
    <row r="12" spans="1:6" x14ac:dyDescent="0.2">
      <c r="A12" s="2">
        <v>3600</v>
      </c>
      <c r="B12" s="2">
        <v>10</v>
      </c>
      <c r="C12" s="2">
        <v>0</v>
      </c>
      <c r="D12" s="2">
        <v>1</v>
      </c>
      <c r="F12" s="6">
        <v>505556.12259125337</v>
      </c>
    </row>
    <row r="13" spans="1:6" x14ac:dyDescent="0.2">
      <c r="A13" s="2">
        <v>4100</v>
      </c>
      <c r="B13" s="2">
        <v>35</v>
      </c>
      <c r="C13" s="2">
        <v>0</v>
      </c>
      <c r="D13" s="2">
        <v>1</v>
      </c>
      <c r="F13" s="6">
        <v>528056.12259125337</v>
      </c>
    </row>
    <row r="14" spans="1:6" x14ac:dyDescent="0.2">
      <c r="A14" s="2">
        <v>4300</v>
      </c>
      <c r="B14" s="2">
        <v>22</v>
      </c>
      <c r="C14" s="2">
        <v>0</v>
      </c>
      <c r="D14" s="2">
        <v>1</v>
      </c>
      <c r="F14" s="6">
        <v>633056.12259125337</v>
      </c>
    </row>
    <row r="15" spans="1:6" x14ac:dyDescent="0.2">
      <c r="A15" s="2">
        <v>6000</v>
      </c>
      <c r="B15" s="2">
        <v>12</v>
      </c>
      <c r="C15" s="2">
        <v>1</v>
      </c>
      <c r="D15" s="2">
        <v>0</v>
      </c>
      <c r="F15" s="6">
        <v>969556.12259125337</v>
      </c>
    </row>
    <row r="16" spans="1:6" x14ac:dyDescent="0.2">
      <c r="A16" s="2">
        <v>8000</v>
      </c>
      <c r="B16" s="2">
        <v>28</v>
      </c>
      <c r="C16" s="2">
        <v>0</v>
      </c>
      <c r="D16" s="2">
        <v>0</v>
      </c>
      <c r="F16" s="6">
        <v>1147556.1225912534</v>
      </c>
    </row>
    <row r="17" spans="1:6" x14ac:dyDescent="0.2">
      <c r="A17" s="2">
        <v>6700</v>
      </c>
      <c r="B17" s="2">
        <v>6</v>
      </c>
      <c r="C17" s="2">
        <v>1</v>
      </c>
      <c r="D17" s="2">
        <v>0</v>
      </c>
      <c r="F17" s="6">
        <v>1097056.1225912534</v>
      </c>
    </row>
    <row r="18" spans="1:6" x14ac:dyDescent="0.2">
      <c r="A18" s="2">
        <v>1400</v>
      </c>
      <c r="B18" s="2">
        <v>4</v>
      </c>
      <c r="C18" s="2">
        <v>1</v>
      </c>
      <c r="D18" s="2">
        <v>0</v>
      </c>
      <c r="F18" s="6">
        <v>226556.12259125337</v>
      </c>
    </row>
    <row r="19" spans="1:6" x14ac:dyDescent="0.2">
      <c r="A19" s="2">
        <v>1800</v>
      </c>
      <c r="B19" s="2">
        <v>9</v>
      </c>
      <c r="C19" s="2">
        <v>1</v>
      </c>
      <c r="D19" s="2">
        <v>0</v>
      </c>
      <c r="F19" s="6">
        <v>332556.12259125337</v>
      </c>
    </row>
    <row r="20" spans="1:6" x14ac:dyDescent="0.2">
      <c r="A20" s="2">
        <v>2200</v>
      </c>
      <c r="B20" s="2">
        <v>11</v>
      </c>
      <c r="C20" s="2">
        <v>1</v>
      </c>
      <c r="D20" s="2">
        <v>0</v>
      </c>
      <c r="F20" s="6">
        <v>344556.12259125337</v>
      </c>
    </row>
    <row r="21" spans="1:6" x14ac:dyDescent="0.2">
      <c r="A21" s="2">
        <v>2800</v>
      </c>
      <c r="B21" s="2">
        <v>0</v>
      </c>
      <c r="C21" s="2">
        <v>1</v>
      </c>
      <c r="D21" s="2">
        <v>0</v>
      </c>
      <c r="F21" s="6">
        <v>465556.12259125337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Microsoft Office User</cp:lastModifiedBy>
  <dcterms:created xsi:type="dcterms:W3CDTF">2020-09-03T00:56:35Z</dcterms:created>
  <dcterms:modified xsi:type="dcterms:W3CDTF">2020-09-14T18:41:28Z</dcterms:modified>
</cp:coreProperties>
</file>