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G:\Shared drives\CHG\Osteria Tulia\Current Period\P11 November '23\"/>
    </mc:Choice>
  </mc:AlternateContent>
  <xr:revisionPtr revIDLastSave="0" documentId="13_ncr:1_{B41F0C08-4016-4878-9462-1439BCF5DD73}" xr6:coauthVersionLast="47" xr6:coauthVersionMax="47" xr10:uidLastSave="{00000000-0000-0000-0000-000000000000}"/>
  <bookViews>
    <workbookView xWindow="16515" yWindow="420" windowWidth="12690" windowHeight="15240" xr2:uid="{00000000-000D-0000-FFFF-FFFF00000000}"/>
  </bookViews>
  <sheets>
    <sheet name="10.30.2023" sheetId="45" r:id="rId1"/>
    <sheet name="10.23.2023" sheetId="44" r:id="rId2"/>
    <sheet name="10.16.2023" sheetId="43" r:id="rId3"/>
    <sheet name="MASTER" sheetId="6" r:id="rId4"/>
    <sheet name="10.09.2023" sheetId="42" r:id="rId5"/>
    <sheet name="10.02.2023" sheetId="41" r:id="rId6"/>
    <sheet name="09.25.2023" sheetId="40" r:id="rId7"/>
    <sheet name="09.18.2023" sheetId="39" r:id="rId8"/>
    <sheet name="09.11.2023" sheetId="38" r:id="rId9"/>
    <sheet name="9.4.2023" sheetId="37" r:id="rId10"/>
    <sheet name="08.28.0203" sheetId="36" r:id="rId11"/>
    <sheet name="8.21.2023" sheetId="35" r:id="rId12"/>
    <sheet name="8.14.2023" sheetId="34" r:id="rId13"/>
    <sheet name="08.07.2023" sheetId="33" r:id="rId14"/>
    <sheet name="07.31.2023" sheetId="1" r:id="rId15"/>
    <sheet name="07.24.2023" sheetId="2" r:id="rId16"/>
    <sheet name="07.17.2023" sheetId="3" r:id="rId17"/>
    <sheet name="07.10.2023" sheetId="4" r:id="rId18"/>
    <sheet name="07.03.2023" sheetId="5" r:id="rId19"/>
    <sheet name="6.26.2023" sheetId="7" r:id="rId20"/>
    <sheet name="6.19.2023" sheetId="8" r:id="rId21"/>
    <sheet name="06.12.2023" sheetId="9" r:id="rId22"/>
    <sheet name="06.05.2023" sheetId="10" r:id="rId23"/>
    <sheet name="05.29.2023" sheetId="11" r:id="rId24"/>
    <sheet name="05.22.2023" sheetId="12" r:id="rId25"/>
    <sheet name="05.15.2023" sheetId="13" r:id="rId26"/>
    <sheet name="05.08.2023" sheetId="14" r:id="rId27"/>
    <sheet name="05.01.2023" sheetId="15" r:id="rId28"/>
    <sheet name="04.24.2023" sheetId="16" r:id="rId29"/>
    <sheet name="04.17.2023" sheetId="17" r:id="rId30"/>
    <sheet name="04.10.2023" sheetId="18" r:id="rId31"/>
    <sheet name="04.03.2023" sheetId="19" r:id="rId32"/>
    <sheet name="03.27.2023" sheetId="20" r:id="rId33"/>
    <sheet name="03.20.2023" sheetId="21" r:id="rId34"/>
    <sheet name="3.14.2023" sheetId="22" r:id="rId35"/>
    <sheet name="03.06.2023" sheetId="23" r:id="rId36"/>
    <sheet name="02.27.2023" sheetId="24" r:id="rId37"/>
    <sheet name="02.20.2023" sheetId="25" r:id="rId38"/>
    <sheet name="02.13.2023" sheetId="26" r:id="rId39"/>
    <sheet name="02.06.2023" sheetId="27" r:id="rId40"/>
    <sheet name="01.30.2023" sheetId="28" r:id="rId41"/>
    <sheet name="01.23.2023" sheetId="29" r:id="rId42"/>
    <sheet name="01.16.2023" sheetId="30" r:id="rId43"/>
    <sheet name="01.09.2023" sheetId="31" r:id="rId44"/>
    <sheet name="01.02.2023" sheetId="32" r:id="rId45"/>
  </sheets>
  <calcPr calcId="181029"/>
  <extLst>
    <ext uri="GoogleSheetsCustomDataVersion2">
      <go:sheetsCustomData xmlns:go="http://customooxmlschemas.google.com/" r:id="rId46" roundtripDataChecksum="I3LS0i17MuKyIGmvn9ztPxOuoBfzBAaJXQfz1pX/aJY="/>
    </ext>
  </extLst>
</workbook>
</file>

<file path=xl/calcChain.xml><?xml version="1.0" encoding="utf-8"?>
<calcChain xmlns="http://schemas.openxmlformats.org/spreadsheetml/2006/main">
  <c r="B11" i="45" l="1"/>
  <c r="B11" i="6"/>
  <c r="G20" i="45"/>
  <c r="F20" i="45"/>
  <c r="E20" i="45"/>
  <c r="D20" i="45"/>
  <c r="I19" i="45"/>
  <c r="H18" i="45"/>
  <c r="G18" i="45"/>
  <c r="F18" i="45"/>
  <c r="E18" i="45"/>
  <c r="D18" i="45"/>
  <c r="C18" i="45"/>
  <c r="B18" i="45"/>
  <c r="H17" i="45"/>
  <c r="G17" i="45"/>
  <c r="F17" i="45"/>
  <c r="E17" i="45"/>
  <c r="D17" i="45"/>
  <c r="C17" i="45"/>
  <c r="B17" i="45"/>
  <c r="H16" i="45"/>
  <c r="G16" i="45"/>
  <c r="F16" i="45"/>
  <c r="E16" i="45"/>
  <c r="D16" i="45"/>
  <c r="C16" i="45"/>
  <c r="B16" i="45"/>
  <c r="H15" i="45"/>
  <c r="G15" i="45"/>
  <c r="F15" i="45"/>
  <c r="E15" i="45"/>
  <c r="D15" i="45"/>
  <c r="C15" i="45"/>
  <c r="B15" i="45"/>
  <c r="I15" i="45" s="1"/>
  <c r="I12" i="45"/>
  <c r="I20" i="45" s="1"/>
  <c r="H11" i="45"/>
  <c r="G11" i="45"/>
  <c r="G13" i="45" s="1"/>
  <c r="F11" i="45"/>
  <c r="F13" i="45" s="1"/>
  <c r="E11" i="45"/>
  <c r="E13" i="45" s="1"/>
  <c r="D11" i="45"/>
  <c r="D13" i="45" s="1"/>
  <c r="C11" i="45"/>
  <c r="I10" i="45"/>
  <c r="I9" i="45"/>
  <c r="I8" i="45"/>
  <c r="I7" i="45"/>
  <c r="I18" i="45" s="1"/>
  <c r="I6" i="45"/>
  <c r="I5" i="45"/>
  <c r="I17" i="45" s="1"/>
  <c r="I4" i="45"/>
  <c r="I3" i="45"/>
  <c r="I16" i="45" s="1"/>
  <c r="C9" i="44"/>
  <c r="B20" i="44"/>
  <c r="B20" i="45" l="1"/>
  <c r="B13" i="45"/>
  <c r="I11" i="45"/>
  <c r="C20" i="45"/>
  <c r="C13" i="45"/>
  <c r="H20" i="45"/>
  <c r="H13" i="45"/>
  <c r="G20" i="44"/>
  <c r="F20" i="44"/>
  <c r="E20" i="44"/>
  <c r="D20" i="44"/>
  <c r="I19" i="44"/>
  <c r="H18" i="44"/>
  <c r="G18" i="44"/>
  <c r="F18" i="44"/>
  <c r="E18" i="44"/>
  <c r="D18" i="44"/>
  <c r="C18" i="44"/>
  <c r="B18" i="44"/>
  <c r="H17" i="44"/>
  <c r="G17" i="44"/>
  <c r="F17" i="44"/>
  <c r="E17" i="44"/>
  <c r="D17" i="44"/>
  <c r="C17" i="44"/>
  <c r="B17" i="44"/>
  <c r="H16" i="44"/>
  <c r="G16" i="44"/>
  <c r="F16" i="44"/>
  <c r="E16" i="44"/>
  <c r="D16" i="44"/>
  <c r="C16" i="44"/>
  <c r="B16" i="44"/>
  <c r="H15" i="44"/>
  <c r="G15" i="44"/>
  <c r="F15" i="44"/>
  <c r="E15" i="44"/>
  <c r="D15" i="44"/>
  <c r="C15" i="44"/>
  <c r="B15" i="44"/>
  <c r="I15" i="44" s="1"/>
  <c r="I12" i="44"/>
  <c r="I20" i="44" s="1"/>
  <c r="H11" i="44"/>
  <c r="G11" i="44"/>
  <c r="G13" i="44" s="1"/>
  <c r="F11" i="44"/>
  <c r="F13" i="44" s="1"/>
  <c r="E11" i="44"/>
  <c r="E13" i="44" s="1"/>
  <c r="D11" i="44"/>
  <c r="D13" i="44" s="1"/>
  <c r="C11" i="44"/>
  <c r="B11" i="44"/>
  <c r="I10" i="44"/>
  <c r="I9" i="44"/>
  <c r="I8" i="44"/>
  <c r="I7" i="44"/>
  <c r="I18" i="44" s="1"/>
  <c r="I6" i="44"/>
  <c r="I5" i="44"/>
  <c r="I17" i="44" s="1"/>
  <c r="I4" i="44"/>
  <c r="I3" i="44"/>
  <c r="I16" i="44" s="1"/>
  <c r="F11" i="43"/>
  <c r="F11" i="42"/>
  <c r="I22" i="45" l="1"/>
  <c r="I13" i="45"/>
  <c r="B13" i="44"/>
  <c r="I11" i="44"/>
  <c r="C20" i="44"/>
  <c r="C13" i="44"/>
  <c r="H20" i="44"/>
  <c r="H13" i="44"/>
  <c r="H11" i="43"/>
  <c r="G11" i="43"/>
  <c r="E11" i="43"/>
  <c r="D11" i="43"/>
  <c r="C11" i="43"/>
  <c r="C13" i="43"/>
  <c r="B11" i="43"/>
  <c r="B20" i="43"/>
  <c r="D20" i="43"/>
  <c r="G20" i="43"/>
  <c r="F20" i="43"/>
  <c r="I19" i="43"/>
  <c r="H18" i="43"/>
  <c r="G18" i="43"/>
  <c r="F18" i="43"/>
  <c r="E18" i="43"/>
  <c r="D18" i="43"/>
  <c r="C18" i="43"/>
  <c r="B18" i="43"/>
  <c r="H17" i="43"/>
  <c r="G17" i="43"/>
  <c r="F17" i="43"/>
  <c r="E17" i="43"/>
  <c r="D17" i="43"/>
  <c r="C17" i="43"/>
  <c r="B17" i="43"/>
  <c r="H16" i="43"/>
  <c r="G16" i="43"/>
  <c r="F16" i="43"/>
  <c r="E16" i="43"/>
  <c r="D16" i="43"/>
  <c r="C16" i="43"/>
  <c r="B16" i="43"/>
  <c r="H15" i="43"/>
  <c r="G15" i="43"/>
  <c r="F15" i="43"/>
  <c r="E15" i="43"/>
  <c r="D15" i="43"/>
  <c r="C15" i="43"/>
  <c r="B15" i="43"/>
  <c r="I15" i="43" s="1"/>
  <c r="I12" i="43"/>
  <c r="I20" i="43" s="1"/>
  <c r="G13" i="43"/>
  <c r="F13" i="43"/>
  <c r="E13" i="43"/>
  <c r="D13" i="43"/>
  <c r="I10" i="43"/>
  <c r="I9" i="43"/>
  <c r="I8" i="43"/>
  <c r="I7" i="43"/>
  <c r="I18" i="43" s="1"/>
  <c r="I6" i="43"/>
  <c r="I5" i="43"/>
  <c r="I17" i="43" s="1"/>
  <c r="I4" i="43"/>
  <c r="I3" i="43"/>
  <c r="I16" i="43" s="1"/>
  <c r="F9" i="42"/>
  <c r="G20" i="42"/>
  <c r="F20" i="42"/>
  <c r="E20" i="42"/>
  <c r="D20" i="42"/>
  <c r="I19" i="42"/>
  <c r="H18" i="42"/>
  <c r="G18" i="42"/>
  <c r="F18" i="42"/>
  <c r="E18" i="42"/>
  <c r="D18" i="42"/>
  <c r="C18" i="42"/>
  <c r="B18" i="42"/>
  <c r="H17" i="42"/>
  <c r="G17" i="42"/>
  <c r="F17" i="42"/>
  <c r="E17" i="42"/>
  <c r="D17" i="42"/>
  <c r="C17" i="42"/>
  <c r="B17" i="42"/>
  <c r="H16" i="42"/>
  <c r="G16" i="42"/>
  <c r="F16" i="42"/>
  <c r="E16" i="42"/>
  <c r="D16" i="42"/>
  <c r="C16" i="42"/>
  <c r="B16" i="42"/>
  <c r="H15" i="42"/>
  <c r="G15" i="42"/>
  <c r="F15" i="42"/>
  <c r="E15" i="42"/>
  <c r="D15" i="42"/>
  <c r="C15" i="42"/>
  <c r="B15" i="42"/>
  <c r="I15" i="42" s="1"/>
  <c r="I12" i="42"/>
  <c r="I20" i="42" s="1"/>
  <c r="H11" i="42"/>
  <c r="G11" i="42"/>
  <c r="G13" i="42" s="1"/>
  <c r="F13" i="42"/>
  <c r="E11" i="42"/>
  <c r="E13" i="42" s="1"/>
  <c r="D11" i="42"/>
  <c r="D13" i="42" s="1"/>
  <c r="C11" i="42"/>
  <c r="B11" i="42"/>
  <c r="I10" i="42"/>
  <c r="I9" i="42"/>
  <c r="I8" i="42"/>
  <c r="I7" i="42"/>
  <c r="I18" i="42" s="1"/>
  <c r="I6" i="42"/>
  <c r="I5" i="42"/>
  <c r="I17" i="42" s="1"/>
  <c r="I4" i="42"/>
  <c r="I3" i="42"/>
  <c r="I16" i="42" s="1"/>
  <c r="I22" i="44" l="1"/>
  <c r="I13" i="44"/>
  <c r="B13" i="43"/>
  <c r="I11" i="43"/>
  <c r="C20" i="43"/>
  <c r="H20" i="43"/>
  <c r="H13" i="43"/>
  <c r="B20" i="42"/>
  <c r="B13" i="42"/>
  <c r="I11" i="42"/>
  <c r="C20" i="42"/>
  <c r="C13" i="42"/>
  <c r="H20" i="42"/>
  <c r="H13" i="42"/>
  <c r="I22" i="43" l="1"/>
  <c r="I13" i="43"/>
  <c r="I22" i="42"/>
  <c r="I13" i="42"/>
  <c r="G9" i="41" l="1"/>
  <c r="B15" i="41"/>
  <c r="B16" i="41"/>
  <c r="B17" i="41"/>
  <c r="B18" i="41"/>
  <c r="G20" i="41" l="1"/>
  <c r="F20" i="41"/>
  <c r="E20" i="41"/>
  <c r="D20" i="41"/>
  <c r="I19" i="41"/>
  <c r="H18" i="41"/>
  <c r="G18" i="41"/>
  <c r="F18" i="41"/>
  <c r="E18" i="41"/>
  <c r="D18" i="41"/>
  <c r="C18" i="41"/>
  <c r="H17" i="41"/>
  <c r="G17" i="41"/>
  <c r="F17" i="41"/>
  <c r="E17" i="41"/>
  <c r="D17" i="41"/>
  <c r="C17" i="41"/>
  <c r="H16" i="41"/>
  <c r="G16" i="41"/>
  <c r="F16" i="41"/>
  <c r="E16" i="41"/>
  <c r="D16" i="41"/>
  <c r="C16" i="41"/>
  <c r="H15" i="41"/>
  <c r="G15" i="41"/>
  <c r="F15" i="41"/>
  <c r="E15" i="41"/>
  <c r="D15" i="41"/>
  <c r="C15" i="41"/>
  <c r="I15" i="41"/>
  <c r="I12" i="41"/>
  <c r="I20" i="41" s="1"/>
  <c r="H11" i="41"/>
  <c r="G11" i="41"/>
  <c r="G13" i="41" s="1"/>
  <c r="F11" i="41"/>
  <c r="F13" i="41" s="1"/>
  <c r="E11" i="41"/>
  <c r="E13" i="41" s="1"/>
  <c r="D11" i="41"/>
  <c r="D13" i="41" s="1"/>
  <c r="C11" i="41"/>
  <c r="B11" i="41"/>
  <c r="I10" i="41"/>
  <c r="I9" i="41"/>
  <c r="I8" i="41"/>
  <c r="I7" i="41"/>
  <c r="I18" i="41" s="1"/>
  <c r="I6" i="41"/>
  <c r="I5" i="41"/>
  <c r="I17" i="41" s="1"/>
  <c r="I4" i="41"/>
  <c r="I3" i="41"/>
  <c r="I16" i="41" s="1"/>
  <c r="G20" i="40"/>
  <c r="F20" i="40"/>
  <c r="I19" i="40"/>
  <c r="H18" i="40"/>
  <c r="G18" i="40"/>
  <c r="F18" i="40"/>
  <c r="E18" i="40"/>
  <c r="D18" i="40"/>
  <c r="C18" i="40"/>
  <c r="B18" i="40"/>
  <c r="H17" i="40"/>
  <c r="G17" i="40"/>
  <c r="F17" i="40"/>
  <c r="E17" i="40"/>
  <c r="D17" i="40"/>
  <c r="C17" i="40"/>
  <c r="B17" i="40"/>
  <c r="H16" i="40"/>
  <c r="G16" i="40"/>
  <c r="F16" i="40"/>
  <c r="E16" i="40"/>
  <c r="D16" i="40"/>
  <c r="C16" i="40"/>
  <c r="B16" i="40"/>
  <c r="H15" i="40"/>
  <c r="G15" i="40"/>
  <c r="F15" i="40"/>
  <c r="E15" i="40"/>
  <c r="D15" i="40"/>
  <c r="C15" i="40"/>
  <c r="B15" i="40"/>
  <c r="I15" i="40" s="1"/>
  <c r="I12" i="40"/>
  <c r="I20" i="40" s="1"/>
  <c r="H11" i="40"/>
  <c r="G11" i="40"/>
  <c r="G13" i="40" s="1"/>
  <c r="F11" i="40"/>
  <c r="F13" i="40" s="1"/>
  <c r="E11" i="40"/>
  <c r="E13" i="40" s="1"/>
  <c r="D11" i="40"/>
  <c r="D13" i="40" s="1"/>
  <c r="C11" i="40"/>
  <c r="B11" i="40"/>
  <c r="I10" i="40"/>
  <c r="I9" i="40"/>
  <c r="I8" i="40"/>
  <c r="I7" i="40"/>
  <c r="I18" i="40" s="1"/>
  <c r="I6" i="40"/>
  <c r="I5" i="40"/>
  <c r="I17" i="40" s="1"/>
  <c r="I4" i="40"/>
  <c r="I3" i="40"/>
  <c r="I16" i="40" s="1"/>
  <c r="G20" i="39"/>
  <c r="F20" i="39"/>
  <c r="E20" i="39"/>
  <c r="D20" i="39"/>
  <c r="I19" i="39"/>
  <c r="H18" i="39"/>
  <c r="G18" i="39"/>
  <c r="F18" i="39"/>
  <c r="E18" i="39"/>
  <c r="D18" i="39"/>
  <c r="C18" i="39"/>
  <c r="B18" i="39"/>
  <c r="H17" i="39"/>
  <c r="G17" i="39"/>
  <c r="F17" i="39"/>
  <c r="E17" i="39"/>
  <c r="D17" i="39"/>
  <c r="C17" i="39"/>
  <c r="B17" i="39"/>
  <c r="H16" i="39"/>
  <c r="G16" i="39"/>
  <c r="F16" i="39"/>
  <c r="E16" i="39"/>
  <c r="D16" i="39"/>
  <c r="C16" i="39"/>
  <c r="B16" i="39"/>
  <c r="H15" i="39"/>
  <c r="G15" i="39"/>
  <c r="F15" i="39"/>
  <c r="E15" i="39"/>
  <c r="D15" i="39"/>
  <c r="C15" i="39"/>
  <c r="B15" i="39"/>
  <c r="I15" i="39" s="1"/>
  <c r="I12" i="39"/>
  <c r="I20" i="39" s="1"/>
  <c r="H11" i="39"/>
  <c r="G11" i="39"/>
  <c r="G13" i="39" s="1"/>
  <c r="F11" i="39"/>
  <c r="F13" i="39" s="1"/>
  <c r="E11" i="39"/>
  <c r="E13" i="39" s="1"/>
  <c r="D11" i="39"/>
  <c r="D13" i="39" s="1"/>
  <c r="C11" i="39"/>
  <c r="B11" i="39"/>
  <c r="I10" i="39"/>
  <c r="I9" i="39"/>
  <c r="I8" i="39"/>
  <c r="I7" i="39"/>
  <c r="I18" i="39" s="1"/>
  <c r="I6" i="39"/>
  <c r="I5" i="39"/>
  <c r="I17" i="39" s="1"/>
  <c r="I4" i="39"/>
  <c r="I3" i="39"/>
  <c r="I16" i="39" s="1"/>
  <c r="C20" i="38"/>
  <c r="G20" i="38"/>
  <c r="F20" i="38"/>
  <c r="E20" i="38"/>
  <c r="D20" i="38"/>
  <c r="I19" i="38"/>
  <c r="H18" i="38"/>
  <c r="G18" i="38"/>
  <c r="F18" i="38"/>
  <c r="E18" i="38"/>
  <c r="D18" i="38"/>
  <c r="C18" i="38"/>
  <c r="B18" i="38"/>
  <c r="H17" i="38"/>
  <c r="G17" i="38"/>
  <c r="F17" i="38"/>
  <c r="E17" i="38"/>
  <c r="D17" i="38"/>
  <c r="C17" i="38"/>
  <c r="B17" i="38"/>
  <c r="H16" i="38"/>
  <c r="G16" i="38"/>
  <c r="F16" i="38"/>
  <c r="E16" i="38"/>
  <c r="D16" i="38"/>
  <c r="C16" i="38"/>
  <c r="B16" i="38"/>
  <c r="H15" i="38"/>
  <c r="G15" i="38"/>
  <c r="F15" i="38"/>
  <c r="E15" i="38"/>
  <c r="D15" i="38"/>
  <c r="C15" i="38"/>
  <c r="B15" i="38"/>
  <c r="I15" i="38" s="1"/>
  <c r="I12" i="38"/>
  <c r="I20" i="38" s="1"/>
  <c r="H11" i="38"/>
  <c r="H20" i="38" s="1"/>
  <c r="G11" i="38"/>
  <c r="G13" i="38" s="1"/>
  <c r="F11" i="38"/>
  <c r="F13" i="38" s="1"/>
  <c r="E11" i="38"/>
  <c r="E13" i="38" s="1"/>
  <c r="D11" i="38"/>
  <c r="D13" i="38" s="1"/>
  <c r="C11" i="38"/>
  <c r="B11" i="38"/>
  <c r="I10" i="38"/>
  <c r="I9" i="38"/>
  <c r="I8" i="38"/>
  <c r="I7" i="38"/>
  <c r="I18" i="38" s="1"/>
  <c r="I6" i="38"/>
  <c r="I5" i="38"/>
  <c r="I17" i="38" s="1"/>
  <c r="I4" i="38"/>
  <c r="I3" i="38"/>
  <c r="I16" i="38" s="1"/>
  <c r="I11" i="37"/>
  <c r="B20" i="41" l="1"/>
  <c r="B13" i="41"/>
  <c r="I11" i="41"/>
  <c r="C20" i="41"/>
  <c r="C13" i="41"/>
  <c r="H20" i="41"/>
  <c r="H13" i="41"/>
  <c r="B20" i="40"/>
  <c r="B13" i="40"/>
  <c r="I11" i="40"/>
  <c r="C20" i="40"/>
  <c r="C13" i="40"/>
  <c r="H20" i="40"/>
  <c r="H13" i="40"/>
  <c r="B20" i="39"/>
  <c r="B13" i="39"/>
  <c r="I11" i="39"/>
  <c r="C20" i="39"/>
  <c r="C13" i="39"/>
  <c r="H20" i="39"/>
  <c r="H13" i="39"/>
  <c r="B20" i="38"/>
  <c r="B13" i="38"/>
  <c r="I11" i="38"/>
  <c r="C13" i="38"/>
  <c r="H13" i="38"/>
  <c r="I22" i="41" l="1"/>
  <c r="I13" i="41"/>
  <c r="I22" i="40"/>
  <c r="I13" i="40"/>
  <c r="I22" i="39"/>
  <c r="I13" i="39"/>
  <c r="I22" i="38"/>
  <c r="I13" i="38"/>
  <c r="H11" i="37" l="1"/>
  <c r="G11" i="37"/>
  <c r="F11" i="37"/>
  <c r="E15" i="37"/>
  <c r="G20" i="37" l="1"/>
  <c r="F20" i="37"/>
  <c r="E20" i="37"/>
  <c r="D20" i="37"/>
  <c r="H18" i="37"/>
  <c r="G18" i="37"/>
  <c r="F18" i="37"/>
  <c r="E18" i="37"/>
  <c r="D18" i="37"/>
  <c r="C18" i="37"/>
  <c r="B18" i="37"/>
  <c r="H17" i="37"/>
  <c r="G17" i="37"/>
  <c r="F17" i="37"/>
  <c r="E17" i="37"/>
  <c r="D17" i="37"/>
  <c r="C17" i="37"/>
  <c r="B17" i="37"/>
  <c r="H16" i="37"/>
  <c r="G16" i="37"/>
  <c r="F16" i="37"/>
  <c r="E16" i="37"/>
  <c r="D16" i="37"/>
  <c r="C16" i="37"/>
  <c r="B16" i="37"/>
  <c r="H15" i="37"/>
  <c r="G15" i="37"/>
  <c r="F15" i="37"/>
  <c r="C15" i="37"/>
  <c r="B15" i="37"/>
  <c r="I15" i="37" s="1"/>
  <c r="I20" i="37"/>
  <c r="G13" i="37"/>
  <c r="F13" i="37"/>
  <c r="E13" i="37"/>
  <c r="D13" i="37"/>
  <c r="I10" i="37"/>
  <c r="I9" i="37"/>
  <c r="I8" i="37"/>
  <c r="I7" i="37"/>
  <c r="I18" i="37" s="1"/>
  <c r="I6" i="37"/>
  <c r="I5" i="37"/>
  <c r="I17" i="37" s="1"/>
  <c r="I4" i="37"/>
  <c r="I3" i="37"/>
  <c r="I16" i="37" s="1"/>
  <c r="G20" i="36"/>
  <c r="F20" i="36"/>
  <c r="E20" i="36"/>
  <c r="D20" i="36"/>
  <c r="I19" i="36"/>
  <c r="H18" i="36"/>
  <c r="G18" i="36"/>
  <c r="F18" i="36"/>
  <c r="E18" i="36"/>
  <c r="D18" i="36"/>
  <c r="C18" i="36"/>
  <c r="B18" i="36"/>
  <c r="H17" i="36"/>
  <c r="G17" i="36"/>
  <c r="F17" i="36"/>
  <c r="E17" i="36"/>
  <c r="D17" i="36"/>
  <c r="C17" i="36"/>
  <c r="B17" i="36"/>
  <c r="H16" i="36"/>
  <c r="G16" i="36"/>
  <c r="F16" i="36"/>
  <c r="E16" i="36"/>
  <c r="D16" i="36"/>
  <c r="C16" i="36"/>
  <c r="B16" i="36"/>
  <c r="H15" i="36"/>
  <c r="G15" i="36"/>
  <c r="F15" i="36"/>
  <c r="E15" i="36"/>
  <c r="D15" i="36"/>
  <c r="C15" i="36"/>
  <c r="B15" i="36"/>
  <c r="I15" i="36" s="1"/>
  <c r="I12" i="36"/>
  <c r="I20" i="36" s="1"/>
  <c r="H11" i="36"/>
  <c r="G11" i="36"/>
  <c r="G13" i="36" s="1"/>
  <c r="F11" i="36"/>
  <c r="F13" i="36" s="1"/>
  <c r="E11" i="36"/>
  <c r="E13" i="36" s="1"/>
  <c r="D11" i="36"/>
  <c r="D13" i="36" s="1"/>
  <c r="C11" i="36"/>
  <c r="B11" i="36"/>
  <c r="I10" i="36"/>
  <c r="I9" i="36"/>
  <c r="I8" i="36"/>
  <c r="I7" i="36"/>
  <c r="I18" i="36" s="1"/>
  <c r="I6" i="36"/>
  <c r="I5" i="36"/>
  <c r="I17" i="36" s="1"/>
  <c r="I4" i="36"/>
  <c r="I3" i="36"/>
  <c r="I16" i="36" s="1"/>
  <c r="I19" i="35"/>
  <c r="H18" i="35"/>
  <c r="G18" i="35"/>
  <c r="F18" i="35"/>
  <c r="E18" i="35"/>
  <c r="D18" i="35"/>
  <c r="C18" i="35"/>
  <c r="B18" i="35"/>
  <c r="H17" i="35"/>
  <c r="G17" i="35"/>
  <c r="F17" i="35"/>
  <c r="E17" i="35"/>
  <c r="D17" i="35"/>
  <c r="C17" i="35"/>
  <c r="B17" i="35"/>
  <c r="H16" i="35"/>
  <c r="G16" i="35"/>
  <c r="F16" i="35"/>
  <c r="E16" i="35"/>
  <c r="D16" i="35"/>
  <c r="C16" i="35"/>
  <c r="B16" i="35"/>
  <c r="H15" i="35"/>
  <c r="G15" i="35"/>
  <c r="F15" i="35"/>
  <c r="E15" i="35"/>
  <c r="D15" i="35"/>
  <c r="C15" i="35"/>
  <c r="B15" i="35"/>
  <c r="I15" i="35" s="1"/>
  <c r="I12" i="35"/>
  <c r="I20" i="35" s="1"/>
  <c r="H11" i="35"/>
  <c r="G11" i="35"/>
  <c r="F11" i="35"/>
  <c r="E11" i="35"/>
  <c r="D11" i="35"/>
  <c r="C11" i="35"/>
  <c r="B11" i="35"/>
  <c r="B13" i="35" s="1"/>
  <c r="I10" i="35"/>
  <c r="I9" i="35"/>
  <c r="I8" i="35"/>
  <c r="I7" i="35"/>
  <c r="I18" i="35" s="1"/>
  <c r="I6" i="35"/>
  <c r="I5" i="35"/>
  <c r="I17" i="35" s="1"/>
  <c r="I4" i="35"/>
  <c r="I3" i="35"/>
  <c r="I16" i="35" s="1"/>
  <c r="H9" i="34"/>
  <c r="B20" i="37" l="1"/>
  <c r="B13" i="37"/>
  <c r="C20" i="37"/>
  <c r="C13" i="37"/>
  <c r="H20" i="37"/>
  <c r="H13" i="37"/>
  <c r="B20" i="36"/>
  <c r="B13" i="36"/>
  <c r="I11" i="36"/>
  <c r="C20" i="36"/>
  <c r="C13" i="36"/>
  <c r="H20" i="36"/>
  <c r="H13" i="36"/>
  <c r="H20" i="35"/>
  <c r="H13" i="35"/>
  <c r="G20" i="35"/>
  <c r="G13" i="35"/>
  <c r="F20" i="35"/>
  <c r="F13" i="35"/>
  <c r="E20" i="35"/>
  <c r="E13" i="35"/>
  <c r="D20" i="35"/>
  <c r="D13" i="35"/>
  <c r="C13" i="35"/>
  <c r="C20" i="35"/>
  <c r="I11" i="35"/>
  <c r="B20" i="35"/>
  <c r="C15" i="34"/>
  <c r="I22" i="37" l="1"/>
  <c r="I13" i="37"/>
  <c r="I22" i="36"/>
  <c r="I13" i="36"/>
  <c r="I22" i="35"/>
  <c r="I13" i="35"/>
  <c r="G20" i="34"/>
  <c r="F20" i="34"/>
  <c r="E20" i="34"/>
  <c r="D20" i="34"/>
  <c r="I19" i="34"/>
  <c r="H18" i="34"/>
  <c r="G18" i="34"/>
  <c r="F18" i="34"/>
  <c r="E18" i="34"/>
  <c r="D18" i="34"/>
  <c r="C18" i="34"/>
  <c r="B18" i="34"/>
  <c r="H17" i="34"/>
  <c r="G17" i="34"/>
  <c r="F17" i="34"/>
  <c r="E17" i="34"/>
  <c r="D17" i="34"/>
  <c r="C17" i="34"/>
  <c r="B17" i="34"/>
  <c r="H16" i="34"/>
  <c r="G16" i="34"/>
  <c r="F16" i="34"/>
  <c r="E16" i="34"/>
  <c r="D16" i="34"/>
  <c r="C16" i="34"/>
  <c r="B16" i="34"/>
  <c r="H15" i="34"/>
  <c r="G15" i="34"/>
  <c r="F15" i="34"/>
  <c r="E15" i="34"/>
  <c r="D15" i="34"/>
  <c r="B15" i="34"/>
  <c r="I15" i="34" s="1"/>
  <c r="I12" i="34"/>
  <c r="I20" i="34" s="1"/>
  <c r="H11" i="34"/>
  <c r="G11" i="34"/>
  <c r="G13" i="34" s="1"/>
  <c r="F11" i="34"/>
  <c r="F13" i="34" s="1"/>
  <c r="E11" i="34"/>
  <c r="E13" i="34" s="1"/>
  <c r="D11" i="34"/>
  <c r="D13" i="34" s="1"/>
  <c r="C11" i="34"/>
  <c r="B11" i="34"/>
  <c r="I10" i="34"/>
  <c r="I9" i="34"/>
  <c r="I8" i="34"/>
  <c r="I7" i="34"/>
  <c r="I6" i="34"/>
  <c r="I5" i="34"/>
  <c r="I17" i="34" s="1"/>
  <c r="I4" i="34"/>
  <c r="I3" i="34"/>
  <c r="I16" i="34" s="1"/>
  <c r="F20" i="33"/>
  <c r="G20" i="33"/>
  <c r="E20" i="33"/>
  <c r="D20" i="33"/>
  <c r="I19" i="33"/>
  <c r="H18" i="33"/>
  <c r="G18" i="33"/>
  <c r="F18" i="33"/>
  <c r="E18" i="33"/>
  <c r="D18" i="33"/>
  <c r="C18" i="33"/>
  <c r="B18" i="33"/>
  <c r="H17" i="33"/>
  <c r="G17" i="33"/>
  <c r="F17" i="33"/>
  <c r="E17" i="33"/>
  <c r="D17" i="33"/>
  <c r="C17" i="33"/>
  <c r="B17" i="33"/>
  <c r="H16" i="33"/>
  <c r="G16" i="33"/>
  <c r="F16" i="33"/>
  <c r="E16" i="33"/>
  <c r="D16" i="33"/>
  <c r="C16" i="33"/>
  <c r="B16" i="33"/>
  <c r="H15" i="33"/>
  <c r="G15" i="33"/>
  <c r="F15" i="33"/>
  <c r="E15" i="33"/>
  <c r="D15" i="33"/>
  <c r="C15" i="33"/>
  <c r="B15" i="33"/>
  <c r="I15" i="33" s="1"/>
  <c r="I12" i="33"/>
  <c r="I20" i="33" s="1"/>
  <c r="H11" i="33"/>
  <c r="G11" i="33"/>
  <c r="G13" i="33" s="1"/>
  <c r="F11" i="33"/>
  <c r="F13" i="33" s="1"/>
  <c r="E11" i="33"/>
  <c r="E13" i="33" s="1"/>
  <c r="D11" i="33"/>
  <c r="D13" i="33" s="1"/>
  <c r="C11" i="33"/>
  <c r="B11" i="33"/>
  <c r="I10" i="33"/>
  <c r="I9" i="33"/>
  <c r="I8" i="33"/>
  <c r="I7" i="33"/>
  <c r="I18" i="33" s="1"/>
  <c r="I6" i="33"/>
  <c r="I5" i="33"/>
  <c r="I17" i="33" s="1"/>
  <c r="I4" i="33"/>
  <c r="I3" i="33"/>
  <c r="I16" i="33" s="1"/>
  <c r="I18" i="34" l="1"/>
  <c r="B20" i="34"/>
  <c r="B13" i="34"/>
  <c r="I11" i="34"/>
  <c r="C20" i="34"/>
  <c r="C13" i="34"/>
  <c r="H20" i="34"/>
  <c r="H13" i="34"/>
  <c r="B20" i="33"/>
  <c r="B13" i="33"/>
  <c r="I11" i="33"/>
  <c r="C20" i="33"/>
  <c r="C13" i="33"/>
  <c r="H20" i="33"/>
  <c r="H13" i="33"/>
  <c r="I22" i="34" l="1"/>
  <c r="I13" i="34"/>
  <c r="I22" i="33"/>
  <c r="I13" i="33"/>
  <c r="H9" i="1"/>
  <c r="G20" i="32"/>
  <c r="F20" i="32"/>
  <c r="E20" i="32"/>
  <c r="D20" i="32"/>
  <c r="I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I12" i="32"/>
  <c r="I20" i="32" s="1"/>
  <c r="H11" i="32"/>
  <c r="G11" i="32"/>
  <c r="G13" i="32" s="1"/>
  <c r="F11" i="32"/>
  <c r="F13" i="32" s="1"/>
  <c r="E11" i="32"/>
  <c r="E13" i="32" s="1"/>
  <c r="D11" i="32"/>
  <c r="D13" i="32" s="1"/>
  <c r="C11" i="32"/>
  <c r="B11" i="32"/>
  <c r="I10" i="32"/>
  <c r="I9" i="32"/>
  <c r="I8" i="32"/>
  <c r="I7" i="32"/>
  <c r="I18" i="32" s="1"/>
  <c r="I6" i="32"/>
  <c r="I5" i="32"/>
  <c r="I4" i="32"/>
  <c r="I3" i="32"/>
  <c r="I16" i="32" s="1"/>
  <c r="G20" i="31"/>
  <c r="F20" i="31"/>
  <c r="E20" i="31"/>
  <c r="D20" i="31"/>
  <c r="H18" i="31"/>
  <c r="G18" i="31"/>
  <c r="F18" i="31"/>
  <c r="E18" i="31"/>
  <c r="D18" i="31"/>
  <c r="C18" i="31"/>
  <c r="B18" i="31"/>
  <c r="H17" i="31"/>
  <c r="G17" i="31"/>
  <c r="F17" i="31"/>
  <c r="E17" i="31"/>
  <c r="D17" i="31"/>
  <c r="C17" i="31"/>
  <c r="B17" i="31"/>
  <c r="H16" i="31"/>
  <c r="G16" i="31"/>
  <c r="F16" i="31"/>
  <c r="E16" i="31"/>
  <c r="D16" i="31"/>
  <c r="C16" i="31"/>
  <c r="B16" i="31"/>
  <c r="H15" i="31"/>
  <c r="G15" i="31"/>
  <c r="F15" i="31"/>
  <c r="E15" i="31"/>
  <c r="D15" i="31"/>
  <c r="C15" i="31"/>
  <c r="B15" i="31"/>
  <c r="I15" i="31" s="1"/>
  <c r="I12" i="31"/>
  <c r="I20" i="31" s="1"/>
  <c r="H11" i="31"/>
  <c r="G11" i="31"/>
  <c r="G13" i="31" s="1"/>
  <c r="F11" i="31"/>
  <c r="F13" i="31" s="1"/>
  <c r="E11" i="31"/>
  <c r="E13" i="31" s="1"/>
  <c r="D11" i="31"/>
  <c r="D13" i="31" s="1"/>
  <c r="C11" i="31"/>
  <c r="B11" i="31"/>
  <c r="I10" i="31"/>
  <c r="I9" i="31"/>
  <c r="I8" i="31"/>
  <c r="I7" i="31"/>
  <c r="I18" i="31" s="1"/>
  <c r="I6" i="31"/>
  <c r="I5" i="31"/>
  <c r="I4" i="31"/>
  <c r="I3" i="31"/>
  <c r="I16" i="31" s="1"/>
  <c r="G20" i="30"/>
  <c r="F20" i="30"/>
  <c r="E20" i="30"/>
  <c r="D20" i="30"/>
  <c r="H18" i="30"/>
  <c r="G18" i="30"/>
  <c r="F18" i="30"/>
  <c r="E18" i="30"/>
  <c r="D18" i="30"/>
  <c r="C18" i="30"/>
  <c r="B18" i="30"/>
  <c r="H17" i="30"/>
  <c r="G17" i="30"/>
  <c r="F17" i="30"/>
  <c r="E17" i="30"/>
  <c r="D17" i="30"/>
  <c r="C17" i="30"/>
  <c r="B17" i="30"/>
  <c r="H16" i="30"/>
  <c r="G16" i="30"/>
  <c r="F16" i="30"/>
  <c r="E16" i="30"/>
  <c r="D16" i="30"/>
  <c r="C16" i="30"/>
  <c r="B16" i="30"/>
  <c r="H15" i="30"/>
  <c r="G15" i="30"/>
  <c r="F15" i="30"/>
  <c r="E15" i="30"/>
  <c r="D15" i="30"/>
  <c r="C15" i="30"/>
  <c r="B15" i="30"/>
  <c r="I15" i="30" s="1"/>
  <c r="I12" i="30"/>
  <c r="I20" i="30" s="1"/>
  <c r="H11" i="30"/>
  <c r="G11" i="30"/>
  <c r="G13" i="30" s="1"/>
  <c r="F11" i="30"/>
  <c r="F13" i="30" s="1"/>
  <c r="E11" i="30"/>
  <c r="E13" i="30" s="1"/>
  <c r="D11" i="30"/>
  <c r="D13" i="30" s="1"/>
  <c r="C11" i="30"/>
  <c r="B11" i="30"/>
  <c r="I10" i="30"/>
  <c r="I9" i="30"/>
  <c r="I8" i="30"/>
  <c r="I7" i="30"/>
  <c r="I18" i="30" s="1"/>
  <c r="I6" i="30"/>
  <c r="I5" i="30"/>
  <c r="I4" i="30"/>
  <c r="I3" i="30"/>
  <c r="I16" i="30" s="1"/>
  <c r="G20" i="29"/>
  <c r="F20" i="29"/>
  <c r="E20" i="29"/>
  <c r="D20" i="29"/>
  <c r="H18" i="29"/>
  <c r="G18" i="29"/>
  <c r="F18" i="29"/>
  <c r="E18" i="29"/>
  <c r="D18" i="29"/>
  <c r="C18" i="29"/>
  <c r="B18" i="29"/>
  <c r="H17" i="29"/>
  <c r="G17" i="29"/>
  <c r="F17" i="29"/>
  <c r="E17" i="29"/>
  <c r="D17" i="29"/>
  <c r="C17" i="29"/>
  <c r="B17" i="29"/>
  <c r="H16" i="29"/>
  <c r="G16" i="29"/>
  <c r="F16" i="29"/>
  <c r="E16" i="29"/>
  <c r="D16" i="29"/>
  <c r="C16" i="29"/>
  <c r="B16" i="29"/>
  <c r="H15" i="29"/>
  <c r="G15" i="29"/>
  <c r="F15" i="29"/>
  <c r="E15" i="29"/>
  <c r="D15" i="29"/>
  <c r="C15" i="29"/>
  <c r="B15" i="29"/>
  <c r="I15" i="29" s="1"/>
  <c r="I12" i="29"/>
  <c r="I20" i="29" s="1"/>
  <c r="H11" i="29"/>
  <c r="G11" i="29"/>
  <c r="G13" i="29" s="1"/>
  <c r="F11" i="29"/>
  <c r="F13" i="29" s="1"/>
  <c r="E11" i="29"/>
  <c r="E13" i="29" s="1"/>
  <c r="D11" i="29"/>
  <c r="D13" i="29" s="1"/>
  <c r="C11" i="29"/>
  <c r="B11" i="29"/>
  <c r="I10" i="29"/>
  <c r="H9" i="29"/>
  <c r="I9" i="29" s="1"/>
  <c r="I8" i="29"/>
  <c r="I7" i="29"/>
  <c r="I18" i="29" s="1"/>
  <c r="I6" i="29"/>
  <c r="I5" i="29"/>
  <c r="I4" i="29"/>
  <c r="I3" i="29"/>
  <c r="I16" i="29" s="1"/>
  <c r="G20" i="28"/>
  <c r="F20" i="28"/>
  <c r="E20" i="28"/>
  <c r="D20" i="28"/>
  <c r="H18" i="28"/>
  <c r="G18" i="28"/>
  <c r="F18" i="28"/>
  <c r="E18" i="28"/>
  <c r="D18" i="28"/>
  <c r="C18" i="28"/>
  <c r="B18" i="28"/>
  <c r="H17" i="28"/>
  <c r="G17" i="28"/>
  <c r="F17" i="28"/>
  <c r="E17" i="28"/>
  <c r="D17" i="28"/>
  <c r="C17" i="28"/>
  <c r="B17" i="28"/>
  <c r="H16" i="28"/>
  <c r="G16" i="28"/>
  <c r="F16" i="28"/>
  <c r="E16" i="28"/>
  <c r="D16" i="28"/>
  <c r="C16" i="28"/>
  <c r="B16" i="28"/>
  <c r="H15" i="28"/>
  <c r="G15" i="28"/>
  <c r="F15" i="28"/>
  <c r="E15" i="28"/>
  <c r="D15" i="28"/>
  <c r="C15" i="28"/>
  <c r="B15" i="28"/>
  <c r="I15" i="28" s="1"/>
  <c r="I12" i="28"/>
  <c r="I20" i="28" s="1"/>
  <c r="H11" i="28"/>
  <c r="G11" i="28"/>
  <c r="G13" i="28" s="1"/>
  <c r="F11" i="28"/>
  <c r="F13" i="28" s="1"/>
  <c r="E11" i="28"/>
  <c r="E13" i="28" s="1"/>
  <c r="D11" i="28"/>
  <c r="D13" i="28" s="1"/>
  <c r="C11" i="28"/>
  <c r="B11" i="28"/>
  <c r="I10" i="28"/>
  <c r="I9" i="28"/>
  <c r="I8" i="28"/>
  <c r="I7" i="28"/>
  <c r="I18" i="28" s="1"/>
  <c r="I6" i="28"/>
  <c r="I5" i="28"/>
  <c r="I4" i="28"/>
  <c r="I3" i="28"/>
  <c r="I16" i="28" s="1"/>
  <c r="G20" i="27"/>
  <c r="F20" i="27"/>
  <c r="E20" i="27"/>
  <c r="D20" i="27"/>
  <c r="H18" i="27"/>
  <c r="G18" i="27"/>
  <c r="F18" i="27"/>
  <c r="E18" i="27"/>
  <c r="D18" i="27"/>
  <c r="C18" i="27"/>
  <c r="B18" i="27"/>
  <c r="H17" i="27"/>
  <c r="G17" i="27"/>
  <c r="F17" i="27"/>
  <c r="E17" i="27"/>
  <c r="D17" i="27"/>
  <c r="C17" i="27"/>
  <c r="B17" i="27"/>
  <c r="H16" i="27"/>
  <c r="G16" i="27"/>
  <c r="F16" i="27"/>
  <c r="E16" i="27"/>
  <c r="D16" i="27"/>
  <c r="C16" i="27"/>
  <c r="B16" i="27"/>
  <c r="H15" i="27"/>
  <c r="G15" i="27"/>
  <c r="F15" i="27"/>
  <c r="E15" i="27"/>
  <c r="D15" i="27"/>
  <c r="C15" i="27"/>
  <c r="B15" i="27"/>
  <c r="I15" i="27" s="1"/>
  <c r="I12" i="27"/>
  <c r="I20" i="27" s="1"/>
  <c r="H11" i="27"/>
  <c r="G11" i="27"/>
  <c r="G13" i="27" s="1"/>
  <c r="F11" i="27"/>
  <c r="F13" i="27" s="1"/>
  <c r="E11" i="27"/>
  <c r="E13" i="27" s="1"/>
  <c r="D11" i="27"/>
  <c r="D13" i="27" s="1"/>
  <c r="C11" i="27"/>
  <c r="B11" i="27"/>
  <c r="I10" i="27"/>
  <c r="H9" i="27"/>
  <c r="I9" i="27" s="1"/>
  <c r="I8" i="27"/>
  <c r="I7" i="27"/>
  <c r="I18" i="27" s="1"/>
  <c r="I6" i="27"/>
  <c r="I5" i="27"/>
  <c r="I4" i="27"/>
  <c r="I3" i="27"/>
  <c r="I16" i="27" s="1"/>
  <c r="G20" i="26"/>
  <c r="F20" i="26"/>
  <c r="E20" i="26"/>
  <c r="D20" i="26"/>
  <c r="H18" i="26"/>
  <c r="G18" i="26"/>
  <c r="F18" i="26"/>
  <c r="E18" i="26"/>
  <c r="D18" i="26"/>
  <c r="C18" i="26"/>
  <c r="B18" i="26"/>
  <c r="H17" i="26"/>
  <c r="G17" i="26"/>
  <c r="F17" i="26"/>
  <c r="E17" i="26"/>
  <c r="D17" i="26"/>
  <c r="C17" i="26"/>
  <c r="B17" i="26"/>
  <c r="H16" i="26"/>
  <c r="G16" i="26"/>
  <c r="F16" i="26"/>
  <c r="E16" i="26"/>
  <c r="D16" i="26"/>
  <c r="C16" i="26"/>
  <c r="B16" i="26"/>
  <c r="H15" i="26"/>
  <c r="G15" i="26"/>
  <c r="F15" i="26"/>
  <c r="E15" i="26"/>
  <c r="D15" i="26"/>
  <c r="C15" i="26"/>
  <c r="B15" i="26"/>
  <c r="I15" i="26" s="1"/>
  <c r="I12" i="26"/>
  <c r="I20" i="26" s="1"/>
  <c r="H11" i="26"/>
  <c r="G11" i="26"/>
  <c r="G13" i="26" s="1"/>
  <c r="F11" i="26"/>
  <c r="F13" i="26" s="1"/>
  <c r="E11" i="26"/>
  <c r="E13" i="26" s="1"/>
  <c r="D11" i="26"/>
  <c r="D13" i="26" s="1"/>
  <c r="C11" i="26"/>
  <c r="B11" i="26"/>
  <c r="I10" i="26"/>
  <c r="I9" i="26"/>
  <c r="I8" i="26"/>
  <c r="I7" i="26"/>
  <c r="I18" i="26" s="1"/>
  <c r="I6" i="26"/>
  <c r="I5" i="26"/>
  <c r="I4" i="26"/>
  <c r="I3" i="26"/>
  <c r="I16" i="26" s="1"/>
  <c r="G20" i="25"/>
  <c r="F20" i="25"/>
  <c r="E20" i="25"/>
  <c r="D20" i="25"/>
  <c r="H18" i="25"/>
  <c r="G18" i="25"/>
  <c r="F18" i="25"/>
  <c r="E18" i="25"/>
  <c r="D18" i="25"/>
  <c r="C18" i="25"/>
  <c r="B18" i="25"/>
  <c r="H17" i="25"/>
  <c r="G17" i="25"/>
  <c r="F17" i="25"/>
  <c r="E17" i="25"/>
  <c r="D17" i="25"/>
  <c r="C17" i="25"/>
  <c r="B17" i="25"/>
  <c r="H16" i="25"/>
  <c r="G16" i="25"/>
  <c r="F16" i="25"/>
  <c r="E16" i="25"/>
  <c r="D16" i="25"/>
  <c r="C16" i="25"/>
  <c r="B16" i="25"/>
  <c r="H15" i="25"/>
  <c r="G15" i="25"/>
  <c r="F15" i="25"/>
  <c r="E15" i="25"/>
  <c r="D15" i="25"/>
  <c r="C15" i="25"/>
  <c r="B15" i="25"/>
  <c r="I15" i="25" s="1"/>
  <c r="I12" i="25"/>
  <c r="I20" i="25" s="1"/>
  <c r="H11" i="25"/>
  <c r="G11" i="25"/>
  <c r="G13" i="25" s="1"/>
  <c r="F11" i="25"/>
  <c r="F13" i="25" s="1"/>
  <c r="E11" i="25"/>
  <c r="E13" i="25" s="1"/>
  <c r="D11" i="25"/>
  <c r="D13" i="25" s="1"/>
  <c r="C11" i="25"/>
  <c r="B11" i="25"/>
  <c r="I10" i="25"/>
  <c r="I9" i="25"/>
  <c r="I8" i="25"/>
  <c r="I7" i="25"/>
  <c r="I18" i="25" s="1"/>
  <c r="I6" i="25"/>
  <c r="I5" i="25"/>
  <c r="I4" i="25"/>
  <c r="I3" i="25"/>
  <c r="I16" i="25" s="1"/>
  <c r="G20" i="24"/>
  <c r="F20" i="24"/>
  <c r="E20" i="24"/>
  <c r="D20" i="24"/>
  <c r="H18" i="24"/>
  <c r="G18" i="24"/>
  <c r="F18" i="24"/>
  <c r="E18" i="24"/>
  <c r="D18" i="24"/>
  <c r="C18" i="24"/>
  <c r="B18" i="24"/>
  <c r="H17" i="24"/>
  <c r="G17" i="24"/>
  <c r="F17" i="24"/>
  <c r="E17" i="24"/>
  <c r="D17" i="24"/>
  <c r="C17" i="24"/>
  <c r="B17" i="24"/>
  <c r="H16" i="24"/>
  <c r="G16" i="24"/>
  <c r="F16" i="24"/>
  <c r="E16" i="24"/>
  <c r="D16" i="24"/>
  <c r="C16" i="24"/>
  <c r="B16" i="24"/>
  <c r="H15" i="24"/>
  <c r="G15" i="24"/>
  <c r="F15" i="24"/>
  <c r="E15" i="24"/>
  <c r="D15" i="24"/>
  <c r="C15" i="24"/>
  <c r="B15" i="24"/>
  <c r="I15" i="24" s="1"/>
  <c r="I12" i="24"/>
  <c r="I20" i="24" s="1"/>
  <c r="H11" i="24"/>
  <c r="G11" i="24"/>
  <c r="G13" i="24" s="1"/>
  <c r="F11" i="24"/>
  <c r="F13" i="24" s="1"/>
  <c r="E11" i="24"/>
  <c r="E13" i="24" s="1"/>
  <c r="D11" i="24"/>
  <c r="D13" i="24" s="1"/>
  <c r="C11" i="24"/>
  <c r="B11" i="24"/>
  <c r="I10" i="24"/>
  <c r="H9" i="24"/>
  <c r="C9" i="24"/>
  <c r="I9" i="24" s="1"/>
  <c r="I8" i="24"/>
  <c r="I7" i="24"/>
  <c r="I6" i="24"/>
  <c r="I5" i="24"/>
  <c r="I17" i="24" s="1"/>
  <c r="I4" i="24"/>
  <c r="I3" i="24"/>
  <c r="I16" i="24" s="1"/>
  <c r="G20" i="23"/>
  <c r="F20" i="23"/>
  <c r="E20" i="23"/>
  <c r="D20" i="23"/>
  <c r="H18" i="23"/>
  <c r="G18" i="23"/>
  <c r="F18" i="23"/>
  <c r="E18" i="23"/>
  <c r="D18" i="23"/>
  <c r="C18" i="23"/>
  <c r="B18" i="23"/>
  <c r="H17" i="23"/>
  <c r="G17" i="23"/>
  <c r="F17" i="23"/>
  <c r="E17" i="23"/>
  <c r="D17" i="23"/>
  <c r="C17" i="23"/>
  <c r="B17" i="23"/>
  <c r="H16" i="23"/>
  <c r="G16" i="23"/>
  <c r="F16" i="23"/>
  <c r="E16" i="23"/>
  <c r="D16" i="23"/>
  <c r="C16" i="23"/>
  <c r="B16" i="23"/>
  <c r="H15" i="23"/>
  <c r="G15" i="23"/>
  <c r="F15" i="23"/>
  <c r="E15" i="23"/>
  <c r="D15" i="23"/>
  <c r="C15" i="23"/>
  <c r="B15" i="23"/>
  <c r="I12" i="23"/>
  <c r="I20" i="23" s="1"/>
  <c r="H11" i="23"/>
  <c r="G11" i="23"/>
  <c r="G13" i="23" s="1"/>
  <c r="F11" i="23"/>
  <c r="F13" i="23" s="1"/>
  <c r="E11" i="23"/>
  <c r="E13" i="23" s="1"/>
  <c r="D11" i="23"/>
  <c r="D13" i="23" s="1"/>
  <c r="C11" i="23"/>
  <c r="B11" i="23"/>
  <c r="I10" i="23"/>
  <c r="H9" i="23"/>
  <c r="I9" i="23" s="1"/>
  <c r="I8" i="23"/>
  <c r="I7" i="23"/>
  <c r="I6" i="23"/>
  <c r="I5" i="23"/>
  <c r="I17" i="23" s="1"/>
  <c r="I4" i="23"/>
  <c r="I3" i="23"/>
  <c r="I16" i="23" s="1"/>
  <c r="G20" i="22"/>
  <c r="F20" i="22"/>
  <c r="E20" i="22"/>
  <c r="D20" i="22"/>
  <c r="H18" i="22"/>
  <c r="G18" i="22"/>
  <c r="F18" i="22"/>
  <c r="E18" i="22"/>
  <c r="D18" i="22"/>
  <c r="C18" i="22"/>
  <c r="B18" i="22"/>
  <c r="H17" i="22"/>
  <c r="G17" i="22"/>
  <c r="F17" i="22"/>
  <c r="E17" i="22"/>
  <c r="D17" i="22"/>
  <c r="C17" i="22"/>
  <c r="B17" i="22"/>
  <c r="H16" i="22"/>
  <c r="G16" i="22"/>
  <c r="F16" i="22"/>
  <c r="E16" i="22"/>
  <c r="D16" i="22"/>
  <c r="C16" i="22"/>
  <c r="B16" i="22"/>
  <c r="H15" i="22"/>
  <c r="G15" i="22"/>
  <c r="F15" i="22"/>
  <c r="E15" i="22"/>
  <c r="D15" i="22"/>
  <c r="C15" i="22"/>
  <c r="B15" i="22"/>
  <c r="I12" i="22"/>
  <c r="I20" i="22" s="1"/>
  <c r="H11" i="22"/>
  <c r="G11" i="22"/>
  <c r="G13" i="22" s="1"/>
  <c r="F11" i="22"/>
  <c r="F13" i="22" s="1"/>
  <c r="E11" i="22"/>
  <c r="E13" i="22" s="1"/>
  <c r="D11" i="22"/>
  <c r="D13" i="22" s="1"/>
  <c r="C11" i="22"/>
  <c r="B11" i="22"/>
  <c r="I10" i="22"/>
  <c r="F9" i="22"/>
  <c r="I9" i="22" s="1"/>
  <c r="I8" i="22"/>
  <c r="I7" i="22"/>
  <c r="I6" i="22"/>
  <c r="I5" i="22"/>
  <c r="I17" i="22" s="1"/>
  <c r="I4" i="22"/>
  <c r="I3" i="22"/>
  <c r="I16" i="22" s="1"/>
  <c r="G20" i="21"/>
  <c r="F20" i="21"/>
  <c r="E20" i="21"/>
  <c r="D20" i="21"/>
  <c r="I19" i="21"/>
  <c r="H18" i="21"/>
  <c r="G18" i="21"/>
  <c r="F18" i="21"/>
  <c r="E18" i="21"/>
  <c r="D18" i="21"/>
  <c r="C18" i="21"/>
  <c r="B18" i="21"/>
  <c r="H17" i="21"/>
  <c r="G17" i="21"/>
  <c r="F17" i="21"/>
  <c r="E17" i="21"/>
  <c r="D17" i="21"/>
  <c r="C17" i="21"/>
  <c r="B17" i="21"/>
  <c r="H16" i="21"/>
  <c r="G16" i="21"/>
  <c r="F16" i="21"/>
  <c r="E16" i="21"/>
  <c r="D16" i="21"/>
  <c r="C16" i="21"/>
  <c r="B16" i="21"/>
  <c r="H15" i="21"/>
  <c r="G15" i="21"/>
  <c r="F15" i="21"/>
  <c r="E15" i="21"/>
  <c r="D15" i="21"/>
  <c r="C15" i="21"/>
  <c r="B15" i="21"/>
  <c r="I12" i="21"/>
  <c r="I20" i="21" s="1"/>
  <c r="H11" i="21"/>
  <c r="G11" i="21"/>
  <c r="G13" i="21" s="1"/>
  <c r="F11" i="21"/>
  <c r="F13" i="21" s="1"/>
  <c r="E11" i="21"/>
  <c r="E13" i="21" s="1"/>
  <c r="D11" i="21"/>
  <c r="D13" i="21" s="1"/>
  <c r="C11" i="21"/>
  <c r="B11" i="21"/>
  <c r="I10" i="21"/>
  <c r="I9" i="21"/>
  <c r="I8" i="21"/>
  <c r="I7" i="21"/>
  <c r="I6" i="21"/>
  <c r="I5" i="21"/>
  <c r="I17" i="21" s="1"/>
  <c r="I4" i="21"/>
  <c r="I3" i="21"/>
  <c r="G20" i="20"/>
  <c r="F20" i="20"/>
  <c r="E20" i="20"/>
  <c r="D20" i="20"/>
  <c r="I19" i="20"/>
  <c r="H18" i="20"/>
  <c r="G18" i="20"/>
  <c r="F18" i="20"/>
  <c r="E18" i="20"/>
  <c r="D18" i="20"/>
  <c r="C18" i="20"/>
  <c r="B18" i="20"/>
  <c r="H17" i="20"/>
  <c r="G17" i="20"/>
  <c r="F17" i="20"/>
  <c r="E17" i="20"/>
  <c r="D17" i="20"/>
  <c r="C17" i="20"/>
  <c r="B17" i="20"/>
  <c r="H16" i="20"/>
  <c r="G16" i="20"/>
  <c r="F16" i="20"/>
  <c r="E16" i="20"/>
  <c r="D16" i="20"/>
  <c r="C16" i="20"/>
  <c r="B16" i="20"/>
  <c r="H15" i="20"/>
  <c r="G15" i="20"/>
  <c r="F15" i="20"/>
  <c r="E15" i="20"/>
  <c r="D15" i="20"/>
  <c r="C15" i="20"/>
  <c r="B15" i="20"/>
  <c r="I12" i="20"/>
  <c r="I20" i="20" s="1"/>
  <c r="H11" i="20"/>
  <c r="G11" i="20"/>
  <c r="G13" i="20" s="1"/>
  <c r="F11" i="20"/>
  <c r="F13" i="20" s="1"/>
  <c r="E11" i="20"/>
  <c r="E13" i="20" s="1"/>
  <c r="D11" i="20"/>
  <c r="D13" i="20" s="1"/>
  <c r="C11" i="20"/>
  <c r="B11" i="20"/>
  <c r="I10" i="20"/>
  <c r="C9" i="20"/>
  <c r="I9" i="20" s="1"/>
  <c r="I8" i="20"/>
  <c r="I7" i="20"/>
  <c r="I6" i="20"/>
  <c r="I5" i="20"/>
  <c r="I17" i="20" s="1"/>
  <c r="I4" i="20"/>
  <c r="I3" i="20"/>
  <c r="G20" i="19"/>
  <c r="F20" i="19"/>
  <c r="E20" i="19"/>
  <c r="D20" i="19"/>
  <c r="I19" i="19"/>
  <c r="H18" i="19"/>
  <c r="G18" i="19"/>
  <c r="F18" i="19"/>
  <c r="E18" i="19"/>
  <c r="D18" i="19"/>
  <c r="C18" i="19"/>
  <c r="B18" i="19"/>
  <c r="H17" i="19"/>
  <c r="G17" i="19"/>
  <c r="F17" i="19"/>
  <c r="E17" i="19"/>
  <c r="D17" i="19"/>
  <c r="C17" i="19"/>
  <c r="B17" i="19"/>
  <c r="H16" i="19"/>
  <c r="G16" i="19"/>
  <c r="F16" i="19"/>
  <c r="E16" i="19"/>
  <c r="D16" i="19"/>
  <c r="C16" i="19"/>
  <c r="B16" i="19"/>
  <c r="H15" i="19"/>
  <c r="G15" i="19"/>
  <c r="F15" i="19"/>
  <c r="E15" i="19"/>
  <c r="D15" i="19"/>
  <c r="C15" i="19"/>
  <c r="B15" i="19"/>
  <c r="I12" i="19"/>
  <c r="I20" i="19" s="1"/>
  <c r="H11" i="19"/>
  <c r="G11" i="19"/>
  <c r="G13" i="19" s="1"/>
  <c r="F11" i="19"/>
  <c r="F13" i="19" s="1"/>
  <c r="E11" i="19"/>
  <c r="E13" i="19" s="1"/>
  <c r="D11" i="19"/>
  <c r="D13" i="19" s="1"/>
  <c r="C11" i="19"/>
  <c r="B11" i="19"/>
  <c r="I10" i="19"/>
  <c r="F9" i="19"/>
  <c r="I9" i="19" s="1"/>
  <c r="I8" i="19"/>
  <c r="I7" i="19"/>
  <c r="I18" i="19" s="1"/>
  <c r="I6" i="19"/>
  <c r="I5" i="19"/>
  <c r="I4" i="19"/>
  <c r="I3" i="19"/>
  <c r="I16" i="19" s="1"/>
  <c r="G20" i="18"/>
  <c r="F20" i="18"/>
  <c r="E20" i="18"/>
  <c r="D20" i="18"/>
  <c r="I19" i="18"/>
  <c r="H18" i="18"/>
  <c r="G18" i="18"/>
  <c r="F18" i="18"/>
  <c r="E18" i="18"/>
  <c r="D18" i="18"/>
  <c r="C18" i="18"/>
  <c r="B18" i="18"/>
  <c r="H17" i="18"/>
  <c r="G17" i="18"/>
  <c r="F17" i="18"/>
  <c r="E17" i="18"/>
  <c r="D17" i="18"/>
  <c r="C17" i="18"/>
  <c r="B17" i="18"/>
  <c r="H16" i="18"/>
  <c r="G16" i="18"/>
  <c r="F16" i="18"/>
  <c r="E16" i="18"/>
  <c r="D16" i="18"/>
  <c r="C16" i="18"/>
  <c r="B16" i="18"/>
  <c r="H15" i="18"/>
  <c r="G15" i="18"/>
  <c r="F15" i="18"/>
  <c r="E15" i="18"/>
  <c r="D15" i="18"/>
  <c r="C15" i="18"/>
  <c r="B15" i="18"/>
  <c r="I12" i="18"/>
  <c r="I20" i="18" s="1"/>
  <c r="H11" i="18"/>
  <c r="G11" i="18"/>
  <c r="G13" i="18" s="1"/>
  <c r="F11" i="18"/>
  <c r="F13" i="18" s="1"/>
  <c r="E11" i="18"/>
  <c r="E13" i="18" s="1"/>
  <c r="D11" i="18"/>
  <c r="D13" i="18" s="1"/>
  <c r="C11" i="18"/>
  <c r="B11" i="18"/>
  <c r="I10" i="18"/>
  <c r="I9" i="18"/>
  <c r="I8" i="18"/>
  <c r="I7" i="18"/>
  <c r="I18" i="18" s="1"/>
  <c r="I6" i="18"/>
  <c r="I5" i="18"/>
  <c r="I4" i="18"/>
  <c r="I3" i="18"/>
  <c r="G20" i="17"/>
  <c r="F20" i="17"/>
  <c r="E20" i="17"/>
  <c r="D20" i="17"/>
  <c r="I19" i="17"/>
  <c r="H18" i="17"/>
  <c r="G18" i="17"/>
  <c r="F18" i="17"/>
  <c r="E18" i="17"/>
  <c r="D18" i="17"/>
  <c r="C18" i="17"/>
  <c r="B18" i="17"/>
  <c r="H17" i="17"/>
  <c r="G17" i="17"/>
  <c r="F17" i="17"/>
  <c r="E17" i="17"/>
  <c r="D17" i="17"/>
  <c r="C17" i="17"/>
  <c r="B17" i="17"/>
  <c r="H16" i="17"/>
  <c r="G16" i="17"/>
  <c r="F16" i="17"/>
  <c r="E16" i="17"/>
  <c r="D16" i="17"/>
  <c r="C16" i="17"/>
  <c r="B16" i="17"/>
  <c r="H15" i="17"/>
  <c r="G15" i="17"/>
  <c r="F15" i="17"/>
  <c r="E15" i="17"/>
  <c r="D15" i="17"/>
  <c r="C15" i="17"/>
  <c r="B15" i="17"/>
  <c r="I12" i="17"/>
  <c r="I20" i="17" s="1"/>
  <c r="H11" i="17"/>
  <c r="G11" i="17"/>
  <c r="G13" i="17" s="1"/>
  <c r="F11" i="17"/>
  <c r="F13" i="17" s="1"/>
  <c r="E11" i="17"/>
  <c r="E13" i="17" s="1"/>
  <c r="D11" i="17"/>
  <c r="D13" i="17" s="1"/>
  <c r="C11" i="17"/>
  <c r="B11" i="17"/>
  <c r="I10" i="17"/>
  <c r="H9" i="17"/>
  <c r="I9" i="17" s="1"/>
  <c r="I8" i="17"/>
  <c r="I7" i="17"/>
  <c r="I6" i="17"/>
  <c r="I5" i="17"/>
  <c r="I17" i="17" s="1"/>
  <c r="I4" i="17"/>
  <c r="I3" i="17"/>
  <c r="G20" i="16"/>
  <c r="F20" i="16"/>
  <c r="E20" i="16"/>
  <c r="D20" i="16"/>
  <c r="I19" i="16"/>
  <c r="H18" i="16"/>
  <c r="G18" i="16"/>
  <c r="F18" i="16"/>
  <c r="E18" i="16"/>
  <c r="D18" i="16"/>
  <c r="C18" i="16"/>
  <c r="B18" i="16"/>
  <c r="H17" i="16"/>
  <c r="G17" i="16"/>
  <c r="F17" i="16"/>
  <c r="E17" i="16"/>
  <c r="D17" i="16"/>
  <c r="C17" i="16"/>
  <c r="B17" i="16"/>
  <c r="H16" i="16"/>
  <c r="G16" i="16"/>
  <c r="F16" i="16"/>
  <c r="E16" i="16"/>
  <c r="D16" i="16"/>
  <c r="C16" i="16"/>
  <c r="B16" i="16"/>
  <c r="H15" i="16"/>
  <c r="G15" i="16"/>
  <c r="F15" i="16"/>
  <c r="E15" i="16"/>
  <c r="D15" i="16"/>
  <c r="C15" i="16"/>
  <c r="B15" i="16"/>
  <c r="I12" i="16"/>
  <c r="I20" i="16" s="1"/>
  <c r="H11" i="16"/>
  <c r="G11" i="16"/>
  <c r="G13" i="16" s="1"/>
  <c r="F11" i="16"/>
  <c r="F13" i="16" s="1"/>
  <c r="E11" i="16"/>
  <c r="E13" i="16" s="1"/>
  <c r="D11" i="16"/>
  <c r="D13" i="16" s="1"/>
  <c r="C11" i="16"/>
  <c r="B11" i="16"/>
  <c r="I10" i="16"/>
  <c r="I9" i="16"/>
  <c r="I8" i="16"/>
  <c r="I7" i="16"/>
  <c r="I6" i="16"/>
  <c r="I5" i="16"/>
  <c r="I4" i="16"/>
  <c r="I3" i="16"/>
  <c r="I16" i="16" s="1"/>
  <c r="G20" i="15"/>
  <c r="F20" i="15"/>
  <c r="E20" i="15"/>
  <c r="D20" i="15"/>
  <c r="I19" i="15"/>
  <c r="H18" i="15"/>
  <c r="G18" i="15"/>
  <c r="F18" i="15"/>
  <c r="E18" i="15"/>
  <c r="D18" i="15"/>
  <c r="C18" i="15"/>
  <c r="B18" i="15"/>
  <c r="H17" i="15"/>
  <c r="G17" i="15"/>
  <c r="F17" i="15"/>
  <c r="E17" i="15"/>
  <c r="D17" i="15"/>
  <c r="C17" i="15"/>
  <c r="B17" i="15"/>
  <c r="H16" i="15"/>
  <c r="G16" i="15"/>
  <c r="F16" i="15"/>
  <c r="E16" i="15"/>
  <c r="D16" i="15"/>
  <c r="C16" i="15"/>
  <c r="B16" i="15"/>
  <c r="H15" i="15"/>
  <c r="G15" i="15"/>
  <c r="F15" i="15"/>
  <c r="E15" i="15"/>
  <c r="D15" i="15"/>
  <c r="C15" i="15"/>
  <c r="B15" i="15"/>
  <c r="I12" i="15"/>
  <c r="I20" i="15" s="1"/>
  <c r="H11" i="15"/>
  <c r="G11" i="15"/>
  <c r="G13" i="15" s="1"/>
  <c r="F11" i="15"/>
  <c r="F13" i="15" s="1"/>
  <c r="E11" i="15"/>
  <c r="E13" i="15" s="1"/>
  <c r="D11" i="15"/>
  <c r="D13" i="15" s="1"/>
  <c r="C11" i="15"/>
  <c r="B11" i="15"/>
  <c r="I10" i="15"/>
  <c r="I9" i="15"/>
  <c r="I8" i="15"/>
  <c r="I7" i="15"/>
  <c r="I18" i="15" s="1"/>
  <c r="I6" i="15"/>
  <c r="I5" i="15"/>
  <c r="I4" i="15"/>
  <c r="I3" i="15"/>
  <c r="I16" i="15" s="1"/>
  <c r="G20" i="14"/>
  <c r="F20" i="14"/>
  <c r="E20" i="14"/>
  <c r="D20" i="14"/>
  <c r="I19" i="14"/>
  <c r="H18" i="14"/>
  <c r="G18" i="14"/>
  <c r="F18" i="14"/>
  <c r="E18" i="14"/>
  <c r="D18" i="14"/>
  <c r="C18" i="14"/>
  <c r="B18" i="14"/>
  <c r="H17" i="14"/>
  <c r="G17" i="14"/>
  <c r="F17" i="14"/>
  <c r="E17" i="14"/>
  <c r="D17" i="14"/>
  <c r="C17" i="14"/>
  <c r="B17" i="14"/>
  <c r="H16" i="14"/>
  <c r="G16" i="14"/>
  <c r="F16" i="14"/>
  <c r="E16" i="14"/>
  <c r="D16" i="14"/>
  <c r="C16" i="14"/>
  <c r="B16" i="14"/>
  <c r="H15" i="14"/>
  <c r="G15" i="14"/>
  <c r="F15" i="14"/>
  <c r="E15" i="14"/>
  <c r="D15" i="14"/>
  <c r="C15" i="14"/>
  <c r="B15" i="14"/>
  <c r="I12" i="14"/>
  <c r="I20" i="14" s="1"/>
  <c r="H11" i="14"/>
  <c r="G11" i="14"/>
  <c r="G13" i="14" s="1"/>
  <c r="F11" i="14"/>
  <c r="F13" i="14" s="1"/>
  <c r="E11" i="14"/>
  <c r="E13" i="14" s="1"/>
  <c r="D11" i="14"/>
  <c r="D13" i="14" s="1"/>
  <c r="C11" i="14"/>
  <c r="B11" i="14"/>
  <c r="I10" i="14"/>
  <c r="H9" i="14"/>
  <c r="I9" i="14" s="1"/>
  <c r="I8" i="14"/>
  <c r="I7" i="14"/>
  <c r="I6" i="14"/>
  <c r="I5" i="14"/>
  <c r="I4" i="14"/>
  <c r="I3" i="14"/>
  <c r="G20" i="13"/>
  <c r="F20" i="13"/>
  <c r="E20" i="13"/>
  <c r="D20" i="13"/>
  <c r="I19" i="13"/>
  <c r="H18" i="13"/>
  <c r="G18" i="13"/>
  <c r="F18" i="13"/>
  <c r="E18" i="13"/>
  <c r="D18" i="13"/>
  <c r="C18" i="13"/>
  <c r="B18" i="13"/>
  <c r="H17" i="13"/>
  <c r="G17" i="13"/>
  <c r="F17" i="13"/>
  <c r="E17" i="13"/>
  <c r="D17" i="13"/>
  <c r="C17" i="13"/>
  <c r="B17" i="13"/>
  <c r="H16" i="13"/>
  <c r="G16" i="13"/>
  <c r="F16" i="13"/>
  <c r="E16" i="13"/>
  <c r="D16" i="13"/>
  <c r="C16" i="13"/>
  <c r="B16" i="13"/>
  <c r="H15" i="13"/>
  <c r="G15" i="13"/>
  <c r="F15" i="13"/>
  <c r="E15" i="13"/>
  <c r="D15" i="13"/>
  <c r="C15" i="13"/>
  <c r="B15" i="13"/>
  <c r="I12" i="13"/>
  <c r="I20" i="13" s="1"/>
  <c r="H11" i="13"/>
  <c r="G11" i="13"/>
  <c r="G13" i="13" s="1"/>
  <c r="F11" i="13"/>
  <c r="F13" i="13" s="1"/>
  <c r="E11" i="13"/>
  <c r="E13" i="13" s="1"/>
  <c r="D11" i="13"/>
  <c r="D13" i="13" s="1"/>
  <c r="C11" i="13"/>
  <c r="B11" i="13"/>
  <c r="I10" i="13"/>
  <c r="I9" i="13"/>
  <c r="I8" i="13"/>
  <c r="I7" i="13"/>
  <c r="I6" i="13"/>
  <c r="I5" i="13"/>
  <c r="I17" i="13" s="1"/>
  <c r="I4" i="13"/>
  <c r="I3" i="13"/>
  <c r="G20" i="12"/>
  <c r="F20" i="12"/>
  <c r="D20" i="12"/>
  <c r="I19" i="12"/>
  <c r="H18" i="12"/>
  <c r="G18" i="12"/>
  <c r="F18" i="12"/>
  <c r="E18" i="12"/>
  <c r="D18" i="12"/>
  <c r="C18" i="12"/>
  <c r="B18" i="12"/>
  <c r="H17" i="12"/>
  <c r="G17" i="12"/>
  <c r="F17" i="12"/>
  <c r="E17" i="12"/>
  <c r="D17" i="12"/>
  <c r="C17" i="12"/>
  <c r="B17" i="12"/>
  <c r="H16" i="12"/>
  <c r="G16" i="12"/>
  <c r="F16" i="12"/>
  <c r="E16" i="12"/>
  <c r="D16" i="12"/>
  <c r="C16" i="12"/>
  <c r="B16" i="12"/>
  <c r="H15" i="12"/>
  <c r="G15" i="12"/>
  <c r="F15" i="12"/>
  <c r="E15" i="12"/>
  <c r="D15" i="12"/>
  <c r="C15" i="12"/>
  <c r="B15" i="12"/>
  <c r="I12" i="12"/>
  <c r="I20" i="12" s="1"/>
  <c r="H11" i="12"/>
  <c r="G11" i="12"/>
  <c r="G13" i="12" s="1"/>
  <c r="F11" i="12"/>
  <c r="F13" i="12" s="1"/>
  <c r="E11" i="12"/>
  <c r="E13" i="12" s="1"/>
  <c r="D11" i="12"/>
  <c r="D13" i="12" s="1"/>
  <c r="C11" i="12"/>
  <c r="B11" i="12"/>
  <c r="I10" i="12"/>
  <c r="H9" i="12"/>
  <c r="I9" i="12" s="1"/>
  <c r="I8" i="12"/>
  <c r="I7" i="12"/>
  <c r="I18" i="12" s="1"/>
  <c r="I6" i="12"/>
  <c r="I5" i="12"/>
  <c r="I17" i="12" s="1"/>
  <c r="I4" i="12"/>
  <c r="I3" i="12"/>
  <c r="G20" i="11"/>
  <c r="F20" i="11"/>
  <c r="E20" i="11"/>
  <c r="D20" i="11"/>
  <c r="I19" i="11"/>
  <c r="H18" i="11"/>
  <c r="G18" i="11"/>
  <c r="F18" i="11"/>
  <c r="E18" i="11"/>
  <c r="D18" i="11"/>
  <c r="C18" i="11"/>
  <c r="B18" i="11"/>
  <c r="H17" i="11"/>
  <c r="G17" i="11"/>
  <c r="F17" i="11"/>
  <c r="E17" i="11"/>
  <c r="D17" i="11"/>
  <c r="C17" i="11"/>
  <c r="B17" i="11"/>
  <c r="H16" i="11"/>
  <c r="G16" i="11"/>
  <c r="F16" i="11"/>
  <c r="E16" i="11"/>
  <c r="D16" i="11"/>
  <c r="C16" i="11"/>
  <c r="B16" i="11"/>
  <c r="H15" i="11"/>
  <c r="G15" i="11"/>
  <c r="F15" i="11"/>
  <c r="E15" i="11"/>
  <c r="D15" i="11"/>
  <c r="C15" i="11"/>
  <c r="B15" i="11"/>
  <c r="I15" i="11" s="1"/>
  <c r="I12" i="11"/>
  <c r="I20" i="11" s="1"/>
  <c r="H11" i="11"/>
  <c r="G11" i="11"/>
  <c r="G13" i="11" s="1"/>
  <c r="F11" i="11"/>
  <c r="F13" i="11" s="1"/>
  <c r="E11" i="11"/>
  <c r="E13" i="11" s="1"/>
  <c r="D11" i="11"/>
  <c r="D13" i="11" s="1"/>
  <c r="C11" i="11"/>
  <c r="B11" i="11"/>
  <c r="I10" i="11"/>
  <c r="I9" i="11"/>
  <c r="I8" i="11"/>
  <c r="I7" i="11"/>
  <c r="I18" i="11" s="1"/>
  <c r="I6" i="11"/>
  <c r="I5" i="11"/>
  <c r="I4" i="11"/>
  <c r="I3" i="11"/>
  <c r="G20" i="10"/>
  <c r="F20" i="10"/>
  <c r="E20" i="10"/>
  <c r="D20" i="10"/>
  <c r="I19" i="10"/>
  <c r="H18" i="10"/>
  <c r="G18" i="10"/>
  <c r="F18" i="10"/>
  <c r="E18" i="10"/>
  <c r="D18" i="10"/>
  <c r="C18" i="10"/>
  <c r="B18" i="10"/>
  <c r="H17" i="10"/>
  <c r="G17" i="10"/>
  <c r="F17" i="10"/>
  <c r="E17" i="10"/>
  <c r="D17" i="10"/>
  <c r="C17" i="10"/>
  <c r="B17" i="10"/>
  <c r="H16" i="10"/>
  <c r="G16" i="10"/>
  <c r="F16" i="10"/>
  <c r="E16" i="10"/>
  <c r="D16" i="10"/>
  <c r="C16" i="10"/>
  <c r="B16" i="10"/>
  <c r="H15" i="10"/>
  <c r="G15" i="10"/>
  <c r="F15" i="10"/>
  <c r="E15" i="10"/>
  <c r="D15" i="10"/>
  <c r="C15" i="10"/>
  <c r="B15" i="10"/>
  <c r="I15" i="10" s="1"/>
  <c r="I12" i="10"/>
  <c r="I20" i="10" s="1"/>
  <c r="H11" i="10"/>
  <c r="G11" i="10"/>
  <c r="G13" i="10" s="1"/>
  <c r="F11" i="10"/>
  <c r="F13" i="10" s="1"/>
  <c r="E11" i="10"/>
  <c r="E13" i="10" s="1"/>
  <c r="D11" i="10"/>
  <c r="D13" i="10" s="1"/>
  <c r="C11" i="10"/>
  <c r="B11" i="10"/>
  <c r="I10" i="10"/>
  <c r="E9" i="10"/>
  <c r="I9" i="10" s="1"/>
  <c r="I8" i="10"/>
  <c r="I7" i="10"/>
  <c r="I18" i="10" s="1"/>
  <c r="I6" i="10"/>
  <c r="I5" i="10"/>
  <c r="I4" i="10"/>
  <c r="I3" i="10"/>
  <c r="I16" i="10" s="1"/>
  <c r="G20" i="9"/>
  <c r="F20" i="9"/>
  <c r="E20" i="9"/>
  <c r="D20" i="9"/>
  <c r="I19" i="9"/>
  <c r="H18" i="9"/>
  <c r="G18" i="9"/>
  <c r="F18" i="9"/>
  <c r="E18" i="9"/>
  <c r="D18" i="9"/>
  <c r="C18" i="9"/>
  <c r="B18" i="9"/>
  <c r="H17" i="9"/>
  <c r="G17" i="9"/>
  <c r="F17" i="9"/>
  <c r="E17" i="9"/>
  <c r="D17" i="9"/>
  <c r="C17" i="9"/>
  <c r="B17" i="9"/>
  <c r="H16" i="9"/>
  <c r="G16" i="9"/>
  <c r="F16" i="9"/>
  <c r="E16" i="9"/>
  <c r="D16" i="9"/>
  <c r="C16" i="9"/>
  <c r="B16" i="9"/>
  <c r="H15" i="9"/>
  <c r="G15" i="9"/>
  <c r="F15" i="9"/>
  <c r="E15" i="9"/>
  <c r="D15" i="9"/>
  <c r="C15" i="9"/>
  <c r="B15" i="9"/>
  <c r="I12" i="9"/>
  <c r="I20" i="9" s="1"/>
  <c r="H11" i="9"/>
  <c r="G11" i="9"/>
  <c r="G13" i="9" s="1"/>
  <c r="F11" i="9"/>
  <c r="F13" i="9" s="1"/>
  <c r="E11" i="9"/>
  <c r="E13" i="9" s="1"/>
  <c r="D11" i="9"/>
  <c r="D13" i="9" s="1"/>
  <c r="C11" i="9"/>
  <c r="B11" i="9"/>
  <c r="I10" i="9"/>
  <c r="H9" i="9"/>
  <c r="I9" i="9" s="1"/>
  <c r="I8" i="9"/>
  <c r="I7" i="9"/>
  <c r="I6" i="9"/>
  <c r="I5" i="9"/>
  <c r="I4" i="9"/>
  <c r="I3" i="9"/>
  <c r="I16" i="9" s="1"/>
  <c r="I19" i="8"/>
  <c r="H18" i="8"/>
  <c r="G18" i="8"/>
  <c r="F18" i="8"/>
  <c r="E18" i="8"/>
  <c r="D18" i="8"/>
  <c r="C18" i="8"/>
  <c r="B18" i="8"/>
  <c r="H17" i="8"/>
  <c r="G17" i="8"/>
  <c r="F17" i="8"/>
  <c r="E17" i="8"/>
  <c r="D17" i="8"/>
  <c r="C17" i="8"/>
  <c r="B17" i="8"/>
  <c r="H16" i="8"/>
  <c r="G16" i="8"/>
  <c r="F16" i="8"/>
  <c r="E16" i="8"/>
  <c r="D16" i="8"/>
  <c r="C16" i="8"/>
  <c r="B16" i="8"/>
  <c r="H15" i="8"/>
  <c r="G15" i="8"/>
  <c r="F15" i="8"/>
  <c r="E15" i="8"/>
  <c r="D15" i="8"/>
  <c r="C15" i="8"/>
  <c r="B15" i="8"/>
  <c r="I12" i="8"/>
  <c r="I20" i="8" s="1"/>
  <c r="H11" i="8"/>
  <c r="G11" i="8"/>
  <c r="F11" i="8"/>
  <c r="E11" i="8"/>
  <c r="D11" i="8"/>
  <c r="C11" i="8"/>
  <c r="B11" i="8"/>
  <c r="I10" i="8"/>
  <c r="F9" i="8"/>
  <c r="I9" i="8" s="1"/>
  <c r="I8" i="8"/>
  <c r="I7" i="8"/>
  <c r="I18" i="8" s="1"/>
  <c r="I6" i="8"/>
  <c r="I5" i="8"/>
  <c r="I17" i="8" s="1"/>
  <c r="I4" i="8"/>
  <c r="I3" i="8"/>
  <c r="I19" i="7"/>
  <c r="H18" i="7"/>
  <c r="G18" i="7"/>
  <c r="F18" i="7"/>
  <c r="E18" i="7"/>
  <c r="D18" i="7"/>
  <c r="C18" i="7"/>
  <c r="B18" i="7"/>
  <c r="H17" i="7"/>
  <c r="G17" i="7"/>
  <c r="F17" i="7"/>
  <c r="E17" i="7"/>
  <c r="D17" i="7"/>
  <c r="C17" i="7"/>
  <c r="B17" i="7"/>
  <c r="H16" i="7"/>
  <c r="G16" i="7"/>
  <c r="F16" i="7"/>
  <c r="E16" i="7"/>
  <c r="D16" i="7"/>
  <c r="C16" i="7"/>
  <c r="B16" i="7"/>
  <c r="H15" i="7"/>
  <c r="G15" i="7"/>
  <c r="F15" i="7"/>
  <c r="E15" i="7"/>
  <c r="D15" i="7"/>
  <c r="C15" i="7"/>
  <c r="B15" i="7"/>
  <c r="I15" i="7" s="1"/>
  <c r="I12" i="7"/>
  <c r="I20" i="7" s="1"/>
  <c r="H11" i="7"/>
  <c r="G11" i="7"/>
  <c r="F11" i="7"/>
  <c r="E11" i="7"/>
  <c r="D11" i="7"/>
  <c r="C11" i="7"/>
  <c r="B11" i="7"/>
  <c r="I10" i="7"/>
  <c r="F9" i="7"/>
  <c r="B9" i="7"/>
  <c r="I8" i="7"/>
  <c r="I7" i="7"/>
  <c r="I18" i="7" s="1"/>
  <c r="I6" i="7"/>
  <c r="I5" i="7"/>
  <c r="I17" i="7" s="1"/>
  <c r="I4" i="7"/>
  <c r="I3" i="7"/>
  <c r="I16" i="7" s="1"/>
  <c r="B2" i="7"/>
  <c r="G20" i="6"/>
  <c r="F20" i="6"/>
  <c r="E20" i="6"/>
  <c r="D20" i="6"/>
  <c r="I19" i="6"/>
  <c r="H18" i="6"/>
  <c r="G18" i="6"/>
  <c r="F18" i="6"/>
  <c r="E18" i="6"/>
  <c r="D18" i="6"/>
  <c r="C18" i="6"/>
  <c r="B18" i="6"/>
  <c r="H17" i="6"/>
  <c r="G17" i="6"/>
  <c r="F17" i="6"/>
  <c r="E17" i="6"/>
  <c r="D17" i="6"/>
  <c r="C17" i="6"/>
  <c r="B17" i="6"/>
  <c r="H16" i="6"/>
  <c r="G16" i="6"/>
  <c r="F16" i="6"/>
  <c r="E16" i="6"/>
  <c r="D16" i="6"/>
  <c r="C16" i="6"/>
  <c r="B16" i="6"/>
  <c r="H15" i="6"/>
  <c r="G15" i="6"/>
  <c r="F15" i="6"/>
  <c r="E15" i="6"/>
  <c r="D15" i="6"/>
  <c r="C15" i="6"/>
  <c r="B15" i="6"/>
  <c r="I15" i="6" s="1"/>
  <c r="I12" i="6"/>
  <c r="I20" i="6" s="1"/>
  <c r="H11" i="6"/>
  <c r="G11" i="6"/>
  <c r="G13" i="6" s="1"/>
  <c r="F11" i="6"/>
  <c r="F13" i="6" s="1"/>
  <c r="E11" i="6"/>
  <c r="E13" i="6" s="1"/>
  <c r="D11" i="6"/>
  <c r="D13" i="6" s="1"/>
  <c r="C11" i="6"/>
  <c r="I10" i="6"/>
  <c r="I9" i="6"/>
  <c r="I8" i="6"/>
  <c r="I7" i="6"/>
  <c r="I18" i="6" s="1"/>
  <c r="I6" i="6"/>
  <c r="I5" i="6"/>
  <c r="I17" i="6" s="1"/>
  <c r="I4" i="6"/>
  <c r="I3" i="6"/>
  <c r="I19" i="5"/>
  <c r="H18" i="5"/>
  <c r="G18" i="5"/>
  <c r="F18" i="5"/>
  <c r="E18" i="5"/>
  <c r="D18" i="5"/>
  <c r="C18" i="5"/>
  <c r="B18" i="5"/>
  <c r="H17" i="5"/>
  <c r="G17" i="5"/>
  <c r="F17" i="5"/>
  <c r="E17" i="5"/>
  <c r="D17" i="5"/>
  <c r="C17" i="5"/>
  <c r="B17" i="5"/>
  <c r="H16" i="5"/>
  <c r="G16" i="5"/>
  <c r="F16" i="5"/>
  <c r="E16" i="5"/>
  <c r="D16" i="5"/>
  <c r="C16" i="5"/>
  <c r="B16" i="5"/>
  <c r="H15" i="5"/>
  <c r="G15" i="5"/>
  <c r="F15" i="5"/>
  <c r="E15" i="5"/>
  <c r="D15" i="5"/>
  <c r="C15" i="5"/>
  <c r="B15" i="5"/>
  <c r="I15" i="5" s="1"/>
  <c r="I12" i="5"/>
  <c r="I20" i="5" s="1"/>
  <c r="H11" i="5"/>
  <c r="G11" i="5"/>
  <c r="F11" i="5"/>
  <c r="E11" i="5"/>
  <c r="D11" i="5"/>
  <c r="C11" i="5"/>
  <c r="B11" i="5"/>
  <c r="I10" i="5"/>
  <c r="I9" i="5"/>
  <c r="I8" i="5"/>
  <c r="I7" i="5"/>
  <c r="I18" i="5" s="1"/>
  <c r="I6" i="5"/>
  <c r="I5" i="5"/>
  <c r="I17" i="5" s="1"/>
  <c r="I4" i="5"/>
  <c r="I3" i="5"/>
  <c r="G20" i="4"/>
  <c r="F20" i="4"/>
  <c r="E20" i="4"/>
  <c r="D20" i="4"/>
  <c r="I19" i="4"/>
  <c r="H18" i="4"/>
  <c r="G18" i="4"/>
  <c r="F18" i="4"/>
  <c r="E18" i="4"/>
  <c r="D18" i="4"/>
  <c r="C18" i="4"/>
  <c r="B18" i="4"/>
  <c r="H17" i="4"/>
  <c r="G17" i="4"/>
  <c r="F17" i="4"/>
  <c r="E17" i="4"/>
  <c r="D17" i="4"/>
  <c r="C17" i="4"/>
  <c r="B17" i="4"/>
  <c r="H16" i="4"/>
  <c r="G16" i="4"/>
  <c r="F16" i="4"/>
  <c r="E16" i="4"/>
  <c r="D16" i="4"/>
  <c r="C16" i="4"/>
  <c r="B16" i="4"/>
  <c r="H15" i="4"/>
  <c r="G15" i="4"/>
  <c r="F15" i="4"/>
  <c r="E15" i="4"/>
  <c r="D15" i="4"/>
  <c r="C15" i="4"/>
  <c r="B15" i="4"/>
  <c r="I12" i="4"/>
  <c r="I20" i="4" s="1"/>
  <c r="H11" i="4"/>
  <c r="G11" i="4"/>
  <c r="G13" i="4" s="1"/>
  <c r="F11" i="4"/>
  <c r="F13" i="4" s="1"/>
  <c r="E11" i="4"/>
  <c r="E13" i="4" s="1"/>
  <c r="D11" i="4"/>
  <c r="D13" i="4" s="1"/>
  <c r="C11" i="4"/>
  <c r="B11" i="4"/>
  <c r="E10" i="4"/>
  <c r="I10" i="4" s="1"/>
  <c r="E9" i="4"/>
  <c r="I9" i="4" s="1"/>
  <c r="I8" i="4"/>
  <c r="I7" i="4"/>
  <c r="I6" i="4"/>
  <c r="I5" i="4"/>
  <c r="I17" i="4" s="1"/>
  <c r="I4" i="4"/>
  <c r="I3" i="4"/>
  <c r="I16" i="4" s="1"/>
  <c r="G20" i="3"/>
  <c r="F20" i="3"/>
  <c r="E20" i="3"/>
  <c r="D20" i="3"/>
  <c r="I19" i="3"/>
  <c r="H18" i="3"/>
  <c r="G18" i="3"/>
  <c r="F18" i="3"/>
  <c r="E18" i="3"/>
  <c r="D18" i="3"/>
  <c r="C18" i="3"/>
  <c r="B18" i="3"/>
  <c r="H17" i="3"/>
  <c r="G17" i="3"/>
  <c r="F17" i="3"/>
  <c r="E17" i="3"/>
  <c r="D17" i="3"/>
  <c r="C17" i="3"/>
  <c r="B17" i="3"/>
  <c r="H16" i="3"/>
  <c r="G16" i="3"/>
  <c r="F16" i="3"/>
  <c r="E16" i="3"/>
  <c r="D16" i="3"/>
  <c r="C16" i="3"/>
  <c r="B16" i="3"/>
  <c r="H15" i="3"/>
  <c r="G15" i="3"/>
  <c r="F15" i="3"/>
  <c r="E15" i="3"/>
  <c r="D15" i="3"/>
  <c r="C15" i="3"/>
  <c r="B15" i="3"/>
  <c r="I12" i="3"/>
  <c r="I20" i="3" s="1"/>
  <c r="H11" i="3"/>
  <c r="G11" i="3"/>
  <c r="G13" i="3" s="1"/>
  <c r="F11" i="3"/>
  <c r="F13" i="3" s="1"/>
  <c r="E11" i="3"/>
  <c r="E13" i="3" s="1"/>
  <c r="D11" i="3"/>
  <c r="D13" i="3" s="1"/>
  <c r="C11" i="3"/>
  <c r="B11" i="3"/>
  <c r="I10" i="3"/>
  <c r="H9" i="3"/>
  <c r="B9" i="3"/>
  <c r="I8" i="3"/>
  <c r="I7" i="3"/>
  <c r="I18" i="3" s="1"/>
  <c r="I6" i="3"/>
  <c r="I5" i="3"/>
  <c r="I17" i="3" s="1"/>
  <c r="I4" i="3"/>
  <c r="I3" i="3"/>
  <c r="G20" i="2"/>
  <c r="F20" i="2"/>
  <c r="E20" i="2"/>
  <c r="D20" i="2"/>
  <c r="I19" i="2"/>
  <c r="H18" i="2"/>
  <c r="G18" i="2"/>
  <c r="F18" i="2"/>
  <c r="E18" i="2"/>
  <c r="D18" i="2"/>
  <c r="C18" i="2"/>
  <c r="B18" i="2"/>
  <c r="H17" i="2"/>
  <c r="G17" i="2"/>
  <c r="F17" i="2"/>
  <c r="E17" i="2"/>
  <c r="D17" i="2"/>
  <c r="C17" i="2"/>
  <c r="B17" i="2"/>
  <c r="H16" i="2"/>
  <c r="G16" i="2"/>
  <c r="F16" i="2"/>
  <c r="E16" i="2"/>
  <c r="D16" i="2"/>
  <c r="C16" i="2"/>
  <c r="B16" i="2"/>
  <c r="H15" i="2"/>
  <c r="G15" i="2"/>
  <c r="F15" i="2"/>
  <c r="E15" i="2"/>
  <c r="D15" i="2"/>
  <c r="C15" i="2"/>
  <c r="B15" i="2"/>
  <c r="I12" i="2"/>
  <c r="I20" i="2" s="1"/>
  <c r="H11" i="2"/>
  <c r="G11" i="2"/>
  <c r="G13" i="2" s="1"/>
  <c r="F11" i="2"/>
  <c r="F13" i="2" s="1"/>
  <c r="E11" i="2"/>
  <c r="E13" i="2" s="1"/>
  <c r="D11" i="2"/>
  <c r="D13" i="2" s="1"/>
  <c r="C11" i="2"/>
  <c r="B11" i="2"/>
  <c r="I10" i="2"/>
  <c r="I9" i="2"/>
  <c r="I8" i="2"/>
  <c r="I7" i="2"/>
  <c r="I6" i="2"/>
  <c r="I5" i="2"/>
  <c r="I17" i="2" s="1"/>
  <c r="I4" i="2"/>
  <c r="I3" i="2"/>
  <c r="G20" i="1"/>
  <c r="F20" i="1"/>
  <c r="E20" i="1"/>
  <c r="D20" i="1"/>
  <c r="I19" i="1"/>
  <c r="H18" i="1"/>
  <c r="G18" i="1"/>
  <c r="F18" i="1"/>
  <c r="E18" i="1"/>
  <c r="D18" i="1"/>
  <c r="C18" i="1"/>
  <c r="B18" i="1"/>
  <c r="H17" i="1"/>
  <c r="G17" i="1"/>
  <c r="F17" i="1"/>
  <c r="E17" i="1"/>
  <c r="D17" i="1"/>
  <c r="C17" i="1"/>
  <c r="B17" i="1"/>
  <c r="H16" i="1"/>
  <c r="G16" i="1"/>
  <c r="F16" i="1"/>
  <c r="E16" i="1"/>
  <c r="D16" i="1"/>
  <c r="C16" i="1"/>
  <c r="B16" i="1"/>
  <c r="H15" i="1"/>
  <c r="G15" i="1"/>
  <c r="F15" i="1"/>
  <c r="E15" i="1"/>
  <c r="D15" i="1"/>
  <c r="C15" i="1"/>
  <c r="B15" i="1"/>
  <c r="I12" i="1"/>
  <c r="I20" i="1" s="1"/>
  <c r="H11" i="1"/>
  <c r="H20" i="1" s="1"/>
  <c r="G11" i="1"/>
  <c r="G13" i="1" s="1"/>
  <c r="F11" i="1"/>
  <c r="F13" i="1" s="1"/>
  <c r="E11" i="1"/>
  <c r="E13" i="1" s="1"/>
  <c r="D11" i="1"/>
  <c r="D13" i="1" s="1"/>
  <c r="C11" i="1"/>
  <c r="B11" i="1"/>
  <c r="I10" i="1"/>
  <c r="I9" i="1"/>
  <c r="I8" i="1"/>
  <c r="I7" i="1"/>
  <c r="I18" i="1" s="1"/>
  <c r="I6" i="1"/>
  <c r="I5" i="1"/>
  <c r="I17" i="1" s="1"/>
  <c r="I4" i="1"/>
  <c r="I3" i="1"/>
  <c r="I16" i="1" s="1"/>
  <c r="I18" i="14" l="1"/>
  <c r="I15" i="14"/>
  <c r="I17" i="16"/>
  <c r="I16" i="18"/>
  <c r="I15" i="3"/>
  <c r="I9" i="3"/>
  <c r="I18" i="4"/>
  <c r="I15" i="4"/>
  <c r="I15" i="15"/>
  <c r="I18" i="16"/>
  <c r="I15" i="16"/>
  <c r="I17" i="18"/>
  <c r="I16" i="20"/>
  <c r="I9" i="7"/>
  <c r="I18" i="17"/>
  <c r="I15" i="17"/>
  <c r="I17" i="19"/>
  <c r="I16" i="21"/>
  <c r="I15" i="18"/>
  <c r="I15" i="19"/>
  <c r="I16" i="2"/>
  <c r="I17" i="9"/>
  <c r="I16" i="11"/>
  <c r="I18" i="20"/>
  <c r="I15" i="20"/>
  <c r="I16" i="3"/>
  <c r="I16" i="6"/>
  <c r="I16" i="8"/>
  <c r="I17" i="10"/>
  <c r="I16" i="12"/>
  <c r="I16" i="13"/>
  <c r="I18" i="21"/>
  <c r="I15" i="21"/>
  <c r="I17" i="25"/>
  <c r="I17" i="26"/>
  <c r="I17" i="27"/>
  <c r="I17" i="28"/>
  <c r="I17" i="29"/>
  <c r="I17" i="30"/>
  <c r="I17" i="31"/>
  <c r="I17" i="32"/>
  <c r="I18" i="9"/>
  <c r="I15" i="9"/>
  <c r="I17" i="11"/>
  <c r="I16" i="14"/>
  <c r="I18" i="22"/>
  <c r="I15" i="22"/>
  <c r="I18" i="23"/>
  <c r="I15" i="23"/>
  <c r="I18" i="24"/>
  <c r="I15" i="1"/>
  <c r="I15" i="32"/>
  <c r="I18" i="2"/>
  <c r="I15" i="2"/>
  <c r="I16" i="5"/>
  <c r="I17" i="14"/>
  <c r="I15" i="8"/>
  <c r="I15" i="12"/>
  <c r="I18" i="13"/>
  <c r="I15" i="13"/>
  <c r="I17" i="15"/>
  <c r="I16" i="17"/>
  <c r="B20" i="1"/>
  <c r="B13" i="1"/>
  <c r="I11" i="1"/>
  <c r="C20" i="1"/>
  <c r="C13" i="1"/>
  <c r="H13" i="1"/>
  <c r="B20" i="2"/>
  <c r="B13" i="2"/>
  <c r="I11" i="2"/>
  <c r="C20" i="2"/>
  <c r="C13" i="2"/>
  <c r="H20" i="2"/>
  <c r="H13" i="2"/>
  <c r="B20" i="3"/>
  <c r="B13" i="3"/>
  <c r="I11" i="3"/>
  <c r="C20" i="3"/>
  <c r="C13" i="3"/>
  <c r="H20" i="3"/>
  <c r="H13" i="3"/>
  <c r="B20" i="4"/>
  <c r="B13" i="4"/>
  <c r="I11" i="4"/>
  <c r="C20" i="4"/>
  <c r="C13" i="4"/>
  <c r="H20" i="4"/>
  <c r="H13" i="4"/>
  <c r="B20" i="5"/>
  <c r="B13" i="5"/>
  <c r="I11" i="5"/>
  <c r="C20" i="5"/>
  <c r="C13" i="5"/>
  <c r="D20" i="5"/>
  <c r="D13" i="5"/>
  <c r="E20" i="5"/>
  <c r="E13" i="5"/>
  <c r="F20" i="5"/>
  <c r="F13" i="5"/>
  <c r="G20" i="5"/>
  <c r="G13" i="5"/>
  <c r="H20" i="5"/>
  <c r="H13" i="5"/>
  <c r="B20" i="6"/>
  <c r="B13" i="6"/>
  <c r="I11" i="6"/>
  <c r="C20" i="6"/>
  <c r="C13" i="6"/>
  <c r="H20" i="6"/>
  <c r="H13" i="6"/>
  <c r="B20" i="7"/>
  <c r="B13" i="7"/>
  <c r="I11" i="7"/>
  <c r="C20" i="7"/>
  <c r="C13" i="7"/>
  <c r="D20" i="7"/>
  <c r="D13" i="7"/>
  <c r="E20" i="7"/>
  <c r="E13" i="7"/>
  <c r="F20" i="7"/>
  <c r="F13" i="7"/>
  <c r="G20" i="7"/>
  <c r="G13" i="7"/>
  <c r="H20" i="7"/>
  <c r="H13" i="7"/>
  <c r="B20" i="8"/>
  <c r="B13" i="8"/>
  <c r="I11" i="8"/>
  <c r="C20" i="8"/>
  <c r="C13" i="8"/>
  <c r="D20" i="8"/>
  <c r="D13" i="8"/>
  <c r="E20" i="8"/>
  <c r="E13" i="8"/>
  <c r="F20" i="8"/>
  <c r="F13" i="8"/>
  <c r="G20" i="8"/>
  <c r="G13" i="8"/>
  <c r="H20" i="8"/>
  <c r="H13" i="8"/>
  <c r="B20" i="9"/>
  <c r="B13" i="9"/>
  <c r="I11" i="9"/>
  <c r="C20" i="9"/>
  <c r="C13" i="9"/>
  <c r="H20" i="9"/>
  <c r="H13" i="9"/>
  <c r="B20" i="10"/>
  <c r="B13" i="10"/>
  <c r="I11" i="10"/>
  <c r="C20" i="10"/>
  <c r="C13" i="10"/>
  <c r="H20" i="10"/>
  <c r="H13" i="10"/>
  <c r="B20" i="11"/>
  <c r="B13" i="11"/>
  <c r="I11" i="11"/>
  <c r="C20" i="11"/>
  <c r="C13" i="11"/>
  <c r="H20" i="11"/>
  <c r="H13" i="11"/>
  <c r="B20" i="12"/>
  <c r="B13" i="12"/>
  <c r="I11" i="12"/>
  <c r="C20" i="12"/>
  <c r="C13" i="12"/>
  <c r="H20" i="12"/>
  <c r="H13" i="12"/>
  <c r="B20" i="13"/>
  <c r="B13" i="13"/>
  <c r="I11" i="13"/>
  <c r="C20" i="13"/>
  <c r="C13" i="13"/>
  <c r="H20" i="13"/>
  <c r="H13" i="13"/>
  <c r="B20" i="14"/>
  <c r="B13" i="14"/>
  <c r="I11" i="14"/>
  <c r="C20" i="14"/>
  <c r="C13" i="14"/>
  <c r="H20" i="14"/>
  <c r="H13" i="14"/>
  <c r="B20" i="15"/>
  <c r="B13" i="15"/>
  <c r="I11" i="15"/>
  <c r="C20" i="15"/>
  <c r="C13" i="15"/>
  <c r="H20" i="15"/>
  <c r="H13" i="15"/>
  <c r="B20" i="16"/>
  <c r="B13" i="16"/>
  <c r="I11" i="16"/>
  <c r="C20" i="16"/>
  <c r="C13" i="16"/>
  <c r="H20" i="16"/>
  <c r="H13" i="16"/>
  <c r="B20" i="17"/>
  <c r="B13" i="17"/>
  <c r="I11" i="17"/>
  <c r="C20" i="17"/>
  <c r="C13" i="17"/>
  <c r="H20" i="17"/>
  <c r="H13" i="17"/>
  <c r="B20" i="18"/>
  <c r="B13" i="18"/>
  <c r="I11" i="18"/>
  <c r="C20" i="18"/>
  <c r="C13" i="18"/>
  <c r="H20" i="18"/>
  <c r="H13" i="18"/>
  <c r="B20" i="19"/>
  <c r="B13" i="19"/>
  <c r="I11" i="19"/>
  <c r="C20" i="19"/>
  <c r="C13" i="19"/>
  <c r="H20" i="19"/>
  <c r="H13" i="19"/>
  <c r="B20" i="20"/>
  <c r="B13" i="20"/>
  <c r="I11" i="20"/>
  <c r="C20" i="20"/>
  <c r="C13" i="20"/>
  <c r="H20" i="20"/>
  <c r="H13" i="20"/>
  <c r="B20" i="21"/>
  <c r="B13" i="21"/>
  <c r="I11" i="21"/>
  <c r="C20" i="21"/>
  <c r="C13" i="21"/>
  <c r="H20" i="21"/>
  <c r="H13" i="21"/>
  <c r="B20" i="22"/>
  <c r="B13" i="22"/>
  <c r="I11" i="22"/>
  <c r="C20" i="22"/>
  <c r="C13" i="22"/>
  <c r="H20" i="22"/>
  <c r="H13" i="22"/>
  <c r="B20" i="23"/>
  <c r="B13" i="23"/>
  <c r="I11" i="23"/>
  <c r="C20" i="23"/>
  <c r="C13" i="23"/>
  <c r="H20" i="23"/>
  <c r="H13" i="23"/>
  <c r="B20" i="24"/>
  <c r="B13" i="24"/>
  <c r="I11" i="24"/>
  <c r="C20" i="24"/>
  <c r="C13" i="24"/>
  <c r="H20" i="24"/>
  <c r="H13" i="24"/>
  <c r="B20" i="25"/>
  <c r="B13" i="25"/>
  <c r="I11" i="25"/>
  <c r="C20" i="25"/>
  <c r="C13" i="25"/>
  <c r="H20" i="25"/>
  <c r="H13" i="25"/>
  <c r="B20" i="26"/>
  <c r="B13" i="26"/>
  <c r="I11" i="26"/>
  <c r="C20" i="26"/>
  <c r="C13" i="26"/>
  <c r="H20" i="26"/>
  <c r="H13" i="26"/>
  <c r="B20" i="27"/>
  <c r="B13" i="27"/>
  <c r="I11" i="27"/>
  <c r="C20" i="27"/>
  <c r="C13" i="27"/>
  <c r="H20" i="27"/>
  <c r="H13" i="27"/>
  <c r="B20" i="28"/>
  <c r="B13" i="28"/>
  <c r="I11" i="28"/>
  <c r="C20" i="28"/>
  <c r="C13" i="28"/>
  <c r="H20" i="28"/>
  <c r="H13" i="28"/>
  <c r="B20" i="29"/>
  <c r="B13" i="29"/>
  <c r="I11" i="29"/>
  <c r="C20" i="29"/>
  <c r="C13" i="29"/>
  <c r="H20" i="29"/>
  <c r="H13" i="29"/>
  <c r="B20" i="30"/>
  <c r="B13" i="30"/>
  <c r="I11" i="30"/>
  <c r="C20" i="30"/>
  <c r="C13" i="30"/>
  <c r="H20" i="30"/>
  <c r="H13" i="30"/>
  <c r="B20" i="31"/>
  <c r="B13" i="31"/>
  <c r="I11" i="31"/>
  <c r="C20" i="31"/>
  <c r="C13" i="31"/>
  <c r="H20" i="31"/>
  <c r="H13" i="31"/>
  <c r="B20" i="32"/>
  <c r="B13" i="32"/>
  <c r="I11" i="32"/>
  <c r="C20" i="32"/>
  <c r="C13" i="32"/>
  <c r="H20" i="32"/>
  <c r="H13" i="32"/>
  <c r="I22" i="32" l="1"/>
  <c r="I13" i="32"/>
  <c r="I22" i="31"/>
  <c r="I13" i="31"/>
  <c r="I22" i="30"/>
  <c r="I13" i="30"/>
  <c r="I22" i="29"/>
  <c r="I13" i="29"/>
  <c r="I22" i="28"/>
  <c r="I13" i="28"/>
  <c r="I22" i="27"/>
  <c r="I13" i="27"/>
  <c r="I22" i="26"/>
  <c r="I13" i="26"/>
  <c r="I22" i="25"/>
  <c r="I13" i="25"/>
  <c r="I22" i="24"/>
  <c r="I13" i="24"/>
  <c r="I22" i="23"/>
  <c r="I13" i="23"/>
  <c r="I22" i="22"/>
  <c r="I13" i="22"/>
  <c r="I22" i="21"/>
  <c r="I13" i="21"/>
  <c r="I22" i="20"/>
  <c r="I13" i="20"/>
  <c r="I22" i="19"/>
  <c r="I13" i="19"/>
  <c r="I22" i="18"/>
  <c r="I13" i="18"/>
  <c r="I22" i="17"/>
  <c r="I13" i="17"/>
  <c r="I22" i="16"/>
  <c r="I13" i="16"/>
  <c r="I22" i="15"/>
  <c r="I13" i="15"/>
  <c r="I22" i="14"/>
  <c r="I13" i="14"/>
  <c r="I22" i="13"/>
  <c r="I13" i="13"/>
  <c r="I22" i="12"/>
  <c r="I13" i="12"/>
  <c r="I22" i="11"/>
  <c r="I13" i="11"/>
  <c r="I22" i="10"/>
  <c r="I13" i="10"/>
  <c r="I22" i="9"/>
  <c r="I13" i="9"/>
  <c r="I22" i="8"/>
  <c r="I13" i="8"/>
  <c r="I22" i="7"/>
  <c r="I13" i="7"/>
  <c r="I22" i="6"/>
  <c r="I13" i="6"/>
  <c r="I22" i="5"/>
  <c r="I13" i="5"/>
  <c r="I22" i="4"/>
  <c r="I13" i="4"/>
  <c r="I22" i="3"/>
  <c r="I13" i="3"/>
  <c r="I22" i="2"/>
  <c r="I13" i="2"/>
  <c r="I22" i="1"/>
  <c r="I13" i="1"/>
</calcChain>
</file>

<file path=xl/sharedStrings.xml><?xml version="1.0" encoding="utf-8"?>
<sst xmlns="http://schemas.openxmlformats.org/spreadsheetml/2006/main" count="1622" uniqueCount="346">
  <si>
    <t>MONDAY</t>
  </si>
  <si>
    <t>TUESDAY</t>
  </si>
  <si>
    <t>WEDNESDAY</t>
  </si>
  <si>
    <t>THURSDAY</t>
  </si>
  <si>
    <t>FRIDAY</t>
  </si>
  <si>
    <t>SATURDAY</t>
  </si>
  <si>
    <t>SUNDAY</t>
  </si>
  <si>
    <t>DATE</t>
  </si>
  <si>
    <t>WEEKLY TOTALS</t>
  </si>
  <si>
    <t>OT LUNCH SALES</t>
  </si>
  <si>
    <t>OTLUNCH COVERS</t>
  </si>
  <si>
    <t>OT DINNER SALES</t>
  </si>
  <si>
    <t>OT DINNER COVERS</t>
  </si>
  <si>
    <t>BT SALES</t>
  </si>
  <si>
    <t>BT COVERS</t>
  </si>
  <si>
    <t>TO/Delivery Sales</t>
  </si>
  <si>
    <t>TO/Delivery Orders</t>
  </si>
  <si>
    <t>TOTAL NET SALES</t>
  </si>
  <si>
    <t>2022 NET SALES</t>
  </si>
  <si>
    <t>VARIANCE</t>
  </si>
  <si>
    <t>Very slow lunch.  3 covers until 2:00.  Dropped to one server and a bartender.  Dinner dinner doubled tonight.  BT steady until dark and then quiet.</t>
  </si>
  <si>
    <t>did about 80 walk-ins tonight at OT. BT was steady in beginning but completely died out by 8:30-9:00. Did last call at 10:45.</t>
  </si>
  <si>
    <t>qiuet all day. Only 4 tables at BT all night…</t>
  </si>
  <si>
    <t>We started w about 80 reservations at OT for diner and ended up w 153. BT much better than last night.</t>
  </si>
  <si>
    <t>Slow start to the dinner but picked up just about 6:30pm was steady after that had a nice flow at OT. Bt was busy all night long they had a late night push including industry guest.</t>
  </si>
  <si>
    <t>We may have been shy of last year but we still had a great night.  OT was busy until 9:30 and BT was all night with a small lull around 8ish.</t>
  </si>
  <si>
    <t xml:space="preserve">Busy lunch to start. We did pretty well for dinner as well.  The weather was warm all day, which kept everyone inside for the most part. BT stayed steady all night. </t>
  </si>
  <si>
    <t>TOTAL COVERS</t>
  </si>
  <si>
    <t>OT LUNCH PPA</t>
  </si>
  <si>
    <t>OT DINNER PPA</t>
  </si>
  <si>
    <t>BT PPA</t>
  </si>
  <si>
    <t>TOTAL COMPS (excluding employee meals)</t>
  </si>
  <si>
    <t>Comp %</t>
  </si>
  <si>
    <t>Explanation of comps   
+/- 2%</t>
  </si>
  <si>
    <t>Labor $</t>
  </si>
  <si>
    <t>Labor %</t>
  </si>
  <si>
    <t>OT started with 14 tonight and did 100.  BT beat last year by $1500.  Steady all night.  Great night for Bt.</t>
  </si>
  <si>
    <t>Wow our covers are way down from last year for OT lunch and dinner. Only shining star is BT sales up about $900.00 for the day</t>
  </si>
  <si>
    <t xml:space="preserve">A solid day all around for the end of July. Dinner started w 54 reservations and end w 139 total. </t>
  </si>
  <si>
    <t>100 walk-ins for OT dinner,. Very smooth night rain held off.</t>
  </si>
  <si>
    <t>Today was pretty  average didn't really get a pop. Weather was alrifght yet we still saw below average action. Both sides finished with a late pop.</t>
  </si>
  <si>
    <t>Major rain from 7-8 killed any walkin business afterwards, but OT gained 100 before the storm hit.  BT very slow start but a strong finish.</t>
  </si>
  <si>
    <t>Solid Steady day today.  Lunch saw good action and OT dinner ganed close to 100 walkins.  BT smooth and steady.  Great night.</t>
  </si>
  <si>
    <t xml:space="preserve">Today was a  solid day as it was  steady enough for the four strong servers. Bt had a great happy hour. </t>
  </si>
  <si>
    <t>OT started with 40 on the books and gain a solid amount of walkins.  BT had a decent hh but not much else for the evening.</t>
  </si>
  <si>
    <t>tonight we had a 21 top and a 10 top that helped sales greatly. BT was very slow tonight.</t>
  </si>
  <si>
    <t>Lunch was quiet dinner at OT was ok w a good amount of tables after 8:00. BT was ok for hh and a few scattered tables</t>
  </si>
  <si>
    <t>Last year wine luncheon made a big difference in the numbers.  OT stared with 100.  BT strong HH then steady until close.</t>
  </si>
  <si>
    <t>Anither brutally hot one.  OT and BT had very good steady business.   OT opened with 180.</t>
  </si>
  <si>
    <t xml:space="preserve">Hot and steady on both sides. OT had the one major push and cleared out early. Happy Hour for BT was moderate. They finished with a small crowd. </t>
  </si>
  <si>
    <t>DNL, Server Error, Friends&amp;Fam,Special Occasions</t>
  </si>
  <si>
    <t>Picked up about 50 tonight.  Large parties but full of vacationers with kids.  Lots of european tonight.  BT quiet all night with no late night.</t>
  </si>
  <si>
    <t>Started with 55.  Saw some decent pickup at dusk.  BT Same as last night.</t>
  </si>
  <si>
    <t>Steady night. We picked up mid shift and kept an easy pace. BT HH was quiet and the pace was slow for them throughout the night. They picked up again around 9 and stayed active until closing.</t>
  </si>
  <si>
    <t>Today had a little more movement com,pared to last night, overall it was steady and manageable.</t>
  </si>
  <si>
    <t>Solid Friday.  Rain stayed at bay.  BT lull around 8:00 but finished strong.</t>
  </si>
  <si>
    <t>Hot and busy. Steady on both sides.</t>
  </si>
  <si>
    <t xml:space="preserve">Another hot one. It was a little overcast so the patio was sat as well as inside. A few large parties of 10s, and an 11top to join us tonight. No late pop. Both OT bar and the dining room cleared up early. BT stay quiet majority of the night. They picked up a little before their closing. Small crowds tricking in here and there. </t>
  </si>
  <si>
    <t xml:space="preserve">4th of July weekend continued. Lunch stayed busy, and we just about doubled in walk in service tonight. Both OT and BT stayed busy from start to finish.  A great night for the team! </t>
  </si>
  <si>
    <t>Today was a staedy but easy day all around. The 4th of July had absolutely no affect on us. The lack of fireworks affected our dinner sales but not much.</t>
  </si>
  <si>
    <t>Slow lunch for OT today. We started with 100 on the books for dinner and ended with 175. Bt was pretty quiet tonight.</t>
  </si>
  <si>
    <t>today ot lunch was average but dinner did over 150 walk-ins. BT was busy all night as well. Ot dinner saw a lot of lg parties including 1-17 top walk-in</t>
  </si>
  <si>
    <t>Solid night.  OT started with 140 on the books.  Hot as hell out.  Bt steady with a great late night crowd.</t>
  </si>
  <si>
    <t xml:space="preserve">Better weather, although still warm. We did get hit with rain between 5-8, which may have caused a deterrent for both sides. We had a decent Saturday night nonetheless. </t>
  </si>
  <si>
    <t xml:space="preserve">Another solid night. Our pace was very steady. We're still getting late with the later pops after the sunsets. BT remained active all night. </t>
  </si>
  <si>
    <t>6/28//2023</t>
  </si>
  <si>
    <t>Quiet lunch to start but we ended up with a solid night at OT. We finished with a small pop towards the end. BT stayed quiet all night.</t>
  </si>
  <si>
    <t>Today was slow at OT for lunch and dinner. BT on the other hand was steady. Really hot weather but no rain</t>
  </si>
  <si>
    <t>Pretty good day all around. Both OT and BT stay active until about 8:30 and then a braick wall. Closed BT @ 10:30 as it was completely empty.</t>
  </si>
  <si>
    <t>OT did 79 walk-ins for dinner, but dies out really early. BT was slow as steady but no late night…</t>
  </si>
  <si>
    <t xml:space="preserve">Steady all around. We did a good handful of walk-ins at OT, and finished with 236 altogether. BT stayed full majority of the night and had a nice Friday night crowd to finish. 
</t>
  </si>
  <si>
    <t xml:space="preserve">The busy weekend continues. We saw a handful of walk-ins. Seeing that we started with just 105, and finished with over 230 in covers, we were pretty busy. BT happy hour  was quiet, but they stayed busy all night until closing nonetheless. The weather was great and the streets were busy.  </t>
  </si>
  <si>
    <t xml:space="preserve">Quieter day today.  A good handful of walk ins tonight. We finished with 127 at OT. BT had its flows, but cleared out early. </t>
  </si>
  <si>
    <t>Mid week days continue to be a struggle for us. Hot day all around and lunch was very weak.</t>
  </si>
  <si>
    <t>Tonight we had a 25 top and a few other big tops. Descent lunch followed by a solid dinner.</t>
  </si>
  <si>
    <t>Over 140 walkins of 2 where 15 tops. A lot of quests from argentina. Staff did very well..!!</t>
  </si>
  <si>
    <t xml:space="preserve">Service was pretty consistent this evening. We finished with 230 at OT, which included a 20top. Not much of a late pop, but BT took that over, as they appeared to be the spot to be at tonight. The vibe was nice and everyone enjoyed themselves. The weather was HOT but we stayed busy all night. </t>
  </si>
  <si>
    <t>Smnooth night. The rain off allowing us to do almost 100 walkins. BT great late night vibe.</t>
  </si>
  <si>
    <t xml:space="preserve">We did pretty well today. Lunch started slow but finished strong. We started with about 40 books for dinner but finished with 178. Once the sun set we got hit by a good handful of walk-ins. BT happy hour was great, but things cleared out after, however they did get a small crowd later in the evening. Steady night for both sides. </t>
  </si>
  <si>
    <t>Friends and Family/Special Occasions</t>
  </si>
  <si>
    <t>NBA Finals.  OT gained 100 covers and BT had a nice steady service.  Things slowed down when the game started.</t>
  </si>
  <si>
    <t>Quiet night on both sides. NHL championship final on tonight didn’t help our cause</t>
  </si>
  <si>
    <t>overall a quiet day. Heat advisory alert sent out by epa might have kept people inside.</t>
  </si>
  <si>
    <t>disgustingly hot. Heat advisory telling people to stay in doors…</t>
  </si>
  <si>
    <t>Another hot one, but we still managed to pull through. We beat last year's sales by 8%. Guests mostly sat inside, but we took in so many walk-ins, we eventually filled up the patio. Seems like we were the busiest spot on 5th. BT had a decent night as well. They stayed full majority of the night and even finished with a decent crowd before closing. Not bad for a hot night in June.</t>
  </si>
  <si>
    <t xml:space="preserve">Busy Saturday night. Started with roughly 150, and finished with 315 in covers at OT. Despite the dreadful warm weather, people were out and about and we got our fair share of service.  Not the late pop like last night but we remained full all night. BT happy hour started pretty active, and the bar stayed full all night. Another good night. 
</t>
  </si>
  <si>
    <t>Fathers Day. Thunderstorms throughout the day. We did a little over 5k for lunch and 13k for Dinner…BT started with a strong happy hour. We beat last years sales by 5%</t>
  </si>
  <si>
    <t>Decent lunch.  Threat of rain all night that never happened.  Started with 40 on the books in OT.  BT quiet until 9:30.</t>
  </si>
  <si>
    <t>Rain showers early this evening.  Stopped around 7:00.  Slow night.  BT had a nice late night after 9:30ish.  Cleared out by 10:45.</t>
  </si>
  <si>
    <t>We had our ups and downs but we stayed active all night. Both sides was never empty but was never full either. No rain, so the streets was a tad busy. BT finished with a small crowd after happy hour.</t>
  </si>
  <si>
    <t>Tonight was music on fifth, although I'm not sure if it had much of an impact on us. We did, however, have a much more active night on both sides. Our flow remained consistent which was good. It kept us moving. OT bar filled up first and the rest of the dining room mimicked the same flow, including a full patio-despite the humidity. Though at times, it might've felt slow, we were getting a good handful of walk-ins tonight. BT kept active from Happy Hour. Both sides cleared out early and we managed to beat last year's sales today by 7%.</t>
  </si>
  <si>
    <t xml:space="preserve">Steady on both sides tonight.  Miami Heat finals game 3.  Bith side cleared out early tonight. </t>
  </si>
  <si>
    <t>Steady nighty on both sides.  BT started with a good happy hour and finished with ta typical late night.  Hot tonight.  Demand inside for sure.</t>
  </si>
  <si>
    <t xml:space="preserve">Easy night. Fair amount of walk-ins all night. Considering we started on the lower side with covers, we managed to do 172 total covers. BT kept the same pace all night. Quiet for the most part. </t>
  </si>
  <si>
    <t>Memorial Day.  Lunch didn't hit like we hoped but the weather was beautiful out.  Dinner saw more of an increase than expect as did BT.  NBA semi finals on tonight as well.</t>
  </si>
  <si>
    <t xml:space="preserve">Slow day and night all around but to be expected after a busy long holiday weekend. </t>
  </si>
  <si>
    <t>slow lunch combined with rains storms at night didn’t help bottom line</t>
  </si>
  <si>
    <t>today latino employees boycotted spending money in Fl and some NO-showed to work in protest of new Disantis bill. We still managed to have a good day all around.</t>
  </si>
  <si>
    <t xml:space="preserve">We had a steady lunch to start and an active dinner service to finish. We had a few rain showers later in the evening, which slowed us down some but we picked up right after. We finished with a small crowd on both sides, however, the BT crowd trickled down not long before closing. Busy night nonetheless. </t>
  </si>
  <si>
    <t>Threat of rain but only rained at lunch.  OT steady with a 48 top of high school softball players and families.  BT, good HH and good late night.</t>
  </si>
  <si>
    <t xml:space="preserve">Quiet all day. We did see a small crowd to start in the evening at OT, but just about one turn and a half. Rain did play a role, and the streets cleared out early. Steady HH for BT as well. </t>
  </si>
  <si>
    <t>Steady lunch for 2 servers.  Dinner started with 89 and finished over 200.  BT had big late night pop but was very slow prior to that.</t>
  </si>
  <si>
    <t>Todays lunch was horrible at OT. Dinner had a few large parties spending good money but volume remained low. BT was quiet tonight.</t>
  </si>
  <si>
    <t>It was a pretty smooth day w no major issue to report. No large parties for dinner.</t>
  </si>
  <si>
    <t>OT dinner had a lot of big parties. OT lunch was steady and BT didn’t get busy til late night.</t>
  </si>
  <si>
    <t>Quality smooth night on both sides tonight.  Rain but it didn't slow us down too badly.  BT had a great late night.</t>
  </si>
  <si>
    <t>Memorial Day weekend.  Busy night for OT.  Perfect weather.</t>
  </si>
  <si>
    <t xml:space="preserve">Memorial Day Weekend Cont'd. Busy all night from start to finish. A lot of walk ins at both OT and BT. Both areas stayed full. It felt like a Saturday night. Great weather all day. </t>
  </si>
  <si>
    <t>a lot of birthdays</t>
  </si>
  <si>
    <t>Pappadakis Anniversary Dinner and high food comps/SO</t>
  </si>
  <si>
    <t>Day after Mother's Day. Soft in all areas.  FOH cut drastically this evening.</t>
  </si>
  <si>
    <t>We had a pretty good day all around. We saw an unexpected pop for lunch @ OT. BT also had a nice Happy Hour followed by a few tables through out the night. Tonight there was big basketball game on.</t>
  </si>
  <si>
    <t>Today was quiet all around. We are definantely seeing summerlike days.</t>
  </si>
  <si>
    <t>Todays lunch was quiet but BT had a nice happy hour and later small pop. OT dinner did over 100 walk-ins</t>
  </si>
  <si>
    <t>Despite our slow run for the week, we still manage to anticipate a busy Friday. We started the night with 180 but finished with a total of 300 covers including bar guests at OT.  Happy Hour at BT was very active, and both sides continued a stable momentum throughout the night. Not bad and great to see. We were definitely the hotspot for the night.</t>
  </si>
  <si>
    <t>Solid night.  Slow start but finished strong.  BT soft but steady all night.  Good late night, nothing crazy.</t>
  </si>
  <si>
    <t xml:space="preserve">Steady lunch and dinner. About 5k for lunch and 12k for dinner. Covers started in the low 90s but we finished with 198 including bar guests. BT kept the same pace all night, but had its waves. They saw a small crowd before closing. </t>
  </si>
  <si>
    <t>Soft lunch.  Dinner started slow and had a good push at prime time.  BT good HH and then a later crush at 9:30.  BT bar was steady all night.</t>
  </si>
  <si>
    <t>Tonight BT had a buy out for 33 bar members. $5,900 for 30 guests is pretty good</t>
  </si>
  <si>
    <t>OT lunch was dead today killing our labor. OT dinner and BT stayed steady until about 8:00</t>
  </si>
  <si>
    <t>We continue to see slow lunches. BT had a few little pops tonight as well as OT dinner</t>
  </si>
  <si>
    <t xml:space="preserve">Pretty good night. We started the evening with a big 32-top  at OT and then continued a steady pace. BT happy hour was very active and they finished with a large pop towards closing. Good weather made for a busy Friday night. </t>
  </si>
  <si>
    <t>Solid night.  Thunderstorm lingering off the coast slowed things down after sunset.  BT steady all night.</t>
  </si>
  <si>
    <t>We started with a 10k Mother's day lunch and finished with an 18k dinner. BT had a promising happy hour and stayed consistently active all night. Small rain showers threatened here and there but we stayed full and had an overall busy day.</t>
  </si>
  <si>
    <t>Beautiful weather.  Lunch was steady.  Dinner had a very slow start but finshed well.  BT had a decent happy hour and a slow night but a strong finish.</t>
  </si>
  <si>
    <t>Tonight certainly felt like summer. 8:30 came around and not another sole came in to OT. BT slow all night til a few tables and bar patrons late nite</t>
  </si>
  <si>
    <t xml:space="preserve">pretty weak lunch today followed by and even weaker performance by BT. OT held its own w stead dinner flow til about 9:00 then lights out :( </t>
  </si>
  <si>
    <t>Today lunch was pretty slow but OT dinner made up for it. BT was steady all night</t>
  </si>
  <si>
    <t>Cinco De Mayo. Lunch started off with a Global food tour which included about 31 people. After that the pace was pretty steady. Dinner started quiet but picked up around 6, as we catered to a few large groups of 9s and a 14top. BT happy hour was quiet and service appeared to fluctuate, however they were met with a small crowd before closing.</t>
  </si>
  <si>
    <t xml:space="preserve">Started with 250 on the books and finished around 300.  Not bad considering rain killed the street after 8:30.  BT started out decent and had a solid dinner push after sunset.  Small late night crowd but again the rain didn't help. </t>
  </si>
  <si>
    <t xml:space="preserve">Easy Sunday. Lunch service started pretty quiet and we never really picked up. Dinner started quiet yet we kept a busy pace throughout the night. BT was quiet throughout the whole night. A small pop before closing but they never really got going. Nonetheless, we were one of the busiest spots downtown. </t>
  </si>
  <si>
    <t>Felt like summer today.  The street was quiet for lunch and dinner.  Hot out but the  demand was still 50/50 for seating in and out tonight.  Neighboring bars closed early and BT saw some later action.</t>
  </si>
  <si>
    <t>tonight was very quiet for BT and Ot had a small pop around 7:00</t>
  </si>
  <si>
    <t>today BT was pretty slow until small pop around 9:30. OT dinner started w100 reservations and ended up with 190.</t>
  </si>
  <si>
    <t>We have a lot of sporting events going currently. Hense $1,100. in togo food. BT was steady w little hit around 9:30-10:00.MN</t>
  </si>
  <si>
    <t>Steady night for OT w a few late tables. BT was steady but lacked late night pop tonight.</t>
  </si>
  <si>
    <t>OT started with 260 on the books and despite a couple brief but hard rain showers, finished with 380.  BT started well, had a 6:30 lull and then finished in typical wekend fashion.</t>
  </si>
  <si>
    <t xml:space="preserve">Today's lunch was lucrative and easily paced. The weather was nice to us all day so we did see a good crowd. Dinner had its small burts of action, but we never really got full. BT Happy Hour started strong but mellowed down some afterwards. They did, however, see a small crowd later in the evening before closing. We're just a little shy of lasy year's numbers. </t>
  </si>
  <si>
    <t>This day last year was Easter Monday so people were still on break and local kids were off from school.</t>
  </si>
  <si>
    <t>Tonight the weather was beautiful. We did about 51 walk-ins. The weather up north is already in the 80's. A lot of people have already started going home up north. Last year we still has a lot of families still down here on springbreak making for a big difference in sales</t>
  </si>
  <si>
    <t>We are seeing a sharp downhill turn compaired to last week. BT was slow until a small late night pop.</t>
  </si>
  <si>
    <t>We started with about 180 on the books tonight at OT and ended up w 268. BT was steady but not busy</t>
  </si>
  <si>
    <t xml:space="preserve">Busy night. Great to see we're still one of the most busiest spots on fifth right now.  A good 24k in sales for dinner tonight and 7k in sales for BT. Just a little shy from last years sales. </t>
  </si>
  <si>
    <t>Today OT lunch was solid with 173 covers and dinner as well with 347 covers. Bt never got busy but tonight was a big fight / boxing match.</t>
  </si>
  <si>
    <t xml:space="preserve">We start to see a drop as we go along. Lunch sales held up staying at 6k and 146 in covers. Dinner finishes at 16k in sales and about 262 in covers. BTs night was very quiet. Wasn't really a bar night. 5th was quiet throughout the night, and cleared out early so not much walk in action tonight. </t>
  </si>
  <si>
    <t>Threat of first thunderstorm of the season hindered the early part of tonight.  After it passed we saw solid walkin business.  BT good HH and a late night industry pop.</t>
  </si>
  <si>
    <t>Great day all around.  Very gusty and overcast.  Lunch had a nice increase form yesterday and Dinner was packed with families on spring break.</t>
  </si>
  <si>
    <t>Today lunch is what made the difference for us. Th eweather was rainy and overcast keeping people off the beach.</t>
  </si>
  <si>
    <t>Didn’t see as many famlies tonight as we have been seeing lately. The weather was nice which meant people went straight to the beach. Also OT grill hood broke so lunch sales suffered. BT was slower tonight as well.</t>
  </si>
  <si>
    <t xml:space="preserve">We're still one of the busiest spots on fifth right now. Lunch was steady and dinner finished with about 23k in sales. BT's night was busy as well, most of their action was towards the end of the night, getting hit with the weekend crowd. No rain today but temperatures were up there. Nonetheless, we kept a full patio. Happy guests and great sales all around. 
</t>
  </si>
  <si>
    <t xml:space="preserve">Great day. Last year on this date we had an offsite event that generated $3,700. which means we accentually matched last years sales. </t>
  </si>
  <si>
    <t>We did 6k in sales for lunch and about 18k for dinner today. We started with an early push in the evening, remained full all night and cleared out a little early. Rain started later in the evening, so BT cleared out early too. Just a little shy of last year's numbers tonight, but we were pretty busy nonetheless.</t>
  </si>
  <si>
    <t>NCAA Championship tonight.  Lunch and BT numbers flat compared to last year.  OT beat last year for dinner.  Larger parties tonight helped the cause.</t>
  </si>
  <si>
    <t>We still have a lot of familie in town which allowed us to reach good dinner cover at OT.</t>
  </si>
  <si>
    <t>OT Lunch and Dinner buisness as usual. BT was busy all night.</t>
  </si>
  <si>
    <t>The rain at dinner time killed any chance of walk-ins. That being said we still had solid turns out at OT and BT.</t>
  </si>
  <si>
    <t xml:space="preserve">Today's numbers look great. We had a stellar lunch to start and finished with a great turn out for dinner. BT started with a full house for happy hour, kept a steady  pace throughout and finished with a classic BT crowd. Great to see! We did see some rain towards closing, but we finished strong nonetheless. We crushed sales tonight. Awesome start to a busy weekend. </t>
  </si>
  <si>
    <t>Busy all day. Weather held off allowing is to do over 70 walkins for dinner at OT. BT was steady and got crushed for late night…</t>
  </si>
  <si>
    <t xml:space="preserve">As the busy weekend comes to a close, today's total sales finish 2% over last year. Easter lunch sales are at a steady 11k. Dinner fluctuated but we didn't see much walk in service, mainly reservations this evening. Rain showers later in the evening caused things to clear out early. Most of the neighboring bars closed early tonight so we got that overflow and BT finished with a small industry crowd. </t>
  </si>
  <si>
    <t>Soft day on 5th after the art show weekend. Sales pretty close to last years numbers. Came in just shy for both lunch and dinner on ot. Bt beat last years numbers. First day of bt  PPH.</t>
  </si>
  <si>
    <t>Today seemed to be a quieter day all around. Pretty much all of downtown felt the same effect. The streets appeared very light. BT started with a strong happy hour, but remained steady all night. Todays sales seem to mimic last years, but fall short 5% altogether.</t>
  </si>
  <si>
    <t>today pretty much mimicked yesterday for OT. BT on the other hand had a really good late night hit due to Apera house in Cambier park.</t>
  </si>
  <si>
    <t>Both OT lunch and dinner were steady. BT is showing signs of improving covers and atmosphere</t>
  </si>
  <si>
    <t>Another steady altogether. OT had its pops here and there and BT remained active all night. Good sales nonetheless. Weather was great made for dinning outside. Sales just a little short of 7% today.</t>
  </si>
  <si>
    <t>Great turn out for lunch and dinner at OT. BT stayed busy all night. Great weather.</t>
  </si>
  <si>
    <t xml:space="preserve">Pretty active day today. 9k in sales for lunch and another 17k for dinner. Later pops for both OT and BT, but the streets were busy nonetheless. Not too far from last year's sales. </t>
  </si>
  <si>
    <t>This years lunch sales were higher than last years by over 1k even with same amount of covers. We also beat Bt sales by over 1k this time around. We also had better sales in to go food as weather was a little more chillier.</t>
  </si>
  <si>
    <t xml:space="preserve">We started with a quieter lunch today compared to yesterday, and while the weather was great this evening, dinner sales seem to be on par with yesterday's as well. We did a little more in walk-ins tonight, and were met with a few large parties. We had one major pop and a consistent flow throughout the night. BT happy hour was so-so, but they kept a crowd all night. The streets died out early however. </t>
  </si>
  <si>
    <t>The saga continues, this March is definately different. Tonight 5th Ave just wasn’t buzzing as it usually is. We where one of the busier restaurant on 5th though.</t>
  </si>
  <si>
    <t>Bt happy hour was pretty slow but the dinning room was steady. OT lunch was pretty quiet as the weather was beautiful. Ot dinner was steady but not March  busy….</t>
  </si>
  <si>
    <t xml:space="preserve">Active night. Good weather. We started with 310 and did a fair amount of walk ins all while the streets remained busy.  BT kept a steady pace all night and finished with a fun crowd. Just a little shy of last years numbers. </t>
  </si>
  <si>
    <t>Today was great over all. Ot could have went w 6-7 serversand 5 WA's for lunch. Dinner was busy and BT rocked it…</t>
  </si>
  <si>
    <t>Second day of the art show.  6 servers and 4 wa's was perfect at lunch.  Later hit than yesterday.  Dinner was as expected.  Road closure hurt us a bit.  Later push at OT tonight which was a surprise.  Beat last year by 3%.</t>
  </si>
  <si>
    <t>Moderate lunch had a nice pop after 1pm. Light rain after 7pm slowed down dinner. Minimal walking buisness after 7pm.</t>
  </si>
  <si>
    <t>Global Works luncheon today helped w lunch sale. OT dinner steady all night. BT busy happy hour few small pops til close</t>
  </si>
  <si>
    <t>great lunch which included party of 35 Global works followed by busy spring break night. BT busy HH and slowly dies out.</t>
  </si>
  <si>
    <t>BT was busy tonight as it is spring break. OT had 2 pops tonight one at 6:30 and one @ 8:00</t>
  </si>
  <si>
    <t xml:space="preserve">Nice weather and no rain; yet It wasn't quite what was expected today. Most places around town were feeling the same effect. It was just that type of night. Although the weather was nice, St. Paddy's is just a beer drinking type of night as the streets cleared out early. We still managed to do about 34k for total sales today. </t>
  </si>
  <si>
    <t>OT dinner lunch and dinner busy. BT good HH but slow gap between 6:30- 9:00 then got busy for late night</t>
  </si>
  <si>
    <t xml:space="preserve">Steady lunch finishing with 7k. By dinner time the temperature dropped yet we managed to keep the patio full with a consistent flow. BT happy hour started strong and things died out early. Spring break is still in effect so we're seeing a younger crowd. We started with a 20top this evening at OT, and catered to a few large parties. It started raining towards the end of the night so the streets cleared out early. Total sales this week finished a little under 8%.  </t>
  </si>
  <si>
    <t>Today was a steady day all together. Ot had a steady lunch and dinner as it was a beautiful day to be dining  al fresco. Bt had a nice happy hour rush. Termite treatment day two, so we had to clear out early. They will continue again  tomorrow.</t>
  </si>
  <si>
    <t xml:space="preserve">We started with a decent lunch and a solid dinner at OT. Bt had a good happy hour and slowly died out. Weather was great. </t>
  </si>
  <si>
    <t>Lunch was steady at OT. Dinner was busy until about 7:30 then it fell off. Bt was busy for happy hour then pretty much died out.</t>
  </si>
  <si>
    <t xml:space="preserve">Walk/Music on 5th tonight. Much of the entertainment was towards the middle of 5th Ave by sugden theatre. OT lunch and dinner busy. BT only busy for Happy hour and late night </t>
  </si>
  <si>
    <t>It's Friday! Nice work from the team. OT kept a steady pace all around with a full bar all night. BT had the same effect, and finished with a small crowd up until closing. We still managed to beat last year's sales by 5%.</t>
  </si>
  <si>
    <t>St paddys day lunch wasn’t as busy as expected. Just an average busy day considering all factors. OT dinner was solid and BT busy all day.</t>
  </si>
  <si>
    <t>Solid day all together. We finish with 7k in sales for lunch and 20k in sales for dinner. BT started with a crowded happy hour and kept a steady pace all night, however cleared out early on as the streets began to empty out. Total sales for the day finish at 31k. Another great week nonetheless.</t>
  </si>
  <si>
    <t>Slower lunch.  OT baar never had buisness.  Steady dinner even with red tide kicking it around 7:00.  BT had a solid happy hour and late night.</t>
  </si>
  <si>
    <t xml:space="preserve">Steady all around today. Good weather all day, but the red tide was in full effect. The patio stayed full nonetheless. BT happy hour crowd was active, things died down early on both sides however. </t>
  </si>
  <si>
    <t>OT lunch was blah and OT did barely any walk-ins. BT was pretty quiet.</t>
  </si>
  <si>
    <t xml:space="preserve">I believe red tide is having a negative affect on our sales. </t>
  </si>
  <si>
    <t>Today was a little shy compared to last year's number. Nonetheless we managed to hit 38k in total sales. We had a much more active lunch and a typical steady night at Ot. Bt however was pretty busy all night they had a lively crowd all shift.</t>
  </si>
  <si>
    <t>Cambier Art show.  OT lunch and dinner were busy as expected. BT kinda slow until late night hit. Naples bay had beer fest tonight which I think ultimately affected BT. Red Tide isnt helping either…..</t>
  </si>
  <si>
    <t xml:space="preserve">Great Weather and a great lunch.  Cambier Art show.  BT started well and tapered off.  OT and BT cut short tonight due to massive overnight termite treatment. </t>
  </si>
  <si>
    <t>Presidents Day today.  Lunch was steady busy and dinner was as well.  The street died out around 9ish.  BT saw a small indusrty crowd late.</t>
  </si>
  <si>
    <t>Another busy day. Lunch stayed at a good pace and dinner was full and active. BT busy just the same. We're just a little short from last years sales, but we're pushing through. Busiest spot on the strip for sure. The weather was beautiful.</t>
  </si>
  <si>
    <t xml:space="preserve">Today was busy pretty much all day. 347 guests mid week is great. BT and OT stayed busy all night. </t>
  </si>
  <si>
    <t>OT dinner had a few LG parties that drank a lot of wine making for good sales numbers</t>
  </si>
  <si>
    <t>Bt had a later hit while OT lunch stayed steady and busy all night</t>
  </si>
  <si>
    <t xml:space="preserve">A little shy from last year today, but we're right there. 10k in sales for lunch as we saw the effects of the Art Show at Cambier Park and 23k in sales for Dinner. BT was live and active as well. They finished with a nice crowd and 7k in sales. Great weather all day. 
</t>
  </si>
  <si>
    <t>Art show again in Cambier Park helped boost lunch.  Red tide was evident tonight.  BT had a good happy hour and was steady after that.  Typical for a Sunday.  OT Smooth.  Had some good walkin business.  Busy night on the strip early and then faded out after 9:00.</t>
  </si>
  <si>
    <t xml:space="preserve">Friends and Family, Server Errors, Did Not likes, Guest Recovery </t>
  </si>
  <si>
    <t>Valentine's Day 2022.  Steady lunch and dinner tonight despite the cooler weather.  BT had a better crowd than expected the day after the superbowl.</t>
  </si>
  <si>
    <t>Todays was Valentines day and everything flowed effortlessly. Weather was great. BT was steady but not busy</t>
  </si>
  <si>
    <t>pretty good day consideringyesterday was a holiday. Busy lunch and dinner for OT but BT never took off.</t>
  </si>
  <si>
    <t>today was good. Weather was great. We sold a lot of cocktails at OT for dinner and BT was steady all night.</t>
  </si>
  <si>
    <t xml:space="preserve">Good weather, kept the crowd coming. Lunch was pretty active and dinner was just the same. We had a few large parties, and the bar was full all night. BT happy hour was lively, and the pace was pretty moderate. The finsihed with a nice pop and large crowd. </t>
  </si>
  <si>
    <t>Under $1200 shy of last year and it came from lunch.  Busy night tonight.  OT came in waves.  BT consistent throughout the night.  Perfect weather.</t>
  </si>
  <si>
    <t>Presidents day weekend is busy nonetheless. Lunch was pretty active and dinner was just as busy. Bt maintained a steady night and cleared out pretty early as the streets started to clear out. Weather was beautiful and I'm sure the busy weekend will continue tomorrow.</t>
  </si>
  <si>
    <t>Started with 160 on the books and finished with 234.  Kept 8 on for that 7:00 push.  Cut aggressivley after 8:00.  BT had a decent HH and a good dinner pop and then empty after 9:00.</t>
  </si>
  <si>
    <t>Bt was pretty quiet tonight but its weekday. OT lunch was solid w 143 covers and dinner as well w 230 covers</t>
  </si>
  <si>
    <t>BT was great for happy hour and stayed steady. Both OT lunch and dinner solid. Weather was great..!!</t>
  </si>
  <si>
    <t>Bt stayed busy all night. OT lunch and dinner on cruise control w no major issues. Sold 1 magnum tonight= 3 so far this week.</t>
  </si>
  <si>
    <t xml:space="preserve">Steady all day today. Lunch sales at 5k and dinner sales finish at 22k. BT stayed full all night. The streets cleared out pretty early for us tonight. </t>
  </si>
  <si>
    <t>Great night.  OT and BT crushed it.  OT bar was jamming and BT was as well until 11ish.  Then oddly died out.  Humid tonight.</t>
  </si>
  <si>
    <t xml:space="preserve">Superbowl day. Decent lunch to start with about 7k in sales. Dinner was quiet as expected as we finished with 9k in sales. BT stayed very quiet all night. </t>
  </si>
  <si>
    <t>Steady all around on the OT side.  Solid lunch for Monday.  Dinner stayed steady till close.  We picked up close to 50 walkins.  BT slow start.  Steady from 7 to close.</t>
  </si>
  <si>
    <t xml:space="preserve">Tonight the street was really quiet. That being said wew still managed to do 240 covers for dinner at Ot tonight. </t>
  </si>
  <si>
    <t>seems to be having a pretty quiet week so far w limited walk-ins</t>
  </si>
  <si>
    <t>Busy OT lunch and stead OT dinner. BT floor busy until about 8:00 thgen fizzled out</t>
  </si>
  <si>
    <t xml:space="preserve">Steady all day. 5k for lunch and 22k for dinner. Small rain showers here and there but it wasn't an issue. BT steady with a full bar all night. Temperature dropped by the end of the night and the streets cleared out early, as they began to set up for the Car Show tomorrow. </t>
  </si>
  <si>
    <t>Car Show.  BT numbers reflect lunch and dinner.  $1000 shy of last years lunch sales in OT.  $1800 shy of last years OT dinner sales.  $2800 shy of last years total sales for Bt but last year BT never closed.  This year BT closed for an hour to reset and get ready for dinner.</t>
  </si>
  <si>
    <t xml:space="preserve">What a nice end to the week. Lunch had a nice pop and finished with 8k and almost 200 in covers. And dinner finished with 18k with 255 in covers. BT remained steady all night, and finished with a small bar crowd. Altogether we did manage to beat sales from last year by 3% today.   </t>
  </si>
  <si>
    <t>Solid lunch today.  The half pasta ladies came in late with a 10 top.  Slow start to dinner but it kicked off after 6ish.  BT had a good HH and maintained a solid dinner crowd until 8ish.</t>
  </si>
  <si>
    <t xml:space="preserve">Steady day. Slow start for dinner but things picked up after. BT had small pops and a late crowd, mainly industry guests. </t>
  </si>
  <si>
    <t>pretty good night for OT and BT. We had a last minute 20 top that spot $4,500. Marcello sold 3 big format wines. Bravo Marcello</t>
  </si>
  <si>
    <t>Today the weather was a little cool, but we still managed to beat last year. BT was steady tonight and OT dinner was busy til about 8:30</t>
  </si>
  <si>
    <t xml:space="preserve">We're looking at good numbers today. Lunch remained steady with 7k in sales, and dinner sales finished with 23k. BT started full and remained full all night. Very nice to see. Got some nice compliments from regulars who were thrilled about the menu. Overall sales up 3%. </t>
  </si>
  <si>
    <t>Stayed busy pretty much all day. BT was steady all night. Barley any walk-ins at OT for dinner due to reservations.</t>
  </si>
  <si>
    <t xml:space="preserve">Beautiful weather all day which brought everyone out today. Lunch sales at 6k and Dinner sales at 12k. Tonights football game kept things at a steady pace for dinner while BT got a lively crowd before closing. </t>
  </si>
  <si>
    <t>MLK Day.  The parade did not bring the crowds that it did the previous year.  Cold night.  Street emptied early ronight around 9:00.</t>
  </si>
  <si>
    <t>The weather warmed up a bit today but a slow night on the strip.  Both sides steady tonight but never a push on either side.  Calm before the storm.</t>
  </si>
  <si>
    <t>The street was pretty slow. None the less we did about 45 walk-ins. The weather was nice and BT was slow tonight</t>
  </si>
  <si>
    <t>OT lunch was slooow. OT dinner was steady until about 8:30 then it died. BT wasn’t busy.</t>
  </si>
  <si>
    <t>Great weather which allowed for for 40 walkins at OT for dinner. OT lunch was staedy as well. BT was busy all night</t>
  </si>
  <si>
    <t xml:space="preserve">Steady day today  with 4k in sales for lunch and 22k in sales for dinner. BT happy hour was very active and kept the same flow all night. Things cleared out early on both sides, could be due to the football games.              </t>
  </si>
  <si>
    <t xml:space="preserve">Solida day.  We did 6k in sales for lunch and 15k in sales for dinner. BT remained quiet all night, and had its small pops. We kept a steady pace all night. Just a little shy of last years numbers. </t>
  </si>
  <si>
    <t>Big college football game on tonight.  BT slow until an industry pop.  OT saw some quality walkin business.  Picked up over 100 covers tonight.</t>
  </si>
  <si>
    <t>Chilly night pushed most of the business inside.  BT never saw a pop but was steady all night.</t>
  </si>
  <si>
    <t>Tonight we celebrated OT's 10th anniversay at BT obviously affecting the sales at BT but it was a hit.</t>
  </si>
  <si>
    <t>today was steady w great weather and a good amount of walk-ins. BT steady all night.</t>
  </si>
  <si>
    <t xml:space="preserve">Cooler weather today. The day started with a few showers which kept lunch steady with 5k in sales. We had a full house tonight for dinner, and big wine sales. Dinner sales finished with 25k. BT stayed full all night, finishing with 8k in sales. </t>
  </si>
  <si>
    <t>although the weather dropper to the 50's tonight we managed to hit greatr numbers. BT was busy all night….</t>
  </si>
  <si>
    <t xml:space="preserve">Today was a steady day, with lunch sales at 7k. The temperature dropped as the evening went on, yet we remained busy nonetheless. BT started with a strong happy hour, and remained full all night. Most likely the busiest spot on the strip. We beat last year's sales by 2%. Well done by the team. </t>
  </si>
  <si>
    <t>Another solid day.  Lunch wasa steady and we are holding consistant in the 6-7k range.  Dinner was busy.  We had a couple of pops tonight seating wise.  BT stayed steady all night till close.</t>
  </si>
  <si>
    <t xml:space="preserve">Lunch sales finished with a little under 5k, and dinner sales stay on par as yesterday. Busy as to be expected and a full house all evening. BT a little quiet to start but picked up throughout the night. 
</t>
  </si>
  <si>
    <t>today OT dinner had a nice late hit while lunch was steady but not busy. BT never took off tonight</t>
  </si>
  <si>
    <t>We are getting a later 3rd hit @ OT for dinner which helps sales a lot.</t>
  </si>
  <si>
    <t xml:space="preserve">Beautiful day. Lunch finished with about 6k in sales. Dinner finished with 25k in sales and 352 in covers. BT finished with 7k in sales and a late crowd. Business was steady and even paced all around. Busy weekend ahead. </t>
  </si>
  <si>
    <t>Art show is always a hit for us. Great lunch complimented by a really good dinnner numbers @ OT. BT was busy all day.</t>
  </si>
  <si>
    <t xml:space="preserve">Art show continued today. Lunch sales finished with 9k in sales and a total of 237 in covers. Dinner was a little steadier and even paced. Sales finished with 15k and 254 in covers. BT happy hour started strong but things quiet down some once the street started to clear out.  Nonetheless, we beat last year's sales. Finishing the week strong with an 8% increase. </t>
  </si>
  <si>
    <t>OT started with 38 on the books.  Gained 100.  Late push on both sides tonight.</t>
  </si>
  <si>
    <t>oT dinner started w 41 reservations. BT was steady all night. Super hot rain held off.</t>
  </si>
  <si>
    <t>Back to school tomorrow.  Street was slow all night with this unforgiving heat.  Not one table was sat outside tonight.</t>
  </si>
  <si>
    <t>Over 100 walkins tonight. A 20 top at 9:00 that spent $1,600. BT was slow and OT lunch soso</t>
  </si>
  <si>
    <t>Dinner started off slow but picked up throughout the night we did 100 walk-ins. Bt had a nice push they fizzeled out towards the end.</t>
  </si>
  <si>
    <t xml:space="preserve">Lunch has been pretty consistent throughout the whole week. Dinner was great tonight we were busy all evening. Overall great nighyt we did over 120 walkins  </t>
  </si>
  <si>
    <t xml:space="preserve">We started this evening with 13 on the books and ended the night with a little under 100. Not a lot of foot traffic this evening. </t>
  </si>
  <si>
    <t>We had 30 on the books but finished off with 206. We had a lot of europeans out to dinner tonight.</t>
  </si>
  <si>
    <t>OT dinner started with 54 on the books. We are seeing about 20-30 guests come in after 8:30-9:00. BT was quiet.</t>
  </si>
  <si>
    <t>Big rain help boost lunch.  Dinner was spared but very humid</t>
  </si>
  <si>
    <t>Tonight OT started w 27 on the books. Bt stayed active all night.</t>
  </si>
  <si>
    <t>Tonight Ot was pretty qiuet while BT stayed busy pretty much all night. Tomorrow should be better</t>
  </si>
  <si>
    <t>Ot dinner started w 160 on the books. BT late night really never happened.</t>
  </si>
  <si>
    <t xml:space="preserve">Quiet all day. Rain made some threats but we still saw foot action. Both sides cleared out pretty early. </t>
  </si>
  <si>
    <t xml:space="preserve">Rain on and off, but we stayed steady all day. Small pop later in the evening at BT. </t>
  </si>
  <si>
    <t xml:space="preserve">More of an active night for OT today. The weather was tolerable and people were actually out and about. BT started very quiet, happy hour didn't really go off today but they finished with a small crowd. </t>
  </si>
  <si>
    <t>OT started w 17 reservations and ended with a little over 90. BT was busy all night and beat last year by $600.00</t>
  </si>
  <si>
    <t>oT for dinner did over 100 walk-ins BT decent HH but not much after that…</t>
  </si>
  <si>
    <t xml:space="preserve">Solida day all around. Lunch was a little slow but dinner wasn't too bad. We stayed consistently active all night. BT happy hour was bustiling and they remained full all night. Good to see the foot action. The weather was actually decent as well.  </t>
  </si>
  <si>
    <t>We started w113 reservations at oT and ended w 298. BT stayed busy all night. Great vibe….</t>
  </si>
  <si>
    <t>Ot started with about 34 resos and ended up with 140 . It did rain around 7:30 slowing down our walk in pace. Bt remained busy all night long.</t>
  </si>
  <si>
    <t>Hurricane Idalia passing by tomorrow.  Locals are taking it seriously.  We started with 8 covers tonight.  Mostly foreign who joined us.</t>
  </si>
  <si>
    <t>Slow lunch. Ot/Bt closed due to hurricane Idalia.</t>
  </si>
  <si>
    <t>We started w 34 on the books at OT. BT was qiuet but the regulars came out. Weather was windy but nice.</t>
  </si>
  <si>
    <t>Dammit, ive never seen us get hit so hard. Pazzos and chops are doing 40%off bistro 2 entres and btl wine for $45.00. Milano 50%off Molto Happy Hour all night. We cant keep up with these clowns…MN</t>
  </si>
  <si>
    <t xml:space="preserve">The start of Labor day weekend. Lunch wasn't as expect. Not a lot of foot action to start. It was pretty warm out but we still saw a good turnout. A little under 100 walkins tonight.  BT steady all night. Small push before closing. </t>
  </si>
  <si>
    <t>Great night all around. Lunch was very quiet due to great weather. Staff rocked..!!</t>
  </si>
  <si>
    <t>$271 in Special Occasions.  Higher than avg food comps.</t>
  </si>
  <si>
    <t>Holidya weekend.  Great weather didn't help our cause, especially at lunch.  Dinner was typical.  Big late push from our Miami friends.</t>
  </si>
  <si>
    <t>We had a decent lunch at OT  but nothing close to a holiday lunch. We started w 55 covers at dinner for OT so about 100 walk-ins. Nothing crazy to report about BT</t>
  </si>
  <si>
    <t xml:space="preserve">it felt like to night would never end. I shut down OT kitchen at 9:00 and BT at 10:30. Last call at BT 11:00. </t>
  </si>
  <si>
    <t>Slow start on both sides.  However, both sides saw an solid increase in business around dusk.  Lunch Average at best.</t>
  </si>
  <si>
    <t>First day of Sizzle week but nothing crazy as the numbers indicate. Pretty quiet all around.</t>
  </si>
  <si>
    <t>Slow start for sizzle week. Most places in the area had the same effect. Slow. The weather was great, but we just didn't see the foot action expected on a Friday night. BT was quiet most of the night, but they did see a nice push in the end before closing.</t>
  </si>
  <si>
    <t>Slow start on both sides but otherwsie a good service between 6-9.</t>
  </si>
  <si>
    <t>First Sunday of the NFL and we felt it.  Soft on both sides but OT bar had a good crowd all night.</t>
  </si>
  <si>
    <t>9/11?  First Monday Night Football that was a hyped up game?  IDK.  Very slow on both sides.  Started with 15 reservations.  BT actually beat last year's numbers.</t>
  </si>
  <si>
    <t xml:space="preserve">Resos started at 17 but ended up at 75 covers.  Bt had a better start tonight but a slower finish. </t>
  </si>
  <si>
    <t xml:space="preserve">Guest did not like a couple of dishes to which we had to comp. Either the pizza wasn’t their favorite or it was a food recovery </t>
  </si>
  <si>
    <t xml:space="preserve">Started with 37 and ended up with only 71. Bt had a steady evening for the most part they actually had a nice little crowd towards the end. </t>
  </si>
  <si>
    <t xml:space="preserve">OT started off with 34 and had a steady push as it was evening on 5th and ended up with 146 covers. Bt also did a great they were steady all evening. </t>
  </si>
  <si>
    <t>BT had a nice late-nite pop. Sizzle week is helping overall for Sept. 80 walk-ins for OT dinner tonight.</t>
  </si>
  <si>
    <t>gReat night all around. OT over 80 walk-ins BT great flow all night with late night crowd.</t>
  </si>
  <si>
    <t xml:space="preserve">Slower paced evening. 5th was pretty quiet so  not a lot of foot traffic. Warm out as well. </t>
  </si>
  <si>
    <t>Steady lunch and a good HH in BT.  OT had a contracted 25 top party with a minimum.  Solid night.</t>
  </si>
  <si>
    <t>Horrrible night that not even sizzle week nor Negroni week could help us out with. 5th Ave as a whole was very quiet.</t>
  </si>
  <si>
    <t xml:space="preserve">We did about half the covers we did last yrear on this night for both lunch and dinner ultimately killing our sales. Last year we also had cru night. </t>
  </si>
  <si>
    <t>Still quiet night and slow lunch. BT is seeing a steady bar crown.</t>
  </si>
  <si>
    <t>a lot of celebrations in house. Bought shots for regulars at BT.</t>
  </si>
  <si>
    <t xml:space="preserve">Great day all around. Started w a busy lunch followed by steady night at OT. BT was busy all night. </t>
  </si>
  <si>
    <t xml:space="preserve">Great weather. Lunch was quiet, as there were a lot of college football games on. OT dinner was very active from start to finish. BT started quiet but finished strong. </t>
  </si>
  <si>
    <t>Steady lunch and OT saw some pickup.  Started with 40 on the books.  BT had a slow start but gained a nice bar crowd.  Night cut short by heavy rain after 9:30.</t>
  </si>
  <si>
    <t>Closed for dinner 2022.  Hurricane Ian.</t>
  </si>
  <si>
    <t>Sizzle boosted luch today. Dinner never really picked up. Trickled in. BT slow</t>
  </si>
  <si>
    <t>a lot of special occasions</t>
  </si>
  <si>
    <t>Hurricane Ian 2022 last tear. Tonight was the last night of Sizzle week.</t>
  </si>
  <si>
    <t>Hurricane Ian 2022 last tear. OT dinner quiet as well as BT. BT late night had a nice industry pop.</t>
  </si>
  <si>
    <t xml:space="preserve">Steady night all around.  OT had a slower start.  Both sides finished with solid nights. </t>
  </si>
  <si>
    <t>Great night for OT and BT. OT had a few LG parties speniding good money and BT had a great late-night</t>
  </si>
  <si>
    <t>Ot Dinner started off slow due to the rain but picked up at 6:30pm and stayed steady throughout the evening. BT was quiet for the most part but had the late night push.</t>
  </si>
  <si>
    <t>October has started off to a nice start. We had 40 on the books and ended up with 127. The weather was great the first half of the evening which really helped. Bt had a great late night pop towards the end.</t>
  </si>
  <si>
    <t xml:space="preserve">Pretty quiet day all around. 5th was dead. </t>
  </si>
  <si>
    <t>lunch continues to be very quiet. BT had a nice little late nite action. This time last year a lot of 5th Ave. restauraunts where still closed</t>
  </si>
  <si>
    <t>Bt had another decent night. OT lunch quiet but dinner steady a lot of guests want to be outside.</t>
  </si>
  <si>
    <t>Ot was steady all night for dinner. Bt had a great pace all night and they did get a nice little push at the end.</t>
  </si>
  <si>
    <t xml:space="preserve">The weather was hot but we saw more foot traffic tonight. Both OT and BT had a full house all night.  This is a holiday weekend so we saw large parties with families. OT sold a coupe of big money wine bottles and BT saw its usually late night crowd to finish. </t>
  </si>
  <si>
    <t>Streets were quiet tonight. Ot saw about 100 walkins this evening for dinner mostly familys. Bt was steady all night long weather is seeming to get nicer which means most will want outdoors.</t>
  </si>
  <si>
    <t xml:space="preserve">Tonight was great both OT and Bt maintained full and steady all evening long. Weather was beautiful today which led to plenty of walkins. We saw increase in sales for the whole day . Wohoo!! </t>
  </si>
  <si>
    <t xml:space="preserve">Steady all day. Dinner remained active from start to finish. The weather was great, and once the sun set the patio was full. BT had a quieter night. Not a lot of foot traffic for them, with a quiet happy hour. They cleared out early. </t>
  </si>
  <si>
    <t xml:space="preserve">Cru Night tonight. Successful all around. BT quiet to start but finished with a nice crowd. Very good for a Wednesday. </t>
  </si>
  <si>
    <t>Evening on fifth.  We saw some good walkin business from that.  OT steady.  BT strong out the gate but died off after 8:00.</t>
  </si>
  <si>
    <t xml:space="preserve">The day started with some rain showers. Lunch was dud. The rain stopped in time for dinner, which kept us busy but hot. OT catered to a few large parties, including a 12 and a 16 top. Its bridal season apparently. The pace remained steady. Rain did continue around 8 which stalled things a little. BT active all night. Never got too busy but remained full all night. </t>
  </si>
  <si>
    <t>The 21 top for lunch has helped this years sales by just about 1500, Dinner was active tonight just like yesterday however foot traffic was on the lighter side after 8:30pm. BT was busy and had a nice little push at the end of the evening.</t>
  </si>
  <si>
    <t>Moderate Lunch for a Sunday.  The weather cooled off tonight and the patio remained full.  One good pop between 7-8 at OT.  BT had a steady evening.  Steve bought 2k in wine in BT tonight blowing up the ppa.</t>
  </si>
  <si>
    <t xml:space="preserve">Todays Dinner was a steady slower paced I think it was due to weather change and not a lot of foot traffic out. Bt was not as active either they cleared out fairly early only like a couple of industy guest only. </t>
  </si>
  <si>
    <r>
      <t xml:space="preserve">A half way decent night but cant be compaired to last year as we had a 9:00pm curfew last year at this time forcing us to close early.  </t>
    </r>
    <r>
      <rPr>
        <sz val="10"/>
        <color theme="1"/>
        <rFont val="Calibri"/>
        <family val="2"/>
      </rPr>
      <t xml:space="preserve">2021 Sales </t>
    </r>
    <r>
      <rPr>
        <sz val="9"/>
        <color theme="1"/>
        <rFont val="Calibri"/>
        <family val="2"/>
      </rPr>
      <t>$20,306</t>
    </r>
    <r>
      <rPr>
        <b/>
        <sz val="10"/>
        <color theme="1"/>
        <rFont val="Calibri"/>
        <family val="2"/>
      </rPr>
      <t xml:space="preserve"> </t>
    </r>
  </si>
  <si>
    <t>cool weather day all around. BT was quiet. 50 walk-ins at ot for dinner. Steady lunch.</t>
  </si>
  <si>
    <t>OT luch was slow and dinner was steady but nothing crazy. BT did stay busy all night.</t>
  </si>
  <si>
    <t>Beautiful  weather.  BT happy hour was good and the vibe continued through "dinner service.  Little lull after 8:30 but finished with a moderate later night.  OT had a slow start ad a early finish but was strong between 6-9.</t>
  </si>
  <si>
    <t xml:space="preserve">Solid day all around. Lunch picked up today. The weather was great all day. OT dinner was very active, and BT's vibes were on point tonight. Started with a little over 200 covers, and we wrapped it up with 340 with bar guests. We saw a lot more people walking about tonight for sure. </t>
  </si>
  <si>
    <t>Great Lunch. Dinner was steady we had foot traffic until 8 and then it kind of fizzeled out even for Bt they didn't really have much action past 9:30 however they had a great HH.</t>
  </si>
  <si>
    <t>Dinner was steady we did just about 100 walkins. BT had a lively crowd all night long.</t>
  </si>
  <si>
    <t xml:space="preserve"> Great weather all day. We catered to a couple of large parties and the patio stayed full all night. Things cleared out early at OT and BT remained active. </t>
  </si>
  <si>
    <t>OT lunch was quiet but dinner was steady w 60 walk-ins and a few LG parties. BT was steady all night</t>
  </si>
  <si>
    <t>solid day all around. Weather was great. 80 Walk-ins for dinner at OT.</t>
  </si>
  <si>
    <t>Solid day all around.  Best Friday lunch we've had in a long time.  Dinner was busy on both sides.  OT had a season feel and BT had a great late night.</t>
  </si>
  <si>
    <t>5th Ave did not close for spooktacular today. Keep 8 servers still needed. BT late night hit wedding party.</t>
  </si>
  <si>
    <t>Another good lunch. OT dinner had a slow start but later picked up aroumd 6:30 until just about 8:45 after that there was not much foot traffic. Bt had a slower night but a steady HH.</t>
  </si>
  <si>
    <t>Started with 44 and finished with 125 in OT.  Trickled in at the end.  BT started with a good happy hour and then the after 10:00 push.</t>
  </si>
  <si>
    <t xml:space="preserve">Halloween. The streets was active. A lot of foot trafffic at OT between 6:30 and 8pm. BT started strong with a crowded happy hour, but had an average night after that and cleared out early in the night. </t>
  </si>
  <si>
    <t xml:space="preserve">Quiet day all around to be expected after holiday weekend and begining of the month. Cool weather at night </t>
  </si>
  <si>
    <t>ok Lunch and Dinner for OT. BT had a few big parties through out the night and industry people after 10:30</t>
  </si>
  <si>
    <t>Solid day all around. Great weather. Over 80 walk-ins at OT for dinner tonight and BT was busy all night.</t>
  </si>
  <si>
    <t>NOT A TYPO!  BT started the night with a $1000 8 top during HH and then had over 5k in wine sold on 4 bottles.  Steve did well tonight.  Is this a record for BT?</t>
  </si>
  <si>
    <t>Started with a little over 100 covers. Saw a lot of walk ins between 6-8. The weather was great, so patio remained full. BT happy hour was solid. They cleared out early tho.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</si>
</sst>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164" formatCode="&quot;$&quot;#,##0.00"/>
    <numFmt numFmtId="165" formatCode="0.0%"/>
  </numFmts>
  <fonts count="13" x14ac:knownFonts="1">
    <font>
      <sz val="10"/>
      <color rgb="FF000000"/>
      <name val="Arial"/>
      <scheme val="minor"/>
    </font>
    <font>
      <sz val="11"/>
      <color theme="1"/>
      <name val="Calibri"/>
      <family val="2"/>
    </font>
    <font>
      <b/>
      <sz val="11"/>
      <color theme="1"/>
      <name val="Calibri"/>
      <family val="2"/>
    </font>
    <font>
      <sz val="11"/>
      <color theme="1"/>
      <name val="Arial"/>
      <family val="2"/>
    </font>
    <font>
      <b/>
      <sz val="10"/>
      <color theme="1"/>
      <name val="Calibri"/>
      <family val="2"/>
    </font>
    <font>
      <b/>
      <sz val="10"/>
      <color rgb="FFFF0000"/>
      <name val="Calibri"/>
      <family val="2"/>
    </font>
    <font>
      <b/>
      <sz val="9"/>
      <color rgb="FF000000"/>
      <name val="Arial"/>
      <family val="2"/>
    </font>
    <font>
      <b/>
      <sz val="9"/>
      <color theme="1"/>
      <name val="Arial"/>
      <family val="2"/>
    </font>
    <font>
      <b/>
      <sz val="9"/>
      <color rgb="FF000000"/>
      <name val="Arial"/>
      <family val="2"/>
    </font>
    <font>
      <b/>
      <sz val="10"/>
      <color theme="1"/>
      <name val="Calibri"/>
      <family val="2"/>
    </font>
    <font>
      <b/>
      <sz val="10"/>
      <color rgb="FF000000"/>
      <name val="Calibri"/>
      <family val="2"/>
    </font>
    <font>
      <sz val="10"/>
      <color theme="1"/>
      <name val="Calibri"/>
      <family val="2"/>
    </font>
    <font>
      <sz val="9"/>
      <color theme="1"/>
      <name val="Calibri"/>
      <family val="2"/>
    </font>
  </fonts>
  <fills count="7">
    <fill>
      <patternFill patternType="none"/>
    </fill>
    <fill>
      <patternFill patternType="gray125"/>
    </fill>
    <fill>
      <patternFill patternType="solid">
        <fgColor rgb="FFFFFF00"/>
        <bgColor rgb="FFFFFF00"/>
      </patternFill>
    </fill>
    <fill>
      <patternFill patternType="solid">
        <fgColor rgb="FF66FF66"/>
        <bgColor rgb="FF66FF66"/>
      </patternFill>
    </fill>
    <fill>
      <patternFill patternType="solid">
        <fgColor rgb="FFFFC000"/>
        <bgColor rgb="FFFFC000"/>
      </patternFill>
    </fill>
    <fill>
      <patternFill patternType="solid">
        <fgColor theme="0"/>
        <bgColor theme="0"/>
      </patternFill>
    </fill>
    <fill>
      <patternFill patternType="solid">
        <fgColor rgb="FF00FF00"/>
        <bgColor rgb="FF00FF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double">
        <color rgb="FF000000"/>
      </left>
      <right style="thin">
        <color rgb="FF000000"/>
      </right>
      <top/>
      <bottom style="double">
        <color rgb="FF000000"/>
      </bottom>
      <diagonal/>
    </border>
    <border>
      <left style="double">
        <color rgb="FF000000"/>
      </left>
      <right style="thin">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double">
        <color rgb="FF000000"/>
      </top>
      <bottom style="double">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double">
        <color rgb="FF000000"/>
      </right>
      <top style="medium">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double">
        <color rgb="FF000000"/>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medium">
        <color rgb="FFCCCCCC"/>
      </left>
      <right style="medium">
        <color rgb="FF000000"/>
      </right>
      <top style="double">
        <color rgb="FF000000"/>
      </top>
      <bottom style="double">
        <color rgb="FF000000"/>
      </bottom>
      <diagonal/>
    </border>
  </borders>
  <cellStyleXfs count="1">
    <xf numFmtId="0" fontId="0" fillId="0" borderId="0"/>
  </cellStyleXfs>
  <cellXfs count="73">
    <xf numFmtId="0" fontId="0" fillId="0" borderId="0" xfId="0"/>
    <xf numFmtId="0" fontId="1" fillId="0" borderId="1" xfId="0" applyFont="1" applyBorder="1"/>
    <xf numFmtId="0" fontId="2" fillId="2" borderId="1" xfId="0" applyFont="1" applyFill="1" applyBorder="1" applyAlignment="1">
      <alignment horizontal="center" vertical="center"/>
    </xf>
    <xf numFmtId="0" fontId="3" fillId="0" borderId="0" xfId="0" applyFont="1"/>
    <xf numFmtId="0" fontId="4" fillId="0" borderId="2" xfId="0" applyFont="1" applyBorder="1" applyAlignment="1">
      <alignment horizontal="center" vertical="center"/>
    </xf>
    <xf numFmtId="14" fontId="4" fillId="0" borderId="2" xfId="0" applyNumberFormat="1"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164" fontId="4" fillId="3" borderId="1" xfId="0" applyNumberFormat="1" applyFont="1" applyFill="1" applyBorder="1" applyAlignment="1">
      <alignment vertical="center"/>
    </xf>
    <xf numFmtId="7" fontId="4" fillId="0" borderId="4" xfId="0" applyNumberFormat="1" applyFont="1" applyBorder="1" applyAlignment="1">
      <alignment vertical="center"/>
    </xf>
    <xf numFmtId="1" fontId="4" fillId="3" borderId="1" xfId="0" applyNumberFormat="1" applyFont="1" applyFill="1" applyBorder="1" applyAlignment="1">
      <alignment vertical="center"/>
    </xf>
    <xf numFmtId="1" fontId="4" fillId="3" borderId="5" xfId="0" applyNumberFormat="1" applyFont="1" applyFill="1" applyBorder="1" applyAlignment="1">
      <alignment vertical="center"/>
    </xf>
    <xf numFmtId="1" fontId="4" fillId="0" borderId="4" xfId="0" applyNumberFormat="1" applyFont="1" applyBorder="1" applyAlignment="1">
      <alignment vertical="center"/>
    </xf>
    <xf numFmtId="164" fontId="4" fillId="3" borderId="5" xfId="0" applyNumberFormat="1" applyFont="1" applyFill="1" applyBorder="1" applyAlignment="1">
      <alignment vertical="center"/>
    </xf>
    <xf numFmtId="2" fontId="4" fillId="0" borderId="4" xfId="0" applyNumberFormat="1" applyFont="1" applyBorder="1" applyAlignment="1">
      <alignment vertical="center"/>
    </xf>
    <xf numFmtId="164" fontId="4" fillId="0" borderId="4" xfId="0" applyNumberFormat="1" applyFont="1" applyBorder="1" applyAlignment="1">
      <alignment vertical="center"/>
    </xf>
    <xf numFmtId="0" fontId="4" fillId="4" borderId="1" xfId="0" applyFont="1" applyFill="1" applyBorder="1" applyAlignment="1">
      <alignment horizontal="center" vertical="center"/>
    </xf>
    <xf numFmtId="164" fontId="4" fillId="4" borderId="1" xfId="0" applyNumberFormat="1" applyFont="1" applyFill="1" applyBorder="1" applyAlignment="1">
      <alignment vertical="center"/>
    </xf>
    <xf numFmtId="164" fontId="4" fillId="4" borderId="5" xfId="0" applyNumberFormat="1" applyFont="1" applyFill="1" applyBorder="1" applyAlignment="1">
      <alignment vertical="center"/>
    </xf>
    <xf numFmtId="1" fontId="4" fillId="4" borderId="6" xfId="0" applyNumberFormat="1" applyFont="1" applyFill="1" applyBorder="1" applyAlignment="1">
      <alignment vertical="center"/>
    </xf>
    <xf numFmtId="1" fontId="4" fillId="4" borderId="7" xfId="0" applyNumberFormat="1" applyFont="1" applyFill="1" applyBorder="1" applyAlignment="1">
      <alignment vertical="center"/>
    </xf>
    <xf numFmtId="0" fontId="4" fillId="0" borderId="8" xfId="0" applyFont="1" applyBorder="1" applyAlignment="1">
      <alignment horizontal="center" vertical="center"/>
    </xf>
    <xf numFmtId="164" fontId="4" fillId="0" borderId="1" xfId="0" applyNumberFormat="1" applyFont="1" applyBorder="1" applyAlignment="1">
      <alignment horizontal="center" vertical="center"/>
    </xf>
    <xf numFmtId="7" fontId="4" fillId="0" borderId="9" xfId="0" applyNumberFormat="1" applyFont="1" applyBorder="1" applyAlignment="1">
      <alignment horizontal="center" vertical="center"/>
    </xf>
    <xf numFmtId="0" fontId="5" fillId="0" borderId="1" xfId="0" applyFont="1" applyBorder="1" applyAlignment="1">
      <alignment horizontal="center" vertical="center"/>
    </xf>
    <xf numFmtId="8" fontId="6" fillId="0" borderId="10" xfId="0" applyNumberFormat="1" applyFont="1" applyBorder="1" applyAlignment="1">
      <alignment horizontal="center" vertical="center" wrapText="1"/>
    </xf>
    <xf numFmtId="8" fontId="6" fillId="0" borderId="11" xfId="0" applyNumberFormat="1" applyFont="1" applyBorder="1" applyAlignment="1">
      <alignment horizontal="center" vertical="center" wrapText="1"/>
    </xf>
    <xf numFmtId="8" fontId="6" fillId="0" borderId="12" xfId="0" applyNumberFormat="1" applyFont="1" applyBorder="1" applyAlignment="1">
      <alignment horizontal="center" vertical="center" wrapText="1"/>
    </xf>
    <xf numFmtId="7" fontId="4" fillId="0" borderId="4" xfId="0" applyNumberFormat="1" applyFont="1" applyBorder="1" applyAlignment="1">
      <alignment horizontal="center" vertical="center"/>
    </xf>
    <xf numFmtId="10" fontId="4" fillId="2" borderId="1" xfId="0" applyNumberFormat="1" applyFont="1" applyFill="1" applyBorder="1" applyAlignment="1">
      <alignment horizontal="center" vertical="center"/>
    </xf>
    <xf numFmtId="10" fontId="4" fillId="2" borderId="4" xfId="0" applyNumberFormat="1" applyFont="1" applyFill="1" applyBorder="1" applyAlignment="1">
      <alignment horizontal="center" vertical="center"/>
    </xf>
    <xf numFmtId="0" fontId="4" fillId="5" borderId="1" xfId="0" applyFont="1" applyFill="1" applyBorder="1" applyAlignment="1">
      <alignment horizontal="left" vertical="top" wrapText="1"/>
    </xf>
    <xf numFmtId="10" fontId="4" fillId="5" borderId="1" xfId="0" applyNumberFormat="1" applyFont="1" applyFill="1" applyBorder="1" applyAlignment="1">
      <alignment horizontal="left" vertical="top" wrapText="1"/>
    </xf>
    <xf numFmtId="10" fontId="4" fillId="0" borderId="4" xfId="0" applyNumberFormat="1" applyFont="1" applyBorder="1" applyAlignment="1">
      <alignment horizontal="center" vertical="center" wrapText="1"/>
    </xf>
    <xf numFmtId="0" fontId="4" fillId="0" borderId="13" xfId="0" applyFont="1" applyBorder="1" applyAlignment="1">
      <alignment horizontal="center" vertical="center"/>
    </xf>
    <xf numFmtId="3" fontId="4" fillId="5" borderId="1" xfId="0" applyNumberFormat="1" applyFont="1" applyFill="1" applyBorder="1" applyAlignment="1">
      <alignment horizontal="right" vertical="center"/>
    </xf>
    <xf numFmtId="1" fontId="4" fillId="5" borderId="1" xfId="0" applyNumberFormat="1" applyFont="1" applyFill="1" applyBorder="1" applyAlignment="1">
      <alignment horizontal="right" vertical="center" wrapText="1"/>
    </xf>
    <xf numFmtId="37" fontId="4" fillId="0" borderId="4" xfId="0" applyNumberFormat="1" applyFont="1" applyBorder="1" applyAlignment="1">
      <alignment horizontal="right" vertical="center"/>
    </xf>
    <xf numFmtId="164" fontId="4" fillId="5" borderId="1" xfId="0" applyNumberFormat="1" applyFont="1" applyFill="1" applyBorder="1" applyAlignment="1">
      <alignment vertical="center"/>
    </xf>
    <xf numFmtId="7" fontId="4" fillId="5" borderId="1" xfId="0" applyNumberFormat="1" applyFont="1" applyFill="1" applyBorder="1" applyAlignment="1">
      <alignment vertical="center"/>
    </xf>
    <xf numFmtId="0" fontId="4" fillId="0" borderId="13" xfId="0" applyFont="1" applyBorder="1" applyAlignment="1">
      <alignment horizontal="center" vertical="center" wrapText="1"/>
    </xf>
    <xf numFmtId="164" fontId="4" fillId="3" borderId="6" xfId="0" applyNumberFormat="1" applyFont="1" applyFill="1" applyBorder="1" applyAlignment="1">
      <alignment vertical="center"/>
    </xf>
    <xf numFmtId="10" fontId="4" fillId="2" borderId="1" xfId="0" applyNumberFormat="1" applyFont="1" applyFill="1" applyBorder="1" applyAlignment="1">
      <alignment vertical="center"/>
    </xf>
    <xf numFmtId="10" fontId="4" fillId="2" borderId="14" xfId="0" applyNumberFormat="1" applyFont="1" applyFill="1" applyBorder="1" applyAlignment="1">
      <alignment vertical="center"/>
    </xf>
    <xf numFmtId="165" fontId="4" fillId="2" borderId="1" xfId="0" applyNumberFormat="1" applyFont="1" applyFill="1" applyBorder="1" applyAlignment="1">
      <alignment vertical="center"/>
    </xf>
    <xf numFmtId="0" fontId="4" fillId="0" borderId="1" xfId="0" applyFont="1" applyBorder="1" applyAlignment="1">
      <alignment horizontal="center" vertical="center" wrapText="1"/>
    </xf>
    <xf numFmtId="8" fontId="4" fillId="5" borderId="6" xfId="0" applyNumberFormat="1" applyFont="1" applyFill="1" applyBorder="1" applyAlignment="1">
      <alignment vertical="center" wrapText="1"/>
    </xf>
    <xf numFmtId="10" fontId="4" fillId="5" borderId="6" xfId="0" applyNumberFormat="1" applyFont="1" applyFill="1" applyBorder="1" applyAlignment="1">
      <alignment vertical="center" wrapText="1"/>
    </xf>
    <xf numFmtId="10" fontId="4" fillId="5" borderId="15" xfId="0" applyNumberFormat="1" applyFont="1" applyFill="1" applyBorder="1" applyAlignment="1">
      <alignment vertical="center" wrapText="1"/>
    </xf>
    <xf numFmtId="0" fontId="4" fillId="5" borderId="6" xfId="0" applyFont="1" applyFill="1" applyBorder="1" applyAlignment="1">
      <alignment vertical="center" wrapText="1"/>
    </xf>
    <xf numFmtId="10" fontId="4" fillId="0" borderId="16" xfId="0" applyNumberFormat="1" applyFont="1" applyBorder="1" applyAlignment="1">
      <alignment vertical="center"/>
    </xf>
    <xf numFmtId="0" fontId="4" fillId="6" borderId="1" xfId="0" applyFont="1" applyFill="1" applyBorder="1" applyAlignment="1">
      <alignment horizontal="center" vertical="center"/>
    </xf>
    <xf numFmtId="164" fontId="4" fillId="2" borderId="1" xfId="0" applyNumberFormat="1" applyFont="1" applyFill="1" applyBorder="1" applyAlignment="1">
      <alignment vertical="center"/>
    </xf>
    <xf numFmtId="10" fontId="4" fillId="0" borderId="4" xfId="0" applyNumberFormat="1" applyFont="1" applyBorder="1" applyAlignment="1">
      <alignment vertical="center"/>
    </xf>
    <xf numFmtId="165" fontId="4" fillId="0" borderId="1" xfId="0" applyNumberFormat="1" applyFont="1" applyBorder="1" applyAlignment="1">
      <alignment vertical="center"/>
    </xf>
    <xf numFmtId="9" fontId="4" fillId="5" borderId="17" xfId="0" applyNumberFormat="1" applyFont="1" applyFill="1" applyBorder="1" applyAlignment="1">
      <alignment vertical="center"/>
    </xf>
    <xf numFmtId="8" fontId="4" fillId="0" borderId="10" xfId="0" applyNumberFormat="1" applyFont="1" applyBorder="1" applyAlignment="1">
      <alignment horizontal="center" vertical="center" wrapText="1"/>
    </xf>
    <xf numFmtId="8" fontId="4" fillId="0" borderId="11" xfId="0" applyNumberFormat="1" applyFont="1" applyBorder="1" applyAlignment="1">
      <alignment horizontal="center" vertical="center" wrapText="1"/>
    </xf>
    <xf numFmtId="8" fontId="4" fillId="0" borderId="12" xfId="0" applyNumberFormat="1" applyFont="1" applyBorder="1" applyAlignment="1">
      <alignment horizontal="center" vertical="center" wrapText="1"/>
    </xf>
    <xf numFmtId="2" fontId="4" fillId="0" borderId="2" xfId="0" applyNumberFormat="1" applyFont="1" applyBorder="1" applyAlignment="1">
      <alignment horizontal="center" vertical="center"/>
    </xf>
    <xf numFmtId="8" fontId="6" fillId="0" borderId="10" xfId="0" applyNumberFormat="1" applyFont="1" applyBorder="1" applyAlignment="1">
      <alignment horizontal="right" wrapText="1"/>
    </xf>
    <xf numFmtId="8" fontId="6" fillId="0" borderId="11" xfId="0" applyNumberFormat="1" applyFont="1" applyBorder="1" applyAlignment="1">
      <alignment horizontal="right" wrapText="1"/>
    </xf>
    <xf numFmtId="8" fontId="6" fillId="0" borderId="12" xfId="0" applyNumberFormat="1" applyFont="1" applyBorder="1" applyAlignment="1">
      <alignment horizontal="right"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wrapText="1"/>
    </xf>
    <xf numFmtId="164" fontId="7" fillId="0" borderId="1" xfId="0" applyNumberFormat="1" applyFont="1" applyBorder="1" applyAlignment="1">
      <alignment horizontal="center" vertical="center"/>
    </xf>
    <xf numFmtId="8" fontId="8" fillId="0" borderId="10" xfId="0" applyNumberFormat="1" applyFont="1" applyBorder="1" applyAlignment="1">
      <alignment horizontal="center" vertical="center" wrapText="1"/>
    </xf>
    <xf numFmtId="8" fontId="8" fillId="0" borderId="11" xfId="0" applyNumberFormat="1" applyFont="1" applyBorder="1" applyAlignment="1">
      <alignment horizontal="center" vertical="center" wrapText="1"/>
    </xf>
    <xf numFmtId="8" fontId="8" fillId="0" borderId="12" xfId="0" applyNumberFormat="1" applyFont="1" applyBorder="1" applyAlignment="1">
      <alignment horizontal="center" vertical="center" wrapText="1"/>
    </xf>
    <xf numFmtId="0" fontId="9" fillId="5" borderId="1" xfId="0" applyFont="1" applyFill="1" applyBorder="1" applyAlignment="1">
      <alignment horizontal="left" vertical="top" wrapText="1"/>
    </xf>
    <xf numFmtId="8" fontId="6" fillId="0" borderId="18" xfId="0" applyNumberFormat="1" applyFont="1" applyBorder="1" applyAlignment="1">
      <alignment horizontal="center" vertical="center" wrapText="1"/>
    </xf>
    <xf numFmtId="8" fontId="10" fillId="0" borderId="10" xfId="0" applyNumberFormat="1" applyFont="1" applyBorder="1" applyAlignment="1">
      <alignment horizontal="center" vertical="center" wrapText="1"/>
    </xf>
    <xf numFmtId="8" fontId="10" fillId="0" borderId="1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17167-B524-4F6B-973E-143822DE2FA2}">
  <sheetPr>
    <tabColor rgb="FF00B0F0"/>
  </sheetPr>
  <dimension ref="A1:Z1000"/>
  <sheetViews>
    <sheetView tabSelected="1" topLeftCell="D7" workbookViewId="0">
      <selection activeCell="H24" sqref="H24"/>
    </sheetView>
  </sheetViews>
  <sheetFormatPr defaultColWidth="12.42578125" defaultRowHeight="15" customHeight="1" x14ac:dyDescent="0.2"/>
  <cols>
    <col min="1" max="1" width="18.7109375" customWidth="1"/>
    <col min="2" max="2" width="14.7109375" customWidth="1"/>
    <col min="3" max="3" width="22.85546875" bestFit="1" customWidth="1"/>
    <col min="4"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45229</v>
      </c>
      <c r="C2" s="5">
        <v>45230</v>
      </c>
      <c r="D2" s="5">
        <v>45231</v>
      </c>
      <c r="E2" s="5">
        <v>45232</v>
      </c>
      <c r="F2" s="5">
        <v>45233</v>
      </c>
      <c r="G2" s="5">
        <v>45234</v>
      </c>
      <c r="H2" s="5">
        <v>45235</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2212.5</v>
      </c>
      <c r="C3" s="8">
        <v>2096.8000000000002</v>
      </c>
      <c r="D3" s="8">
        <v>2159</v>
      </c>
      <c r="E3" s="8">
        <v>3276.75</v>
      </c>
      <c r="F3" s="8">
        <v>4070.5</v>
      </c>
      <c r="G3" s="8">
        <v>4288</v>
      </c>
      <c r="H3" s="8">
        <v>4727</v>
      </c>
      <c r="I3" s="9">
        <f t="shared" ref="I3:I10" si="0">SUM(A3:H3)</f>
        <v>22830.55</v>
      </c>
      <c r="J3" s="3"/>
      <c r="K3" s="3"/>
      <c r="L3" s="3"/>
      <c r="M3" s="3"/>
      <c r="N3" s="3"/>
      <c r="O3" s="3"/>
      <c r="P3" s="3"/>
      <c r="Q3" s="3"/>
      <c r="R3" s="3"/>
      <c r="S3" s="3"/>
      <c r="T3" s="3"/>
      <c r="U3" s="3"/>
      <c r="V3" s="3"/>
      <c r="W3" s="3"/>
      <c r="X3" s="3"/>
      <c r="Y3" s="3"/>
      <c r="Z3" s="3"/>
    </row>
    <row r="4" spans="1:26" ht="18" customHeight="1" thickTop="1" thickBot="1" x14ac:dyDescent="0.25">
      <c r="A4" s="7" t="s">
        <v>10</v>
      </c>
      <c r="B4" s="10">
        <v>44</v>
      </c>
      <c r="C4" s="10">
        <v>59</v>
      </c>
      <c r="D4" s="11">
        <v>58</v>
      </c>
      <c r="E4" s="10">
        <v>83</v>
      </c>
      <c r="F4" s="10">
        <v>93</v>
      </c>
      <c r="G4" s="11">
        <v>110</v>
      </c>
      <c r="H4" s="11">
        <v>99</v>
      </c>
      <c r="I4" s="12">
        <f t="shared" si="0"/>
        <v>546</v>
      </c>
      <c r="J4" s="3"/>
      <c r="K4" s="3"/>
      <c r="L4" s="3"/>
      <c r="M4" s="3"/>
      <c r="N4" s="3"/>
      <c r="O4" s="3"/>
      <c r="P4" s="3"/>
      <c r="Q4" s="3"/>
      <c r="R4" s="3"/>
      <c r="S4" s="3"/>
      <c r="T4" s="3"/>
      <c r="U4" s="3"/>
      <c r="V4" s="3"/>
      <c r="W4" s="3"/>
      <c r="X4" s="3"/>
      <c r="Y4" s="3"/>
      <c r="Z4" s="3"/>
    </row>
    <row r="5" spans="1:26" ht="18" customHeight="1" thickTop="1" thickBot="1" x14ac:dyDescent="0.25">
      <c r="A5" s="7" t="s">
        <v>11</v>
      </c>
      <c r="B5" s="8">
        <v>8554</v>
      </c>
      <c r="C5" s="8">
        <v>12150.01</v>
      </c>
      <c r="D5" s="13">
        <v>8165.5</v>
      </c>
      <c r="E5" s="8">
        <v>13668.75</v>
      </c>
      <c r="F5" s="8">
        <v>22070</v>
      </c>
      <c r="G5" s="13">
        <v>19584.009999999998</v>
      </c>
      <c r="H5" s="13">
        <v>9942.5</v>
      </c>
      <c r="I5" s="9">
        <f t="shared" si="0"/>
        <v>94134.77</v>
      </c>
      <c r="J5" s="3"/>
      <c r="K5" s="3"/>
      <c r="L5" s="3"/>
      <c r="M5" s="3"/>
      <c r="N5" s="3"/>
      <c r="O5" s="3"/>
      <c r="P5" s="3"/>
      <c r="Q5" s="3"/>
      <c r="R5" s="3"/>
      <c r="S5" s="3"/>
      <c r="T5" s="3"/>
      <c r="U5" s="3"/>
      <c r="V5" s="3"/>
      <c r="W5" s="3"/>
      <c r="X5" s="3"/>
      <c r="Y5" s="3"/>
      <c r="Z5" s="3"/>
    </row>
    <row r="6" spans="1:26" ht="18" customHeight="1" thickTop="1" thickBot="1" x14ac:dyDescent="0.25">
      <c r="A6" s="7" t="s">
        <v>12</v>
      </c>
      <c r="B6" s="10">
        <v>125</v>
      </c>
      <c r="C6" s="10">
        <v>220</v>
      </c>
      <c r="D6" s="11">
        <v>132</v>
      </c>
      <c r="E6" s="10">
        <v>175</v>
      </c>
      <c r="F6" s="10">
        <v>331</v>
      </c>
      <c r="G6" s="11">
        <v>308</v>
      </c>
      <c r="H6" s="11">
        <v>177</v>
      </c>
      <c r="I6" s="14">
        <f t="shared" si="0"/>
        <v>1468</v>
      </c>
      <c r="J6" s="3"/>
      <c r="K6" s="3"/>
      <c r="L6" s="3"/>
      <c r="M6" s="3"/>
      <c r="N6" s="3"/>
      <c r="O6" s="3"/>
      <c r="P6" s="3"/>
      <c r="Q6" s="3"/>
      <c r="R6" s="3"/>
      <c r="S6" s="3"/>
      <c r="T6" s="3"/>
      <c r="U6" s="3"/>
      <c r="V6" s="3"/>
      <c r="W6" s="3"/>
      <c r="X6" s="3"/>
      <c r="Y6" s="3"/>
      <c r="Z6" s="3"/>
    </row>
    <row r="7" spans="1:26" ht="18" customHeight="1" thickTop="1" thickBot="1" x14ac:dyDescent="0.25">
      <c r="A7" s="7" t="s">
        <v>13</v>
      </c>
      <c r="B7" s="8">
        <v>2376.25</v>
      </c>
      <c r="C7" s="8">
        <v>2500.25</v>
      </c>
      <c r="D7" s="13">
        <v>1742.75</v>
      </c>
      <c r="E7" s="8">
        <v>3562.5</v>
      </c>
      <c r="F7" s="8">
        <v>7329.65</v>
      </c>
      <c r="G7" s="13">
        <v>11040.25</v>
      </c>
      <c r="H7" s="13">
        <v>2035</v>
      </c>
      <c r="I7" s="15">
        <f t="shared" si="0"/>
        <v>30586.65</v>
      </c>
      <c r="J7" s="3"/>
      <c r="K7" s="3"/>
      <c r="L7" s="3"/>
      <c r="M7" s="3"/>
      <c r="N7" s="3"/>
      <c r="O7" s="3"/>
      <c r="P7" s="3"/>
      <c r="Q7" s="3"/>
      <c r="R7" s="3"/>
      <c r="S7" s="3"/>
      <c r="T7" s="3"/>
      <c r="U7" s="3"/>
      <c r="V7" s="3"/>
      <c r="W7" s="3"/>
      <c r="X7" s="3"/>
      <c r="Y7" s="3"/>
      <c r="Z7" s="3"/>
    </row>
    <row r="8" spans="1:26" ht="18" customHeight="1" thickTop="1" thickBot="1" x14ac:dyDescent="0.25">
      <c r="A8" s="7" t="s">
        <v>14</v>
      </c>
      <c r="B8" s="10">
        <v>39</v>
      </c>
      <c r="C8" s="10">
        <v>74</v>
      </c>
      <c r="D8" s="11">
        <v>34</v>
      </c>
      <c r="E8" s="10">
        <v>96</v>
      </c>
      <c r="F8" s="10">
        <v>188</v>
      </c>
      <c r="G8" s="11">
        <v>148</v>
      </c>
      <c r="H8" s="11">
        <v>46</v>
      </c>
      <c r="I8" s="14">
        <f t="shared" si="0"/>
        <v>625</v>
      </c>
      <c r="J8" s="3"/>
      <c r="K8" s="3"/>
      <c r="L8" s="3"/>
      <c r="M8" s="3"/>
      <c r="N8" s="3"/>
      <c r="O8" s="3"/>
      <c r="P8" s="3"/>
      <c r="Q8" s="3"/>
      <c r="R8" s="3"/>
      <c r="S8" s="3"/>
      <c r="T8" s="3"/>
      <c r="U8" s="3"/>
      <c r="V8" s="3"/>
      <c r="W8" s="3"/>
      <c r="X8" s="3"/>
      <c r="Y8" s="3"/>
      <c r="Z8" s="3"/>
    </row>
    <row r="9" spans="1:26" ht="15" customHeight="1" thickTop="1" thickBot="1" x14ac:dyDescent="0.25">
      <c r="A9" s="16" t="s">
        <v>15</v>
      </c>
      <c r="B9" s="17">
        <v>296</v>
      </c>
      <c r="C9" s="17">
        <v>8</v>
      </c>
      <c r="D9" s="18">
        <v>340</v>
      </c>
      <c r="E9" s="17">
        <v>395</v>
      </c>
      <c r="F9" s="17">
        <v>367</v>
      </c>
      <c r="G9" s="18">
        <v>346</v>
      </c>
      <c r="H9" s="18">
        <v>556</v>
      </c>
      <c r="I9" s="9">
        <f t="shared" si="0"/>
        <v>2308</v>
      </c>
      <c r="J9" s="3"/>
      <c r="K9" s="3"/>
      <c r="L9" s="3"/>
      <c r="M9" s="3"/>
      <c r="N9" s="3"/>
      <c r="O9" s="3"/>
      <c r="P9" s="3"/>
      <c r="Q9" s="3"/>
      <c r="R9" s="3"/>
      <c r="S9" s="3"/>
      <c r="T9" s="3"/>
      <c r="U9" s="3"/>
      <c r="V9" s="3"/>
      <c r="W9" s="3"/>
      <c r="X9" s="3"/>
      <c r="Y9" s="3"/>
      <c r="Z9" s="3"/>
    </row>
    <row r="10" spans="1:26" ht="15" customHeight="1" thickTop="1" thickBot="1" x14ac:dyDescent="0.25">
      <c r="A10" s="16" t="s">
        <v>16</v>
      </c>
      <c r="B10" s="19">
        <v>7</v>
      </c>
      <c r="C10" s="19">
        <v>1</v>
      </c>
      <c r="D10" s="20">
        <v>5</v>
      </c>
      <c r="E10" s="19">
        <v>9</v>
      </c>
      <c r="F10" s="19">
        <v>7</v>
      </c>
      <c r="G10" s="20">
        <v>5</v>
      </c>
      <c r="H10" s="20">
        <v>9</v>
      </c>
      <c r="I10" s="12">
        <f t="shared" si="0"/>
        <v>43</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SUM(B3,B5,B7)</f>
        <v>13142.75</v>
      </c>
      <c r="C11" s="22">
        <f t="shared" ref="C11:H11" si="1">SUM(C3,C5,C7)</f>
        <v>16747.060000000001</v>
      </c>
      <c r="D11" s="22">
        <f t="shared" si="1"/>
        <v>12067.25</v>
      </c>
      <c r="E11" s="22">
        <f t="shared" si="1"/>
        <v>20508</v>
      </c>
      <c r="F11" s="22">
        <f t="shared" si="1"/>
        <v>33470.15</v>
      </c>
      <c r="G11" s="22">
        <f t="shared" si="1"/>
        <v>34912.259999999995</v>
      </c>
      <c r="H11" s="22">
        <f t="shared" si="1"/>
        <v>16704.5</v>
      </c>
      <c r="I11" s="23">
        <f t="shared" ref="I11:I12" si="2">SUM(B11:H11)</f>
        <v>147551.96999999997</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71">
        <v>19707.71</v>
      </c>
      <c r="C12" s="72">
        <v>14886.33</v>
      </c>
      <c r="D12" s="72">
        <v>18410.34</v>
      </c>
      <c r="E12" s="72">
        <v>21184.65</v>
      </c>
      <c r="F12" s="72">
        <v>28490.98</v>
      </c>
      <c r="G12" s="72">
        <v>28318.09</v>
      </c>
      <c r="H12" s="72">
        <v>19341.84</v>
      </c>
      <c r="I12" s="28">
        <f t="shared" si="2"/>
        <v>150339.94</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-0.33311632858409218</v>
      </c>
      <c r="C13" s="29">
        <f t="shared" si="3"/>
        <v>0.12499588548688638</v>
      </c>
      <c r="D13" s="29">
        <f t="shared" si="3"/>
        <v>-0.34453953593469755</v>
      </c>
      <c r="E13" s="29">
        <f t="shared" si="3"/>
        <v>-3.1940579617789365E-2</v>
      </c>
      <c r="F13" s="29">
        <f t="shared" si="3"/>
        <v>0.17476303026431531</v>
      </c>
      <c r="G13" s="29">
        <f t="shared" si="3"/>
        <v>0.2328606908163649</v>
      </c>
      <c r="H13" s="29">
        <f t="shared" si="3"/>
        <v>-0.13635414210850674</v>
      </c>
      <c r="I13" s="30">
        <f t="shared" si="3"/>
        <v>-1.8544440020396645E-2</v>
      </c>
      <c r="J13" s="3"/>
      <c r="K13" s="3"/>
      <c r="L13" s="3"/>
      <c r="M13" s="3"/>
      <c r="N13" s="3"/>
      <c r="O13" s="3"/>
      <c r="P13" s="3"/>
      <c r="Q13" s="3"/>
      <c r="R13" s="3"/>
      <c r="S13" s="3"/>
      <c r="T13" s="3"/>
      <c r="U13" s="3"/>
      <c r="V13" s="3"/>
      <c r="W13" s="3"/>
      <c r="X13" s="3"/>
      <c r="Y13" s="3"/>
      <c r="Z13" s="3"/>
    </row>
    <row r="14" spans="1:26" ht="154.5" thickTop="1" thickBot="1" x14ac:dyDescent="0.25">
      <c r="A14" s="7"/>
      <c r="B14" s="31" t="s">
        <v>339</v>
      </c>
      <c r="C14" s="31" t="s">
        <v>340</v>
      </c>
      <c r="D14" s="31" t="s">
        <v>341</v>
      </c>
      <c r="E14" s="31" t="s">
        <v>342</v>
      </c>
      <c r="F14" s="32" t="s">
        <v>343</v>
      </c>
      <c r="G14" s="31" t="s">
        <v>344</v>
      </c>
      <c r="H14" s="31" t="s">
        <v>345</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208</v>
      </c>
      <c r="C15" s="35">
        <f t="shared" si="4"/>
        <v>353</v>
      </c>
      <c r="D15" s="35">
        <f t="shared" si="4"/>
        <v>224</v>
      </c>
      <c r="E15" s="35">
        <f t="shared" si="4"/>
        <v>354</v>
      </c>
      <c r="F15" s="35">
        <f t="shared" si="4"/>
        <v>612</v>
      </c>
      <c r="G15" s="36">
        <f t="shared" si="4"/>
        <v>566</v>
      </c>
      <c r="H15" s="35">
        <f t="shared" si="4"/>
        <v>322</v>
      </c>
      <c r="I15" s="37">
        <f>SUM(A15:G15)</f>
        <v>2317</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50.284090909090907</v>
      </c>
      <c r="C16" s="38">
        <f t="shared" si="5"/>
        <v>35.538983050847463</v>
      </c>
      <c r="D16" s="38">
        <f t="shared" si="5"/>
        <v>37.224137931034484</v>
      </c>
      <c r="E16" s="38">
        <f t="shared" si="5"/>
        <v>39.4789156626506</v>
      </c>
      <c r="F16" s="38">
        <f t="shared" si="5"/>
        <v>43.768817204301072</v>
      </c>
      <c r="G16" s="38">
        <f t="shared" si="5"/>
        <v>38.981818181818184</v>
      </c>
      <c r="H16" s="38">
        <f t="shared" si="5"/>
        <v>47.747474747474747</v>
      </c>
      <c r="I16" s="39">
        <f t="shared" si="5"/>
        <v>41.814194139194136</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68.432000000000002</v>
      </c>
      <c r="C17" s="38">
        <f t="shared" si="6"/>
        <v>55.227318181818184</v>
      </c>
      <c r="D17" s="38">
        <f t="shared" si="6"/>
        <v>61.859848484848484</v>
      </c>
      <c r="E17" s="38">
        <f t="shared" si="6"/>
        <v>78.107142857142861</v>
      </c>
      <c r="F17" s="38">
        <f t="shared" si="6"/>
        <v>66.676737160120851</v>
      </c>
      <c r="G17" s="38">
        <f t="shared" si="6"/>
        <v>63.584448051948044</v>
      </c>
      <c r="H17" s="38">
        <f t="shared" si="6"/>
        <v>56.172316384180789</v>
      </c>
      <c r="I17" s="39">
        <f t="shared" si="6"/>
        <v>64.124502724795647</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60.929487179487182</v>
      </c>
      <c r="C18" s="38">
        <f t="shared" si="7"/>
        <v>33.787162162162161</v>
      </c>
      <c r="D18" s="38">
        <f t="shared" si="7"/>
        <v>51.257352941176471</v>
      </c>
      <c r="E18" s="38">
        <f t="shared" si="7"/>
        <v>37.109375</v>
      </c>
      <c r="F18" s="38">
        <f t="shared" si="7"/>
        <v>38.987499999999997</v>
      </c>
      <c r="G18" s="38">
        <f t="shared" si="7"/>
        <v>74.59628378378379</v>
      </c>
      <c r="H18" s="38">
        <f t="shared" si="7"/>
        <v>44.239130434782609</v>
      </c>
      <c r="I18" s="39">
        <f t="shared" si="7"/>
        <v>48.938639999999999</v>
      </c>
      <c r="J18" s="3"/>
      <c r="K18" s="3"/>
      <c r="L18" s="3"/>
      <c r="M18" s="3"/>
      <c r="N18" s="3"/>
      <c r="O18" s="3"/>
      <c r="P18" s="3"/>
      <c r="Q18" s="3"/>
      <c r="R18" s="3"/>
      <c r="S18" s="3"/>
      <c r="T18" s="3"/>
      <c r="U18" s="3"/>
      <c r="V18" s="3"/>
      <c r="W18" s="3"/>
      <c r="X18" s="3"/>
      <c r="Y18" s="3"/>
      <c r="Z18" s="3"/>
    </row>
    <row r="19" spans="1:26" ht="39.75" thickTop="1" thickBot="1" x14ac:dyDescent="0.25">
      <c r="A19" s="40" t="s">
        <v>31</v>
      </c>
      <c r="B19" s="41">
        <v>149</v>
      </c>
      <c r="C19" s="41">
        <v>258.7</v>
      </c>
      <c r="D19" s="41">
        <v>78</v>
      </c>
      <c r="E19" s="41">
        <v>187</v>
      </c>
      <c r="F19" s="41">
        <v>315.5</v>
      </c>
      <c r="G19" s="41">
        <v>320</v>
      </c>
      <c r="H19" s="41">
        <v>213.5</v>
      </c>
      <c r="I19" s="15">
        <f>B19+C19+D19+E19+F19+G19+H19</f>
        <v>1521.7</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1.1337048943333778E-2</v>
      </c>
      <c r="C20" s="42">
        <f t="shared" si="8"/>
        <v>1.5447487499298383E-2</v>
      </c>
      <c r="D20" s="42">
        <f t="shared" ref="D20:G20" si="9">D19/D12</f>
        <v>4.2367495657331692E-3</v>
      </c>
      <c r="E20" s="43">
        <f t="shared" si="9"/>
        <v>8.8271460703858683E-3</v>
      </c>
      <c r="F20" s="43">
        <f t="shared" si="9"/>
        <v>1.1073680161229976E-2</v>
      </c>
      <c r="G20" s="42">
        <f t="shared" si="9"/>
        <v>1.1300197153127207E-2</v>
      </c>
      <c r="H20" s="42">
        <f>H19/H11</f>
        <v>1.2780987159148733E-2</v>
      </c>
      <c r="I20" s="44">
        <f>SUM(B19:H19)/I12</f>
        <v>1.0121728131592976E-2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4101.59</v>
      </c>
      <c r="C22" s="52">
        <v>4660.09</v>
      </c>
      <c r="D22" s="52">
        <v>4425.09</v>
      </c>
      <c r="E22" s="52">
        <v>5119.47</v>
      </c>
      <c r="F22" s="52">
        <v>6175.97</v>
      </c>
      <c r="G22" s="52">
        <v>6223.01</v>
      </c>
      <c r="H22" s="52">
        <v>4844.66</v>
      </c>
      <c r="I22" s="53">
        <f>SUM(B22:H22)/I11</f>
        <v>0.24093124612297628</v>
      </c>
      <c r="J22" s="3"/>
      <c r="K22" s="3"/>
      <c r="L22" s="3"/>
      <c r="M22" s="3"/>
      <c r="N22" s="3"/>
      <c r="O22" s="3"/>
      <c r="P22" s="3"/>
      <c r="Q22" s="3"/>
      <c r="R22" s="3"/>
      <c r="S22" s="3"/>
      <c r="T22" s="3"/>
      <c r="U22" s="3"/>
      <c r="V22" s="3"/>
      <c r="W22" s="3"/>
      <c r="X22" s="3"/>
      <c r="Y22" s="3"/>
      <c r="Z22" s="3"/>
    </row>
    <row r="23" spans="1:26" ht="18" customHeight="1" thickTop="1" x14ac:dyDescent="0.2">
      <c r="A23" s="7" t="s">
        <v>35</v>
      </c>
      <c r="B23" s="54">
        <v>0.31</v>
      </c>
      <c r="C23" s="54">
        <v>0.27800000000000002</v>
      </c>
      <c r="D23" s="54">
        <v>0.37</v>
      </c>
      <c r="E23" s="55">
        <v>0.24959999999999999</v>
      </c>
      <c r="F23" s="55">
        <v>0.1845</v>
      </c>
      <c r="G23" s="55">
        <v>0.18</v>
      </c>
      <c r="H23" s="55">
        <v>0.28999999999999998</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5462-0E89-44D9-9699-E5D63A9EDFEB}">
  <dimension ref="A1:Z1000"/>
  <sheetViews>
    <sheetView topLeftCell="B13" workbookViewId="0">
      <selection activeCell="H24" sqref="H24"/>
    </sheetView>
  </sheetViews>
  <sheetFormatPr defaultColWidth="12.42578125" defaultRowHeight="15" customHeight="1" x14ac:dyDescent="0.2"/>
  <cols>
    <col min="1" max="1" width="18.7109375" customWidth="1"/>
    <col min="2" max="2" width="14.7109375" customWidth="1"/>
    <col min="3" max="3" width="17" bestFit="1" customWidth="1"/>
    <col min="4"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45222</v>
      </c>
      <c r="C2" s="5">
        <v>45223</v>
      </c>
      <c r="D2" s="5">
        <v>45224</v>
      </c>
      <c r="E2" s="5">
        <v>45225</v>
      </c>
      <c r="F2" s="5">
        <v>45226</v>
      </c>
      <c r="G2" s="5">
        <v>45227</v>
      </c>
      <c r="H2" s="5">
        <v>45228</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2139</v>
      </c>
      <c r="C3" s="8">
        <v>2791.5</v>
      </c>
      <c r="D3" s="8">
        <v>1789</v>
      </c>
      <c r="E3" s="8">
        <v>3235</v>
      </c>
      <c r="F3" s="8">
        <v>4619.25</v>
      </c>
      <c r="G3" s="8">
        <v>4216.5</v>
      </c>
      <c r="H3" s="8">
        <v>4163.25</v>
      </c>
      <c r="I3" s="9">
        <f t="shared" ref="I3:I10" si="0">SUM(A3:H3)</f>
        <v>22953.5</v>
      </c>
      <c r="J3" s="3"/>
      <c r="K3" s="3"/>
      <c r="L3" s="3"/>
      <c r="M3" s="3"/>
      <c r="N3" s="3"/>
      <c r="O3" s="3"/>
      <c r="P3" s="3"/>
      <c r="Q3" s="3"/>
      <c r="R3" s="3"/>
      <c r="S3" s="3"/>
      <c r="T3" s="3"/>
      <c r="U3" s="3"/>
      <c r="V3" s="3"/>
      <c r="W3" s="3"/>
      <c r="X3" s="3"/>
      <c r="Y3" s="3"/>
      <c r="Z3" s="3"/>
    </row>
    <row r="4" spans="1:26" ht="18" customHeight="1" thickTop="1" thickBot="1" x14ac:dyDescent="0.25">
      <c r="A4" s="7" t="s">
        <v>10</v>
      </c>
      <c r="B4" s="10">
        <v>57</v>
      </c>
      <c r="C4" s="10">
        <v>89</v>
      </c>
      <c r="D4" s="11">
        <v>45</v>
      </c>
      <c r="E4" s="10">
        <v>80</v>
      </c>
      <c r="F4" s="10">
        <v>121</v>
      </c>
      <c r="G4" s="11">
        <v>97</v>
      </c>
      <c r="H4" s="11">
        <v>98</v>
      </c>
      <c r="I4" s="12">
        <f t="shared" si="0"/>
        <v>587</v>
      </c>
      <c r="J4" s="3"/>
      <c r="K4" s="3"/>
      <c r="L4" s="3"/>
      <c r="M4" s="3"/>
      <c r="N4" s="3"/>
      <c r="O4" s="3"/>
      <c r="P4" s="3"/>
      <c r="Q4" s="3"/>
      <c r="R4" s="3"/>
      <c r="S4" s="3"/>
      <c r="T4" s="3"/>
      <c r="U4" s="3"/>
      <c r="V4" s="3"/>
      <c r="W4" s="3"/>
      <c r="X4" s="3"/>
      <c r="Y4" s="3"/>
      <c r="Z4" s="3"/>
    </row>
    <row r="5" spans="1:26" ht="18" customHeight="1" thickTop="1" thickBot="1" x14ac:dyDescent="0.25">
      <c r="A5" s="7" t="s">
        <v>11</v>
      </c>
      <c r="B5" s="8">
        <v>8313</v>
      </c>
      <c r="C5" s="8">
        <v>10334.5</v>
      </c>
      <c r="D5" s="13">
        <v>10221.75</v>
      </c>
      <c r="E5" s="8">
        <v>13810.25</v>
      </c>
      <c r="F5" s="8">
        <v>18868.5</v>
      </c>
      <c r="G5" s="13">
        <v>19244.25</v>
      </c>
      <c r="H5" s="13">
        <v>7515.75</v>
      </c>
      <c r="I5" s="9">
        <f t="shared" si="0"/>
        <v>88308</v>
      </c>
      <c r="J5" s="3"/>
      <c r="K5" s="3"/>
      <c r="L5" s="3"/>
      <c r="M5" s="3"/>
      <c r="N5" s="3"/>
      <c r="O5" s="3"/>
      <c r="P5" s="3"/>
      <c r="Q5" s="3"/>
      <c r="R5" s="3"/>
      <c r="S5" s="3"/>
      <c r="T5" s="3"/>
      <c r="U5" s="3"/>
      <c r="V5" s="3"/>
      <c r="W5" s="3"/>
      <c r="X5" s="3"/>
      <c r="Y5" s="3"/>
      <c r="Z5" s="3"/>
    </row>
    <row r="6" spans="1:26" ht="18" customHeight="1" thickTop="1" thickBot="1" x14ac:dyDescent="0.25">
      <c r="A6" s="7" t="s">
        <v>12</v>
      </c>
      <c r="B6" s="10">
        <v>160</v>
      </c>
      <c r="C6" s="10">
        <v>153</v>
      </c>
      <c r="D6" s="11">
        <v>176</v>
      </c>
      <c r="E6" s="10">
        <v>230</v>
      </c>
      <c r="F6" s="10">
        <v>293</v>
      </c>
      <c r="G6" s="11">
        <v>322</v>
      </c>
      <c r="H6" s="11">
        <v>127</v>
      </c>
      <c r="I6" s="14">
        <f t="shared" si="0"/>
        <v>1461</v>
      </c>
      <c r="J6" s="3"/>
      <c r="K6" s="3"/>
      <c r="L6" s="3"/>
      <c r="M6" s="3"/>
      <c r="N6" s="3"/>
      <c r="O6" s="3"/>
      <c r="P6" s="3"/>
      <c r="Q6" s="3"/>
      <c r="R6" s="3"/>
      <c r="S6" s="3"/>
      <c r="T6" s="3"/>
      <c r="U6" s="3"/>
      <c r="V6" s="3"/>
      <c r="W6" s="3"/>
      <c r="X6" s="3"/>
      <c r="Y6" s="3"/>
      <c r="Z6" s="3"/>
    </row>
    <row r="7" spans="1:26" ht="18" customHeight="1" thickTop="1" thickBot="1" x14ac:dyDescent="0.25">
      <c r="A7" s="7" t="s">
        <v>13</v>
      </c>
      <c r="B7" s="8">
        <v>2036</v>
      </c>
      <c r="C7" s="8">
        <v>2015.01</v>
      </c>
      <c r="D7" s="13">
        <v>3684.26</v>
      </c>
      <c r="E7" s="8">
        <v>3438</v>
      </c>
      <c r="F7" s="8">
        <v>5838.54</v>
      </c>
      <c r="G7" s="13">
        <v>7597</v>
      </c>
      <c r="H7" s="13">
        <v>1969.25</v>
      </c>
      <c r="I7" s="15">
        <f t="shared" si="0"/>
        <v>26578.06</v>
      </c>
      <c r="J7" s="3"/>
      <c r="K7" s="3"/>
      <c r="L7" s="3"/>
      <c r="M7" s="3"/>
      <c r="N7" s="3"/>
      <c r="O7" s="3"/>
      <c r="P7" s="3"/>
      <c r="Q7" s="3"/>
      <c r="R7" s="3"/>
      <c r="S7" s="3"/>
      <c r="T7" s="3"/>
      <c r="U7" s="3"/>
      <c r="V7" s="3"/>
      <c r="W7" s="3"/>
      <c r="X7" s="3"/>
      <c r="Y7" s="3"/>
      <c r="Z7" s="3"/>
    </row>
    <row r="8" spans="1:26" ht="18" customHeight="1" thickTop="1" thickBot="1" x14ac:dyDescent="0.25">
      <c r="A8" s="7" t="s">
        <v>14</v>
      </c>
      <c r="B8" s="10">
        <v>45</v>
      </c>
      <c r="C8" s="10">
        <v>61</v>
      </c>
      <c r="D8" s="11">
        <v>92</v>
      </c>
      <c r="E8" s="10">
        <v>80</v>
      </c>
      <c r="F8" s="10">
        <v>158</v>
      </c>
      <c r="G8" s="11">
        <v>226</v>
      </c>
      <c r="H8" s="11">
        <v>42</v>
      </c>
      <c r="I8" s="14">
        <f t="shared" si="0"/>
        <v>704</v>
      </c>
      <c r="J8" s="3"/>
      <c r="K8" s="3"/>
      <c r="L8" s="3"/>
      <c r="M8" s="3"/>
      <c r="N8" s="3"/>
      <c r="O8" s="3"/>
      <c r="P8" s="3"/>
      <c r="Q8" s="3"/>
      <c r="R8" s="3"/>
      <c r="S8" s="3"/>
      <c r="T8" s="3"/>
      <c r="U8" s="3"/>
      <c r="V8" s="3"/>
      <c r="W8" s="3"/>
      <c r="X8" s="3"/>
      <c r="Y8" s="3"/>
      <c r="Z8" s="3"/>
    </row>
    <row r="9" spans="1:26" ht="15" customHeight="1" thickTop="1" thickBot="1" x14ac:dyDescent="0.25">
      <c r="A9" s="16" t="s">
        <v>15</v>
      </c>
      <c r="B9" s="17">
        <v>32</v>
      </c>
      <c r="C9" s="17">
        <f>189+209</f>
        <v>398</v>
      </c>
      <c r="D9" s="18">
        <v>416</v>
      </c>
      <c r="E9" s="17">
        <v>216</v>
      </c>
      <c r="F9" s="17">
        <v>391</v>
      </c>
      <c r="G9" s="18">
        <v>670</v>
      </c>
      <c r="H9" s="18">
        <v>323</v>
      </c>
      <c r="I9" s="9">
        <f t="shared" si="0"/>
        <v>2446</v>
      </c>
      <c r="J9" s="3"/>
      <c r="K9" s="3"/>
      <c r="L9" s="3"/>
      <c r="M9" s="3"/>
      <c r="N9" s="3"/>
      <c r="O9" s="3"/>
      <c r="P9" s="3"/>
      <c r="Q9" s="3"/>
      <c r="R9" s="3"/>
      <c r="S9" s="3"/>
      <c r="T9" s="3"/>
      <c r="U9" s="3"/>
      <c r="V9" s="3"/>
      <c r="W9" s="3"/>
      <c r="X9" s="3"/>
      <c r="Y9" s="3"/>
      <c r="Z9" s="3"/>
    </row>
    <row r="10" spans="1:26" ht="15" customHeight="1" thickTop="1" thickBot="1" x14ac:dyDescent="0.25">
      <c r="A10" s="16" t="s">
        <v>16</v>
      </c>
      <c r="B10" s="19">
        <v>5</v>
      </c>
      <c r="C10" s="19">
        <v>9</v>
      </c>
      <c r="D10" s="20">
        <v>9</v>
      </c>
      <c r="E10" s="19">
        <v>5</v>
      </c>
      <c r="F10" s="19">
        <v>10</v>
      </c>
      <c r="G10" s="20">
        <v>11</v>
      </c>
      <c r="H10" s="20">
        <v>5</v>
      </c>
      <c r="I10" s="12">
        <f t="shared" si="0"/>
        <v>54</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12488</v>
      </c>
      <c r="C11" s="22">
        <f t="shared" si="1"/>
        <v>15141.01</v>
      </c>
      <c r="D11" s="22">
        <f t="shared" si="1"/>
        <v>15695.01</v>
      </c>
      <c r="E11" s="22">
        <f t="shared" si="1"/>
        <v>20483.25</v>
      </c>
      <c r="F11" s="22">
        <f t="shared" si="1"/>
        <v>29326.29</v>
      </c>
      <c r="G11" s="22">
        <f t="shared" si="1"/>
        <v>31057.75</v>
      </c>
      <c r="H11" s="22">
        <f t="shared" si="1"/>
        <v>13648.25</v>
      </c>
      <c r="I11" s="23">
        <f t="shared" ref="I11:I12" si="2">SUM(B11:H11)</f>
        <v>137839.56</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56">
        <v>11221.59</v>
      </c>
      <c r="C12" s="57">
        <v>16488.740000000002</v>
      </c>
      <c r="D12" s="57">
        <v>14887.34</v>
      </c>
      <c r="E12" s="57">
        <v>17389.650000000001</v>
      </c>
      <c r="F12" s="57">
        <v>28246.5</v>
      </c>
      <c r="G12" s="57">
        <v>27257.64</v>
      </c>
      <c r="H12" s="58">
        <v>15062.980000000001</v>
      </c>
      <c r="I12" s="28">
        <f t="shared" si="2"/>
        <v>130554.44</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0.11285477369962722</v>
      </c>
      <c r="C13" s="29">
        <f t="shared" si="3"/>
        <v>-8.1736384951184946E-2</v>
      </c>
      <c r="D13" s="29">
        <f t="shared" si="3"/>
        <v>5.425213637896361E-2</v>
      </c>
      <c r="E13" s="29">
        <f t="shared" si="3"/>
        <v>0.17789892263501556</v>
      </c>
      <c r="F13" s="29">
        <f t="shared" si="3"/>
        <v>3.8227391004195241E-2</v>
      </c>
      <c r="G13" s="29">
        <f t="shared" si="3"/>
        <v>0.13941449076295676</v>
      </c>
      <c r="H13" s="29">
        <f t="shared" si="3"/>
        <v>-9.3920990401633764E-2</v>
      </c>
      <c r="I13" s="30">
        <f t="shared" si="3"/>
        <v>5.5801395954055602E-2</v>
      </c>
      <c r="J13" s="3"/>
      <c r="K13" s="3"/>
      <c r="L13" s="3"/>
      <c r="M13" s="3"/>
      <c r="N13" s="3"/>
      <c r="O13" s="3"/>
      <c r="P13" s="3"/>
      <c r="Q13" s="3"/>
      <c r="R13" s="3"/>
      <c r="S13" s="3"/>
      <c r="T13" s="3"/>
      <c r="U13" s="3"/>
      <c r="V13" s="3"/>
      <c r="W13" s="3"/>
      <c r="X13" s="3"/>
      <c r="Y13" s="3"/>
      <c r="Z13" s="3"/>
    </row>
    <row r="14" spans="1:26" ht="105" customHeight="1" thickTop="1" thickBot="1" x14ac:dyDescent="0.25">
      <c r="A14" s="7"/>
      <c r="B14" s="31" t="s">
        <v>332</v>
      </c>
      <c r="C14" s="31" t="s">
        <v>333</v>
      </c>
      <c r="D14" s="31" t="s">
        <v>334</v>
      </c>
      <c r="E14" s="31" t="s">
        <v>335</v>
      </c>
      <c r="F14" s="32" t="s">
        <v>336</v>
      </c>
      <c r="G14" s="31" t="s">
        <v>337</v>
      </c>
      <c r="H14" s="31" t="s">
        <v>338</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262</v>
      </c>
      <c r="C15" s="35">
        <f t="shared" si="4"/>
        <v>303</v>
      </c>
      <c r="D15" s="35">
        <f t="shared" si="4"/>
        <v>313</v>
      </c>
      <c r="E15" s="35">
        <f t="shared" si="4"/>
        <v>390</v>
      </c>
      <c r="F15" s="35">
        <f t="shared" si="4"/>
        <v>572</v>
      </c>
      <c r="G15" s="36">
        <f t="shared" si="4"/>
        <v>645</v>
      </c>
      <c r="H15" s="35">
        <f t="shared" si="4"/>
        <v>267</v>
      </c>
      <c r="I15" s="37">
        <f>SUM(A15:G15)</f>
        <v>2485</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37.526315789473685</v>
      </c>
      <c r="C16" s="38">
        <f t="shared" si="5"/>
        <v>31.365168539325843</v>
      </c>
      <c r="D16" s="38">
        <f t="shared" si="5"/>
        <v>39.755555555555553</v>
      </c>
      <c r="E16" s="38">
        <f t="shared" si="5"/>
        <v>40.4375</v>
      </c>
      <c r="F16" s="38">
        <f t="shared" si="5"/>
        <v>38.175619834710744</v>
      </c>
      <c r="G16" s="38">
        <f t="shared" si="5"/>
        <v>43.46907216494845</v>
      </c>
      <c r="H16" s="38">
        <f t="shared" si="5"/>
        <v>42.482142857142854</v>
      </c>
      <c r="I16" s="39">
        <f t="shared" si="5"/>
        <v>39.103066439522998</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51.956249999999997</v>
      </c>
      <c r="C17" s="38">
        <f t="shared" si="6"/>
        <v>67.545751633986924</v>
      </c>
      <c r="D17" s="38">
        <f t="shared" si="6"/>
        <v>58.078125</v>
      </c>
      <c r="E17" s="38">
        <f t="shared" si="6"/>
        <v>60.044565217391302</v>
      </c>
      <c r="F17" s="38">
        <f t="shared" si="6"/>
        <v>64.397610921501709</v>
      </c>
      <c r="G17" s="38">
        <f t="shared" si="6"/>
        <v>59.764751552795033</v>
      </c>
      <c r="H17" s="38">
        <f t="shared" si="6"/>
        <v>59.179133858267718</v>
      </c>
      <c r="I17" s="39">
        <f t="shared" si="6"/>
        <v>60.4435318275154</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45.244444444444447</v>
      </c>
      <c r="C18" s="38">
        <f t="shared" si="7"/>
        <v>33.032950819672131</v>
      </c>
      <c r="D18" s="38">
        <f t="shared" si="7"/>
        <v>40.046304347826087</v>
      </c>
      <c r="E18" s="38">
        <f t="shared" si="7"/>
        <v>42.975000000000001</v>
      </c>
      <c r="F18" s="38">
        <f t="shared" si="7"/>
        <v>36.95278481012658</v>
      </c>
      <c r="G18" s="38">
        <f t="shared" si="7"/>
        <v>33.615044247787608</v>
      </c>
      <c r="H18" s="38">
        <f t="shared" si="7"/>
        <v>46.886904761904759</v>
      </c>
      <c r="I18" s="39">
        <f t="shared" si="7"/>
        <v>37.752926136363641</v>
      </c>
      <c r="J18" s="3"/>
      <c r="K18" s="3"/>
      <c r="L18" s="3"/>
      <c r="M18" s="3"/>
      <c r="N18" s="3"/>
      <c r="O18" s="3"/>
      <c r="P18" s="3"/>
      <c r="Q18" s="3"/>
      <c r="R18" s="3"/>
      <c r="S18" s="3"/>
      <c r="T18" s="3"/>
      <c r="U18" s="3"/>
      <c r="V18" s="3"/>
      <c r="W18" s="3"/>
      <c r="X18" s="3"/>
      <c r="Y18" s="3"/>
      <c r="Z18" s="3"/>
    </row>
    <row r="19" spans="1:26" ht="39.75" thickTop="1" thickBot="1" x14ac:dyDescent="0.25">
      <c r="A19" s="40" t="s">
        <v>31</v>
      </c>
      <c r="B19" s="41">
        <v>143</v>
      </c>
      <c r="C19" s="41">
        <v>75</v>
      </c>
      <c r="D19" s="41">
        <v>173</v>
      </c>
      <c r="E19" s="41">
        <v>283</v>
      </c>
      <c r="F19" s="41">
        <v>497</v>
      </c>
      <c r="G19" s="41">
        <v>418</v>
      </c>
      <c r="H19" s="41">
        <v>76</v>
      </c>
      <c r="I19" s="15">
        <f>B19+C19+D19+E19+F19+G19+H19</f>
        <v>1665</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B19/B11</f>
        <v>1.1450992953235106E-2</v>
      </c>
      <c r="C20" s="42">
        <f t="shared" ref="C20" si="8">C19/C11</f>
        <v>4.9534344142167534E-3</v>
      </c>
      <c r="D20" s="42">
        <f t="shared" ref="D20:G20" si="9">D19/D12</f>
        <v>1.1620611875593625E-2</v>
      </c>
      <c r="E20" s="43">
        <f t="shared" si="9"/>
        <v>1.6274048068822544E-2</v>
      </c>
      <c r="F20" s="43">
        <f t="shared" si="9"/>
        <v>1.7595100277910537E-2</v>
      </c>
      <c r="G20" s="42">
        <f t="shared" si="9"/>
        <v>1.5335150071686324E-2</v>
      </c>
      <c r="H20" s="42">
        <f>H19/H11</f>
        <v>5.5684794753906178E-3</v>
      </c>
      <c r="I20" s="44">
        <f>SUM(B19:H19)/I12</f>
        <v>1.275330046224395E-2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4264.76</v>
      </c>
      <c r="C22" s="52">
        <v>4451.76</v>
      </c>
      <c r="D22" s="52">
        <v>4506.97</v>
      </c>
      <c r="E22" s="52">
        <v>4546.16</v>
      </c>
      <c r="F22" s="52">
        <v>5874.73</v>
      </c>
      <c r="G22" s="52">
        <v>6430.84</v>
      </c>
      <c r="H22" s="52">
        <v>4568.3900000000003</v>
      </c>
      <c r="I22" s="53">
        <f>SUM(B22:H22)/I11</f>
        <v>0.25133285393540145</v>
      </c>
      <c r="J22" s="3"/>
      <c r="K22" s="3"/>
      <c r="L22" s="3"/>
      <c r="M22" s="3"/>
      <c r="N22" s="3"/>
      <c r="O22" s="3"/>
      <c r="P22" s="3"/>
      <c r="Q22" s="3"/>
      <c r="R22" s="3"/>
      <c r="S22" s="3"/>
      <c r="T22" s="3"/>
      <c r="U22" s="3"/>
      <c r="V22" s="3"/>
      <c r="W22" s="3"/>
      <c r="X22" s="3"/>
      <c r="Y22" s="3"/>
      <c r="Z22" s="3"/>
    </row>
    <row r="23" spans="1:26" ht="18" customHeight="1" thickTop="1" x14ac:dyDescent="0.2">
      <c r="A23" s="7" t="s">
        <v>35</v>
      </c>
      <c r="B23" s="54">
        <v>0.33900000000000002</v>
      </c>
      <c r="C23" s="54">
        <v>0.29399999999999998</v>
      </c>
      <c r="D23" s="54">
        <v>0.28720000000000001</v>
      </c>
      <c r="E23" s="55">
        <v>0.21809999999999999</v>
      </c>
      <c r="F23" s="55">
        <v>0.2</v>
      </c>
      <c r="G23" s="55">
        <v>0.20710000000000001</v>
      </c>
      <c r="H23" s="55">
        <v>0.33500000000000002</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0F427-D89A-42D1-8DA1-1E08B4F0CDBF}">
  <dimension ref="A1:Z1000"/>
  <sheetViews>
    <sheetView topLeftCell="B1" workbookViewId="0">
      <selection activeCell="H14" sqref="H14"/>
    </sheetView>
  </sheetViews>
  <sheetFormatPr defaultColWidth="12.42578125" defaultRowHeight="15" customHeight="1" x14ac:dyDescent="0.2"/>
  <cols>
    <col min="1" max="1" width="18.7109375" customWidth="1"/>
    <col min="2" max="2" width="21" bestFit="1" customWidth="1"/>
    <col min="3" max="3" width="25.28515625" bestFit="1" customWidth="1"/>
    <col min="4" max="5" width="14.7109375" customWidth="1"/>
    <col min="6" max="6" width="21" customWidth="1"/>
    <col min="7" max="7" width="25.140625" bestFit="1" customWidth="1"/>
    <col min="8"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45215</v>
      </c>
      <c r="C2" s="5">
        <v>45216</v>
      </c>
      <c r="D2" s="5">
        <v>45217</v>
      </c>
      <c r="E2" s="5">
        <v>45218</v>
      </c>
      <c r="F2" s="5">
        <v>45219</v>
      </c>
      <c r="G2" s="5">
        <v>45220</v>
      </c>
      <c r="H2" s="5">
        <v>45221</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3709.5</v>
      </c>
      <c r="C3" s="8">
        <v>2696.5</v>
      </c>
      <c r="D3" s="8">
        <v>3198.01</v>
      </c>
      <c r="E3" s="8">
        <v>1056.5</v>
      </c>
      <c r="F3" s="8">
        <v>3135.5</v>
      </c>
      <c r="G3" s="8">
        <v>4479</v>
      </c>
      <c r="H3" s="8">
        <v>5025.5</v>
      </c>
      <c r="I3" s="9">
        <f t="shared" ref="I3:I10" si="0">SUM(A3:H3)</f>
        <v>23300.510000000002</v>
      </c>
      <c r="J3" s="3"/>
      <c r="K3" s="3"/>
      <c r="L3" s="3"/>
      <c r="M3" s="3"/>
      <c r="N3" s="3"/>
      <c r="O3" s="3"/>
      <c r="P3" s="3"/>
      <c r="Q3" s="3"/>
      <c r="R3" s="3"/>
      <c r="S3" s="3"/>
      <c r="T3" s="3"/>
      <c r="U3" s="3"/>
      <c r="V3" s="3"/>
      <c r="W3" s="3"/>
      <c r="X3" s="3"/>
      <c r="Y3" s="3"/>
      <c r="Z3" s="3"/>
    </row>
    <row r="4" spans="1:26" ht="18" customHeight="1" thickTop="1" thickBot="1" x14ac:dyDescent="0.25">
      <c r="A4" s="7" t="s">
        <v>10</v>
      </c>
      <c r="B4" s="10">
        <v>77</v>
      </c>
      <c r="C4" s="10">
        <v>59</v>
      </c>
      <c r="D4" s="11">
        <v>70</v>
      </c>
      <c r="E4" s="10">
        <v>30</v>
      </c>
      <c r="F4" s="10">
        <v>78</v>
      </c>
      <c r="G4" s="11">
        <v>107</v>
      </c>
      <c r="H4" s="11">
        <v>115</v>
      </c>
      <c r="I4" s="12">
        <f t="shared" si="0"/>
        <v>536</v>
      </c>
      <c r="J4" s="3"/>
      <c r="K4" s="3"/>
      <c r="L4" s="3"/>
      <c r="M4" s="3"/>
      <c r="N4" s="3"/>
      <c r="O4" s="3"/>
      <c r="P4" s="3"/>
      <c r="Q4" s="3"/>
      <c r="R4" s="3"/>
      <c r="S4" s="3"/>
      <c r="T4" s="3"/>
      <c r="U4" s="3"/>
      <c r="V4" s="3"/>
      <c r="W4" s="3"/>
      <c r="X4" s="3"/>
      <c r="Y4" s="3"/>
      <c r="Z4" s="3"/>
    </row>
    <row r="5" spans="1:26" ht="18" customHeight="1" thickTop="1" thickBot="1" x14ac:dyDescent="0.25">
      <c r="A5" s="7" t="s">
        <v>11</v>
      </c>
      <c r="B5" s="8">
        <v>6261.25</v>
      </c>
      <c r="C5" s="8">
        <v>10757.25</v>
      </c>
      <c r="D5" s="13">
        <v>10771</v>
      </c>
      <c r="E5" s="8">
        <v>8688.25</v>
      </c>
      <c r="F5" s="8">
        <v>13999.01</v>
      </c>
      <c r="G5" s="13">
        <v>18564.830000000002</v>
      </c>
      <c r="H5" s="13">
        <v>9356.75</v>
      </c>
      <c r="I5" s="9">
        <f t="shared" si="0"/>
        <v>78398.34</v>
      </c>
      <c r="J5" s="3"/>
      <c r="K5" s="3"/>
      <c r="L5" s="3"/>
      <c r="M5" s="3"/>
      <c r="N5" s="3"/>
      <c r="O5" s="3"/>
      <c r="P5" s="3"/>
      <c r="Q5" s="3"/>
      <c r="R5" s="3"/>
      <c r="S5" s="3"/>
      <c r="T5" s="3"/>
      <c r="U5" s="3"/>
      <c r="V5" s="3"/>
      <c r="W5" s="3"/>
      <c r="X5" s="3"/>
      <c r="Y5" s="3"/>
      <c r="Z5" s="3"/>
    </row>
    <row r="6" spans="1:26" ht="18" customHeight="1" thickTop="1" thickBot="1" x14ac:dyDescent="0.25">
      <c r="A6" s="7" t="s">
        <v>12</v>
      </c>
      <c r="B6" s="10">
        <v>114</v>
      </c>
      <c r="C6" s="10">
        <v>150</v>
      </c>
      <c r="D6" s="11">
        <v>163</v>
      </c>
      <c r="E6" s="10">
        <v>147</v>
      </c>
      <c r="F6" s="10">
        <v>258</v>
      </c>
      <c r="G6" s="11">
        <v>340</v>
      </c>
      <c r="H6" s="11">
        <v>173</v>
      </c>
      <c r="I6" s="14">
        <f t="shared" si="0"/>
        <v>1345</v>
      </c>
      <c r="J6" s="3"/>
      <c r="K6" s="3"/>
      <c r="L6" s="3"/>
      <c r="M6" s="3"/>
      <c r="N6" s="3"/>
      <c r="O6" s="3"/>
      <c r="P6" s="3"/>
      <c r="Q6" s="3"/>
      <c r="R6" s="3"/>
      <c r="S6" s="3"/>
      <c r="T6" s="3"/>
      <c r="U6" s="3"/>
      <c r="V6" s="3"/>
      <c r="W6" s="3"/>
      <c r="X6" s="3"/>
      <c r="Y6" s="3"/>
      <c r="Z6" s="3"/>
    </row>
    <row r="7" spans="1:26" ht="18" customHeight="1" thickTop="1" thickBot="1" x14ac:dyDescent="0.25">
      <c r="A7" s="7" t="s">
        <v>13</v>
      </c>
      <c r="B7" s="8">
        <v>1334.5</v>
      </c>
      <c r="C7" s="8">
        <v>2413.5</v>
      </c>
      <c r="D7" s="13">
        <v>1751.5</v>
      </c>
      <c r="E7" s="8">
        <v>3412.25</v>
      </c>
      <c r="F7" s="8">
        <v>5763.6</v>
      </c>
      <c r="G7" s="13">
        <v>5763.75</v>
      </c>
      <c r="H7" s="13">
        <v>2858</v>
      </c>
      <c r="I7" s="15">
        <f t="shared" si="0"/>
        <v>23297.1</v>
      </c>
      <c r="J7" s="3"/>
      <c r="K7" s="3"/>
      <c r="L7" s="3"/>
      <c r="M7" s="3"/>
      <c r="N7" s="3"/>
      <c r="O7" s="3"/>
      <c r="P7" s="3"/>
      <c r="Q7" s="3"/>
      <c r="R7" s="3"/>
      <c r="S7" s="3"/>
      <c r="T7" s="3"/>
      <c r="U7" s="3"/>
      <c r="V7" s="3"/>
      <c r="W7" s="3"/>
      <c r="X7" s="3"/>
      <c r="Y7" s="3"/>
      <c r="Z7" s="3"/>
    </row>
    <row r="8" spans="1:26" ht="18" customHeight="1" thickTop="1" thickBot="1" x14ac:dyDescent="0.25">
      <c r="A8" s="7" t="s">
        <v>14</v>
      </c>
      <c r="B8" s="10">
        <v>38</v>
      </c>
      <c r="C8" s="10">
        <v>53</v>
      </c>
      <c r="D8" s="11">
        <v>45</v>
      </c>
      <c r="E8" s="10">
        <v>97</v>
      </c>
      <c r="F8" s="10">
        <v>148</v>
      </c>
      <c r="G8" s="11">
        <v>155</v>
      </c>
      <c r="H8" s="11">
        <v>67</v>
      </c>
      <c r="I8" s="14">
        <f t="shared" si="0"/>
        <v>603</v>
      </c>
      <c r="J8" s="3"/>
      <c r="K8" s="3"/>
      <c r="L8" s="3"/>
      <c r="M8" s="3"/>
      <c r="N8" s="3"/>
      <c r="O8" s="3"/>
      <c r="P8" s="3"/>
      <c r="Q8" s="3"/>
      <c r="R8" s="3"/>
      <c r="S8" s="3"/>
      <c r="T8" s="3"/>
      <c r="U8" s="3"/>
      <c r="V8" s="3"/>
      <c r="W8" s="3"/>
      <c r="X8" s="3"/>
      <c r="Y8" s="3"/>
      <c r="Z8" s="3"/>
    </row>
    <row r="9" spans="1:26" ht="15" customHeight="1" thickTop="1" thickBot="1" x14ac:dyDescent="0.25">
      <c r="A9" s="16" t="s">
        <v>15</v>
      </c>
      <c r="B9" s="17">
        <v>151</v>
      </c>
      <c r="C9" s="17">
        <v>146</v>
      </c>
      <c r="D9" s="18">
        <v>658</v>
      </c>
      <c r="E9" s="17">
        <v>400</v>
      </c>
      <c r="F9" s="17">
        <v>286</v>
      </c>
      <c r="G9" s="18">
        <v>344</v>
      </c>
      <c r="H9" s="18">
        <v>436</v>
      </c>
      <c r="I9" s="9">
        <f t="shared" si="0"/>
        <v>2421</v>
      </c>
      <c r="J9" s="3"/>
      <c r="K9" s="3"/>
      <c r="L9" s="3"/>
      <c r="M9" s="3"/>
      <c r="N9" s="3"/>
      <c r="O9" s="3"/>
      <c r="P9" s="3"/>
      <c r="Q9" s="3"/>
      <c r="R9" s="3"/>
      <c r="S9" s="3"/>
      <c r="T9" s="3"/>
      <c r="U9" s="3"/>
      <c r="V9" s="3"/>
      <c r="W9" s="3"/>
      <c r="X9" s="3"/>
      <c r="Y9" s="3"/>
      <c r="Z9" s="3"/>
    </row>
    <row r="10" spans="1:26" ht="15" customHeight="1" thickTop="1" thickBot="1" x14ac:dyDescent="0.25">
      <c r="A10" s="16" t="s">
        <v>16</v>
      </c>
      <c r="B10" s="19">
        <v>3</v>
      </c>
      <c r="C10" s="19">
        <v>3</v>
      </c>
      <c r="D10" s="20">
        <v>15</v>
      </c>
      <c r="E10" s="19">
        <v>7</v>
      </c>
      <c r="F10" s="19">
        <v>6</v>
      </c>
      <c r="G10" s="20">
        <v>6</v>
      </c>
      <c r="H10" s="20">
        <v>7</v>
      </c>
      <c r="I10" s="12">
        <f t="shared" si="0"/>
        <v>47</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11305.25</v>
      </c>
      <c r="C11" s="22">
        <f t="shared" si="1"/>
        <v>15867.25</v>
      </c>
      <c r="D11" s="22">
        <f t="shared" si="1"/>
        <v>15720.51</v>
      </c>
      <c r="E11" s="22">
        <f t="shared" si="1"/>
        <v>13157</v>
      </c>
      <c r="F11" s="22">
        <f>SUM(F3,F5,F7)</f>
        <v>22898.11</v>
      </c>
      <c r="G11" s="22">
        <f t="shared" si="1"/>
        <v>28807.58</v>
      </c>
      <c r="H11" s="22">
        <f t="shared" si="1"/>
        <v>17240.25</v>
      </c>
      <c r="I11" s="23">
        <f t="shared" ref="I11:I12" si="2">SUM(B11:H11)</f>
        <v>124995.95</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56">
        <v>12692.99</v>
      </c>
      <c r="C12" s="57">
        <v>10705.2</v>
      </c>
      <c r="D12" s="57">
        <v>14359.380000000001</v>
      </c>
      <c r="E12" s="57">
        <v>17213.98</v>
      </c>
      <c r="F12" s="57">
        <v>27301.374000000003</v>
      </c>
      <c r="G12" s="57">
        <v>29032.370000000003</v>
      </c>
      <c r="H12" s="58">
        <v>15945.83</v>
      </c>
      <c r="I12" s="28">
        <f t="shared" si="2"/>
        <v>127251.124</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-0.10933121352809699</v>
      </c>
      <c r="C13" s="29">
        <f t="shared" si="3"/>
        <v>0.48220023913612065</v>
      </c>
      <c r="D13" s="29">
        <f t="shared" si="3"/>
        <v>9.4790304316760138E-2</v>
      </c>
      <c r="E13" s="29">
        <f t="shared" si="3"/>
        <v>-0.23567937223117488</v>
      </c>
      <c r="F13" s="29">
        <f t="shared" si="3"/>
        <v>-0.16128360426108965</v>
      </c>
      <c r="G13" s="29">
        <f t="shared" si="3"/>
        <v>-7.7427368141147574E-3</v>
      </c>
      <c r="H13" s="29">
        <f t="shared" si="3"/>
        <v>8.1176081771848818E-2</v>
      </c>
      <c r="I13" s="30">
        <f t="shared" si="3"/>
        <v>-1.7722232457451605E-2</v>
      </c>
      <c r="J13" s="3"/>
      <c r="K13" s="3"/>
      <c r="L13" s="3"/>
      <c r="M13" s="3"/>
      <c r="N13" s="3"/>
      <c r="O13" s="3"/>
      <c r="P13" s="3"/>
      <c r="Q13" s="3"/>
      <c r="R13" s="3"/>
      <c r="S13" s="3"/>
      <c r="T13" s="3"/>
      <c r="U13" s="3"/>
      <c r="V13" s="3"/>
      <c r="W13" s="3"/>
      <c r="X13" s="3"/>
      <c r="Y13" s="3"/>
      <c r="Z13" s="3"/>
    </row>
    <row r="14" spans="1:26" ht="130.5" customHeight="1" thickTop="1" thickBot="1" x14ac:dyDescent="0.25">
      <c r="A14" s="7"/>
      <c r="B14" s="31" t="s">
        <v>325</v>
      </c>
      <c r="C14" s="31" t="s">
        <v>326</v>
      </c>
      <c r="D14" s="31" t="s">
        <v>327</v>
      </c>
      <c r="E14" s="31" t="s">
        <v>328</v>
      </c>
      <c r="F14" s="32" t="s">
        <v>329</v>
      </c>
      <c r="G14" s="31" t="s">
        <v>330</v>
      </c>
      <c r="H14" s="31" t="s">
        <v>331</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229</v>
      </c>
      <c r="C15" s="35">
        <f t="shared" si="4"/>
        <v>262</v>
      </c>
      <c r="D15" s="35">
        <f t="shared" si="4"/>
        <v>278</v>
      </c>
      <c r="E15" s="35">
        <f t="shared" si="4"/>
        <v>274</v>
      </c>
      <c r="F15" s="35">
        <f t="shared" si="4"/>
        <v>484</v>
      </c>
      <c r="G15" s="36">
        <f t="shared" si="4"/>
        <v>602</v>
      </c>
      <c r="H15" s="35">
        <f t="shared" si="4"/>
        <v>355</v>
      </c>
      <c r="I15" s="37">
        <f>SUM(A15:G15)</f>
        <v>2129</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48.175324675324674</v>
      </c>
      <c r="C16" s="38">
        <f t="shared" si="5"/>
        <v>45.703389830508478</v>
      </c>
      <c r="D16" s="38">
        <f t="shared" si="5"/>
        <v>45.685857142857145</v>
      </c>
      <c r="E16" s="38">
        <f t="shared" si="5"/>
        <v>35.216666666666669</v>
      </c>
      <c r="F16" s="38">
        <f t="shared" si="5"/>
        <v>40.198717948717949</v>
      </c>
      <c r="G16" s="38">
        <f t="shared" si="5"/>
        <v>41.859813084112147</v>
      </c>
      <c r="H16" s="38">
        <f t="shared" si="5"/>
        <v>43.7</v>
      </c>
      <c r="I16" s="39">
        <f t="shared" si="5"/>
        <v>43.471100746268661</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54.923245614035089</v>
      </c>
      <c r="C17" s="38">
        <f t="shared" si="6"/>
        <v>71.715000000000003</v>
      </c>
      <c r="D17" s="38">
        <f t="shared" si="6"/>
        <v>66.079754601226995</v>
      </c>
      <c r="E17" s="38">
        <f t="shared" si="6"/>
        <v>59.103741496598637</v>
      </c>
      <c r="F17" s="38">
        <f t="shared" si="6"/>
        <v>54.259728682170547</v>
      </c>
      <c r="G17" s="38">
        <f t="shared" si="6"/>
        <v>54.602441176470592</v>
      </c>
      <c r="H17" s="38">
        <f t="shared" si="6"/>
        <v>54.085260115606935</v>
      </c>
      <c r="I17" s="39">
        <f t="shared" si="6"/>
        <v>58.288728624535317</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35.118421052631582</v>
      </c>
      <c r="C18" s="38">
        <f t="shared" si="7"/>
        <v>45.537735849056602</v>
      </c>
      <c r="D18" s="38">
        <f t="shared" si="7"/>
        <v>38.922222222222224</v>
      </c>
      <c r="E18" s="38">
        <f t="shared" si="7"/>
        <v>35.177835051546388</v>
      </c>
      <c r="F18" s="38">
        <f t="shared" si="7"/>
        <v>38.943243243243245</v>
      </c>
      <c r="G18" s="38">
        <f t="shared" si="7"/>
        <v>37.185483870967744</v>
      </c>
      <c r="H18" s="38">
        <f t="shared" si="7"/>
        <v>42.656716417910445</v>
      </c>
      <c r="I18" s="39">
        <f t="shared" si="7"/>
        <v>38.635323383084575</v>
      </c>
      <c r="J18" s="3"/>
      <c r="K18" s="3"/>
      <c r="L18" s="3"/>
      <c r="M18" s="3"/>
      <c r="N18" s="3"/>
      <c r="O18" s="3"/>
      <c r="P18" s="3"/>
      <c r="Q18" s="3"/>
      <c r="R18" s="3"/>
      <c r="S18" s="3"/>
      <c r="T18" s="3"/>
      <c r="U18" s="3"/>
      <c r="V18" s="3"/>
      <c r="W18" s="3"/>
      <c r="X18" s="3"/>
      <c r="Y18" s="3"/>
      <c r="Z18" s="3"/>
    </row>
    <row r="19" spans="1:26" ht="39.75" thickTop="1" thickBot="1" x14ac:dyDescent="0.25">
      <c r="A19" s="40" t="s">
        <v>31</v>
      </c>
      <c r="B19" s="41">
        <v>15</v>
      </c>
      <c r="C19" s="41">
        <v>73</v>
      </c>
      <c r="D19" s="41">
        <v>206</v>
      </c>
      <c r="E19" s="41">
        <v>160</v>
      </c>
      <c r="F19" s="41">
        <v>231</v>
      </c>
      <c r="G19" s="41">
        <v>372</v>
      </c>
      <c r="H19" s="41">
        <v>30</v>
      </c>
      <c r="I19" s="15">
        <f>B19+C19+D19+E19+F19+G19+H19</f>
        <v>1087</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B19/B12</f>
        <v>1.1817546535528667E-3</v>
      </c>
      <c r="C20" s="42">
        <f t="shared" ref="C20" si="8">C19/C11</f>
        <v>4.6006711938111518E-3</v>
      </c>
      <c r="D20" s="42">
        <f>D19/D12</f>
        <v>1.434602329627045E-2</v>
      </c>
      <c r="E20" s="43">
        <v>5.8999999999999999E-3</v>
      </c>
      <c r="F20" s="43">
        <f t="shared" ref="F20:G20" si="9">F19/F12</f>
        <v>8.4611126165298478E-3</v>
      </c>
      <c r="G20" s="42">
        <f t="shared" si="9"/>
        <v>1.2813283931005287E-2</v>
      </c>
      <c r="H20" s="42">
        <f>H19/H11</f>
        <v>1.740113977465524E-3</v>
      </c>
      <c r="I20" s="44">
        <f>SUM(B19:H19)/I12</f>
        <v>8.542164232671139E-3</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3873.46</v>
      </c>
      <c r="C22" s="52">
        <v>4132.37</v>
      </c>
      <c r="D22" s="52">
        <v>4066.9</v>
      </c>
      <c r="E22" s="52">
        <v>4582.0600000000004</v>
      </c>
      <c r="F22" s="52">
        <v>5667.2</v>
      </c>
      <c r="G22" s="52">
        <v>6027.67</v>
      </c>
      <c r="H22" s="52">
        <v>4577.05</v>
      </c>
      <c r="I22" s="53">
        <f>SUM(B22:H22)/I11</f>
        <v>0.26342221487976214</v>
      </c>
      <c r="J22" s="3"/>
      <c r="K22" s="3"/>
      <c r="L22" s="3"/>
      <c r="M22" s="3"/>
      <c r="N22" s="3"/>
      <c r="O22" s="3"/>
      <c r="P22" s="3"/>
      <c r="Q22" s="3"/>
      <c r="R22" s="3"/>
      <c r="S22" s="3"/>
      <c r="T22" s="3"/>
      <c r="U22" s="3"/>
      <c r="V22" s="3"/>
      <c r="W22" s="3"/>
      <c r="X22" s="3"/>
      <c r="Y22" s="3"/>
      <c r="Z22" s="3"/>
    </row>
    <row r="23" spans="1:26" ht="18" customHeight="1" thickTop="1" x14ac:dyDescent="0.2">
      <c r="A23" s="7" t="s">
        <v>35</v>
      </c>
      <c r="B23" s="54">
        <v>0.2</v>
      </c>
      <c r="C23" s="54">
        <v>0.26040000000000002</v>
      </c>
      <c r="D23" s="54">
        <v>0.25869999999999999</v>
      </c>
      <c r="E23" s="55">
        <v>0.3483</v>
      </c>
      <c r="F23" s="55">
        <v>0.248</v>
      </c>
      <c r="G23" s="55">
        <v>0.20899999999999999</v>
      </c>
      <c r="H23" s="55">
        <v>0.26500000000000001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Z1000"/>
  <sheetViews>
    <sheetView workbookViewId="0">
      <selection activeCell="B12" sqref="B12"/>
    </sheetView>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44928</v>
      </c>
      <c r="C2" s="5">
        <v>44929</v>
      </c>
      <c r="D2" s="5">
        <v>44930</v>
      </c>
      <c r="E2" s="5">
        <v>44931</v>
      </c>
      <c r="F2" s="5">
        <v>44932</v>
      </c>
      <c r="G2" s="5">
        <v>44933</v>
      </c>
      <c r="H2" s="5">
        <v>44934</v>
      </c>
      <c r="I2" s="6" t="s">
        <v>8</v>
      </c>
      <c r="J2" s="3"/>
      <c r="K2" s="3"/>
      <c r="L2" s="3"/>
      <c r="M2" s="3"/>
      <c r="N2" s="3"/>
      <c r="O2" s="3"/>
      <c r="P2" s="3"/>
      <c r="Q2" s="3"/>
      <c r="R2" s="3"/>
      <c r="S2" s="3"/>
      <c r="T2" s="3"/>
      <c r="U2" s="3"/>
      <c r="V2" s="3"/>
      <c r="W2" s="3"/>
      <c r="X2" s="3"/>
      <c r="Y2" s="3"/>
      <c r="Z2" s="3"/>
    </row>
    <row r="3" spans="1:26" ht="18" customHeight="1" x14ac:dyDescent="0.2">
      <c r="A3" s="7" t="s">
        <v>9</v>
      </c>
      <c r="B3" s="8"/>
      <c r="C3" s="8"/>
      <c r="D3" s="8"/>
      <c r="E3" s="8"/>
      <c r="F3" s="8"/>
      <c r="G3" s="8"/>
      <c r="H3" s="8"/>
      <c r="I3" s="9">
        <f t="shared" ref="I3:I10" si="0">SUM(A3:H3)</f>
        <v>0</v>
      </c>
      <c r="J3" s="3"/>
      <c r="K3" s="3"/>
      <c r="L3" s="3"/>
      <c r="M3" s="3"/>
      <c r="N3" s="3"/>
      <c r="O3" s="3"/>
      <c r="P3" s="3"/>
      <c r="Q3" s="3"/>
      <c r="R3" s="3"/>
      <c r="S3" s="3"/>
      <c r="T3" s="3"/>
      <c r="U3" s="3"/>
      <c r="V3" s="3"/>
      <c r="W3" s="3"/>
      <c r="X3" s="3"/>
      <c r="Y3" s="3"/>
      <c r="Z3" s="3"/>
    </row>
    <row r="4" spans="1:26" ht="18" customHeight="1" x14ac:dyDescent="0.2">
      <c r="A4" s="7" t="s">
        <v>10</v>
      </c>
      <c r="B4" s="10"/>
      <c r="C4" s="10"/>
      <c r="D4" s="11"/>
      <c r="E4" s="10"/>
      <c r="F4" s="10"/>
      <c r="G4" s="11"/>
      <c r="H4" s="11"/>
      <c r="I4" s="12">
        <f t="shared" si="0"/>
        <v>0</v>
      </c>
      <c r="J4" s="3"/>
      <c r="K4" s="3"/>
      <c r="L4" s="3"/>
      <c r="M4" s="3"/>
      <c r="N4" s="3"/>
      <c r="O4" s="3"/>
      <c r="P4" s="3"/>
      <c r="Q4" s="3"/>
      <c r="R4" s="3"/>
      <c r="S4" s="3"/>
      <c r="T4" s="3"/>
      <c r="U4" s="3"/>
      <c r="V4" s="3"/>
      <c r="W4" s="3"/>
      <c r="X4" s="3"/>
      <c r="Y4" s="3"/>
      <c r="Z4" s="3"/>
    </row>
    <row r="5" spans="1:26" ht="18" customHeight="1" x14ac:dyDescent="0.2">
      <c r="A5" s="7" t="s">
        <v>11</v>
      </c>
      <c r="B5" s="8"/>
      <c r="C5" s="8"/>
      <c r="D5" s="13"/>
      <c r="E5" s="8"/>
      <c r="F5" s="8"/>
      <c r="G5" s="13"/>
      <c r="H5" s="13"/>
      <c r="I5" s="9">
        <f t="shared" si="0"/>
        <v>0</v>
      </c>
      <c r="J5" s="3"/>
      <c r="K5" s="3"/>
      <c r="L5" s="3"/>
      <c r="M5" s="3"/>
      <c r="N5" s="3"/>
      <c r="O5" s="3"/>
      <c r="P5" s="3"/>
      <c r="Q5" s="3"/>
      <c r="R5" s="3"/>
      <c r="S5" s="3"/>
      <c r="T5" s="3"/>
      <c r="U5" s="3"/>
      <c r="V5" s="3"/>
      <c r="W5" s="3"/>
      <c r="X5" s="3"/>
      <c r="Y5" s="3"/>
      <c r="Z5" s="3"/>
    </row>
    <row r="6" spans="1:26" ht="18" customHeight="1" x14ac:dyDescent="0.2">
      <c r="A6" s="7" t="s">
        <v>12</v>
      </c>
      <c r="B6" s="10"/>
      <c r="C6" s="10"/>
      <c r="D6" s="11"/>
      <c r="E6" s="10"/>
      <c r="F6" s="10"/>
      <c r="G6" s="11"/>
      <c r="H6" s="11"/>
      <c r="I6" s="14">
        <f t="shared" si="0"/>
        <v>0</v>
      </c>
      <c r="J6" s="3"/>
      <c r="K6" s="3"/>
      <c r="L6" s="3"/>
      <c r="M6" s="3"/>
      <c r="N6" s="3"/>
      <c r="O6" s="3"/>
      <c r="P6" s="3"/>
      <c r="Q6" s="3"/>
      <c r="R6" s="3"/>
      <c r="S6" s="3"/>
      <c r="T6" s="3"/>
      <c r="U6" s="3"/>
      <c r="V6" s="3"/>
      <c r="W6" s="3"/>
      <c r="X6" s="3"/>
      <c r="Y6" s="3"/>
      <c r="Z6" s="3"/>
    </row>
    <row r="7" spans="1:26" ht="18" customHeight="1" x14ac:dyDescent="0.2">
      <c r="A7" s="7" t="s">
        <v>13</v>
      </c>
      <c r="B7" s="8"/>
      <c r="C7" s="8"/>
      <c r="D7" s="13"/>
      <c r="E7" s="8"/>
      <c r="F7" s="8"/>
      <c r="G7" s="13"/>
      <c r="H7" s="13"/>
      <c r="I7" s="15">
        <f t="shared" si="0"/>
        <v>0</v>
      </c>
      <c r="J7" s="3"/>
      <c r="K7" s="3"/>
      <c r="L7" s="3"/>
      <c r="M7" s="3"/>
      <c r="N7" s="3"/>
      <c r="O7" s="3"/>
      <c r="P7" s="3"/>
      <c r="Q7" s="3"/>
      <c r="R7" s="3"/>
      <c r="S7" s="3"/>
      <c r="T7" s="3"/>
      <c r="U7" s="3"/>
      <c r="V7" s="3"/>
      <c r="W7" s="3"/>
      <c r="X7" s="3"/>
      <c r="Y7" s="3"/>
      <c r="Z7" s="3"/>
    </row>
    <row r="8" spans="1:26" ht="18" customHeight="1" x14ac:dyDescent="0.2">
      <c r="A8" s="7" t="s">
        <v>14</v>
      </c>
      <c r="B8" s="10"/>
      <c r="C8" s="10"/>
      <c r="D8" s="11"/>
      <c r="E8" s="10"/>
      <c r="F8" s="10"/>
      <c r="G8" s="11"/>
      <c r="H8" s="11"/>
      <c r="I8" s="14">
        <f t="shared" si="0"/>
        <v>0</v>
      </c>
      <c r="J8" s="3"/>
      <c r="K8" s="3"/>
      <c r="L8" s="3"/>
      <c r="M8" s="3"/>
      <c r="N8" s="3"/>
      <c r="O8" s="3"/>
      <c r="P8" s="3"/>
      <c r="Q8" s="3"/>
      <c r="R8" s="3"/>
      <c r="S8" s="3"/>
      <c r="T8" s="3"/>
      <c r="U8" s="3"/>
      <c r="V8" s="3"/>
      <c r="W8" s="3"/>
      <c r="X8" s="3"/>
      <c r="Y8" s="3"/>
      <c r="Z8" s="3"/>
    </row>
    <row r="9" spans="1:26" ht="15" customHeight="1" x14ac:dyDescent="0.2">
      <c r="A9" s="16" t="s">
        <v>15</v>
      </c>
      <c r="B9" s="17"/>
      <c r="C9" s="17"/>
      <c r="D9" s="18"/>
      <c r="E9" s="17"/>
      <c r="F9" s="17"/>
      <c r="G9" s="18"/>
      <c r="H9" s="18"/>
      <c r="I9" s="9">
        <f t="shared" si="0"/>
        <v>0</v>
      </c>
      <c r="J9" s="3"/>
      <c r="K9" s="3"/>
      <c r="L9" s="3"/>
      <c r="M9" s="3"/>
      <c r="N9" s="3"/>
      <c r="O9" s="3"/>
      <c r="P9" s="3"/>
      <c r="Q9" s="3"/>
      <c r="R9" s="3"/>
      <c r="S9" s="3"/>
      <c r="T9" s="3"/>
      <c r="U9" s="3"/>
      <c r="V9" s="3"/>
      <c r="W9" s="3"/>
      <c r="X9" s="3"/>
      <c r="Y9" s="3"/>
      <c r="Z9" s="3"/>
    </row>
    <row r="10" spans="1:26" ht="15" customHeight="1" x14ac:dyDescent="0.2">
      <c r="A10" s="16" t="s">
        <v>16</v>
      </c>
      <c r="B10" s="19"/>
      <c r="C10" s="19"/>
      <c r="D10" s="20"/>
      <c r="E10" s="19"/>
      <c r="F10" s="19"/>
      <c r="G10" s="20"/>
      <c r="H10" s="20"/>
      <c r="I10" s="12">
        <f t="shared" si="0"/>
        <v>0</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SUM(B3,B5,B7)</f>
        <v>0</v>
      </c>
      <c r="C11" s="22">
        <f t="shared" ref="C11:H11" si="1">SUM(C3,C5,C7)</f>
        <v>0</v>
      </c>
      <c r="D11" s="22">
        <f t="shared" si="1"/>
        <v>0</v>
      </c>
      <c r="E11" s="22">
        <f t="shared" si="1"/>
        <v>0</v>
      </c>
      <c r="F11" s="22">
        <f t="shared" si="1"/>
        <v>0</v>
      </c>
      <c r="G11" s="22">
        <f t="shared" si="1"/>
        <v>0</v>
      </c>
      <c r="H11" s="22">
        <f t="shared" si="1"/>
        <v>0</v>
      </c>
      <c r="I11" s="23">
        <f t="shared" ref="I11:I12" si="2">SUM(B11:H11)</f>
        <v>0</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56"/>
      <c r="C12" s="57"/>
      <c r="D12" s="57"/>
      <c r="E12" s="57"/>
      <c r="F12" s="57"/>
      <c r="G12" s="57"/>
      <c r="H12" s="58"/>
      <c r="I12" s="28">
        <f t="shared" si="2"/>
        <v>0</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t="e">
        <f t="shared" ref="B13:I13" si="3">(B11-B12)/B12</f>
        <v>#DIV/0!</v>
      </c>
      <c r="C13" s="29" t="e">
        <f t="shared" si="3"/>
        <v>#DIV/0!</v>
      </c>
      <c r="D13" s="29" t="e">
        <f t="shared" si="3"/>
        <v>#DIV/0!</v>
      </c>
      <c r="E13" s="29" t="e">
        <f t="shared" si="3"/>
        <v>#DIV/0!</v>
      </c>
      <c r="F13" s="29" t="e">
        <f t="shared" si="3"/>
        <v>#DIV/0!</v>
      </c>
      <c r="G13" s="29" t="e">
        <f t="shared" si="3"/>
        <v>#DIV/0!</v>
      </c>
      <c r="H13" s="29" t="e">
        <f t="shared" si="3"/>
        <v>#DIV/0!</v>
      </c>
      <c r="I13" s="30" t="e">
        <f t="shared" si="3"/>
        <v>#DIV/0!</v>
      </c>
      <c r="J13" s="3"/>
      <c r="K13" s="3"/>
      <c r="L13" s="3"/>
      <c r="M13" s="3"/>
      <c r="N13" s="3"/>
      <c r="O13" s="3"/>
      <c r="P13" s="3"/>
      <c r="Q13" s="3"/>
      <c r="R13" s="3"/>
      <c r="S13" s="3"/>
      <c r="T13" s="3"/>
      <c r="U13" s="3"/>
      <c r="V13" s="3"/>
      <c r="W13" s="3"/>
      <c r="X13" s="3"/>
      <c r="Y13" s="3"/>
      <c r="Z13" s="3"/>
    </row>
    <row r="14" spans="1:26" ht="105" customHeight="1" x14ac:dyDescent="0.2">
      <c r="A14" s="7"/>
      <c r="B14" s="31"/>
      <c r="C14" s="31"/>
      <c r="D14" s="31"/>
      <c r="E14" s="31"/>
      <c r="F14" s="32"/>
      <c r="G14" s="31"/>
      <c r="H14" s="31"/>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0</v>
      </c>
      <c r="C15" s="35">
        <f t="shared" si="4"/>
        <v>0</v>
      </c>
      <c r="D15" s="35">
        <f t="shared" si="4"/>
        <v>0</v>
      </c>
      <c r="E15" s="35">
        <f t="shared" si="4"/>
        <v>0</v>
      </c>
      <c r="F15" s="35">
        <f t="shared" si="4"/>
        <v>0</v>
      </c>
      <c r="G15" s="36">
        <f t="shared" si="4"/>
        <v>0</v>
      </c>
      <c r="H15" s="35">
        <f t="shared" si="4"/>
        <v>0</v>
      </c>
      <c r="I15" s="37">
        <f>SUM(A15:G15)</f>
        <v>0</v>
      </c>
      <c r="J15" s="3"/>
      <c r="K15" s="3"/>
      <c r="L15" s="3"/>
      <c r="M15" s="3"/>
      <c r="N15" s="3"/>
      <c r="O15" s="3"/>
      <c r="P15" s="3"/>
      <c r="Q15" s="3"/>
      <c r="R15" s="3"/>
      <c r="S15" s="3"/>
      <c r="T15" s="3"/>
      <c r="U15" s="3"/>
      <c r="V15" s="3"/>
      <c r="W15" s="3"/>
      <c r="X15" s="3"/>
      <c r="Y15" s="3"/>
      <c r="Z15" s="3"/>
    </row>
    <row r="16" spans="1:26" ht="18" customHeight="1" x14ac:dyDescent="0.2">
      <c r="A16" s="7" t="s">
        <v>28</v>
      </c>
      <c r="B16" s="38" t="e">
        <f t="shared" ref="B16:I16" si="5">B3/B4</f>
        <v>#DIV/0!</v>
      </c>
      <c r="C16" s="38" t="e">
        <f t="shared" si="5"/>
        <v>#DIV/0!</v>
      </c>
      <c r="D16" s="38" t="e">
        <f t="shared" si="5"/>
        <v>#DIV/0!</v>
      </c>
      <c r="E16" s="38" t="e">
        <f t="shared" si="5"/>
        <v>#DIV/0!</v>
      </c>
      <c r="F16" s="38" t="e">
        <f t="shared" si="5"/>
        <v>#DIV/0!</v>
      </c>
      <c r="G16" s="38" t="e">
        <f t="shared" si="5"/>
        <v>#DIV/0!</v>
      </c>
      <c r="H16" s="38" t="e">
        <f t="shared" si="5"/>
        <v>#DIV/0!</v>
      </c>
      <c r="I16" s="39" t="e">
        <f t="shared" si="5"/>
        <v>#DIV/0!</v>
      </c>
      <c r="J16" s="3"/>
      <c r="K16" s="3"/>
      <c r="L16" s="3"/>
      <c r="M16" s="3"/>
      <c r="N16" s="3"/>
      <c r="O16" s="3"/>
      <c r="P16" s="3"/>
      <c r="Q16" s="3"/>
      <c r="R16" s="3"/>
      <c r="S16" s="3"/>
      <c r="T16" s="3"/>
      <c r="U16" s="3"/>
      <c r="V16" s="3"/>
      <c r="W16" s="3"/>
      <c r="X16" s="3"/>
      <c r="Y16" s="3"/>
      <c r="Z16" s="3"/>
    </row>
    <row r="17" spans="1:26" ht="18" customHeight="1" x14ac:dyDescent="0.2">
      <c r="A17" s="34" t="s">
        <v>29</v>
      </c>
      <c r="B17" s="38" t="e">
        <f t="shared" ref="B17:I17" si="6">B5/B6</f>
        <v>#DIV/0!</v>
      </c>
      <c r="C17" s="38" t="e">
        <f t="shared" si="6"/>
        <v>#DIV/0!</v>
      </c>
      <c r="D17" s="38" t="e">
        <f t="shared" si="6"/>
        <v>#DIV/0!</v>
      </c>
      <c r="E17" s="38" t="e">
        <f t="shared" si="6"/>
        <v>#DIV/0!</v>
      </c>
      <c r="F17" s="38" t="e">
        <f t="shared" si="6"/>
        <v>#DIV/0!</v>
      </c>
      <c r="G17" s="38" t="e">
        <f t="shared" si="6"/>
        <v>#DIV/0!</v>
      </c>
      <c r="H17" s="38" t="e">
        <f t="shared" si="6"/>
        <v>#DIV/0!</v>
      </c>
      <c r="I17" s="39" t="e">
        <f t="shared" si="6"/>
        <v>#DIV/0!</v>
      </c>
      <c r="J17" s="3"/>
      <c r="K17" s="3"/>
      <c r="L17" s="3"/>
      <c r="M17" s="3"/>
      <c r="N17" s="3"/>
      <c r="O17" s="3"/>
      <c r="P17" s="3"/>
      <c r="Q17" s="3"/>
      <c r="R17" s="3"/>
      <c r="S17" s="3"/>
      <c r="T17" s="3"/>
      <c r="U17" s="3"/>
      <c r="V17" s="3"/>
      <c r="W17" s="3"/>
      <c r="X17" s="3"/>
      <c r="Y17" s="3"/>
      <c r="Z17" s="3"/>
    </row>
    <row r="18" spans="1:26" ht="18" customHeight="1" x14ac:dyDescent="0.2">
      <c r="A18" s="34" t="s">
        <v>30</v>
      </c>
      <c r="B18" s="38" t="e">
        <f t="shared" ref="B18:I18" si="7">B7/B8</f>
        <v>#DIV/0!</v>
      </c>
      <c r="C18" s="38" t="e">
        <f t="shared" si="7"/>
        <v>#DIV/0!</v>
      </c>
      <c r="D18" s="38" t="e">
        <f t="shared" si="7"/>
        <v>#DIV/0!</v>
      </c>
      <c r="E18" s="38" t="e">
        <f t="shared" si="7"/>
        <v>#DIV/0!</v>
      </c>
      <c r="F18" s="38" t="e">
        <f t="shared" si="7"/>
        <v>#DIV/0!</v>
      </c>
      <c r="G18" s="38" t="e">
        <f t="shared" si="7"/>
        <v>#DIV/0!</v>
      </c>
      <c r="H18" s="38" t="e">
        <f t="shared" si="7"/>
        <v>#DIV/0!</v>
      </c>
      <c r="I18" s="39" t="e">
        <f t="shared" si="7"/>
        <v>#DIV/0!</v>
      </c>
      <c r="J18" s="3"/>
      <c r="K18" s="3"/>
      <c r="L18" s="3"/>
      <c r="M18" s="3"/>
      <c r="N18" s="3"/>
      <c r="O18" s="3"/>
      <c r="P18" s="3"/>
      <c r="Q18" s="3"/>
      <c r="R18" s="3"/>
      <c r="S18" s="3"/>
      <c r="T18" s="3"/>
      <c r="U18" s="3"/>
      <c r="V18" s="3"/>
      <c r="W18" s="3"/>
      <c r="X18" s="3"/>
      <c r="Y18" s="3"/>
      <c r="Z18" s="3"/>
    </row>
    <row r="19" spans="1:26" ht="38.25" x14ac:dyDescent="0.2">
      <c r="A19" s="40" t="s">
        <v>31</v>
      </c>
      <c r="B19" s="41"/>
      <c r="C19" s="41"/>
      <c r="D19" s="41"/>
      <c r="E19" s="41"/>
      <c r="F19" s="41"/>
      <c r="G19" s="41"/>
      <c r="H19" s="41"/>
      <c r="I19" s="15">
        <f>B19+C19+D19+E19+F19+G19+H19</f>
        <v>0</v>
      </c>
      <c r="J19" s="3"/>
      <c r="K19" s="3"/>
      <c r="L19" s="3"/>
      <c r="M19" s="3"/>
      <c r="N19" s="3"/>
      <c r="O19" s="3"/>
      <c r="P19" s="3"/>
      <c r="Q19" s="3"/>
      <c r="R19" s="3"/>
      <c r="S19" s="3"/>
      <c r="T19" s="3"/>
      <c r="U19" s="3"/>
      <c r="V19" s="3"/>
      <c r="W19" s="3"/>
      <c r="X19" s="3"/>
      <c r="Y19" s="3"/>
      <c r="Z19" s="3"/>
    </row>
    <row r="20" spans="1:26" ht="18" customHeight="1" x14ac:dyDescent="0.2">
      <c r="A20" s="7" t="s">
        <v>32</v>
      </c>
      <c r="B20" s="42" t="e">
        <f t="shared" ref="B20:C20" si="8">B19/B11</f>
        <v>#DIV/0!</v>
      </c>
      <c r="C20" s="42" t="e">
        <f t="shared" si="8"/>
        <v>#DIV/0!</v>
      </c>
      <c r="D20" s="42" t="e">
        <f t="shared" ref="D20:G20" si="9">D19/D12</f>
        <v>#DIV/0!</v>
      </c>
      <c r="E20" s="43" t="e">
        <f t="shared" si="9"/>
        <v>#DIV/0!</v>
      </c>
      <c r="F20" s="43" t="e">
        <f t="shared" si="9"/>
        <v>#DIV/0!</v>
      </c>
      <c r="G20" s="42" t="e">
        <f t="shared" si="9"/>
        <v>#DIV/0!</v>
      </c>
      <c r="H20" s="42" t="e">
        <f>H19/H11</f>
        <v>#DIV/0!</v>
      </c>
      <c r="I20" s="44" t="e">
        <f>SUM(B19:H19)/I12</f>
        <v>#DIV/0!</v>
      </c>
      <c r="J20" s="3"/>
      <c r="K20" s="3"/>
      <c r="L20" s="3"/>
      <c r="M20" s="3"/>
      <c r="N20" s="3"/>
      <c r="O20" s="3"/>
      <c r="P20" s="3"/>
      <c r="Q20" s="3"/>
      <c r="R20" s="3"/>
      <c r="S20" s="3"/>
      <c r="T20" s="3"/>
      <c r="U20" s="3"/>
      <c r="V20" s="3"/>
      <c r="W20" s="3"/>
      <c r="X20" s="3"/>
      <c r="Y20" s="3"/>
      <c r="Z20" s="3"/>
    </row>
    <row r="21" spans="1:26" ht="35.2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c r="C22" s="52"/>
      <c r="D22" s="52"/>
      <c r="E22" s="52"/>
      <c r="F22" s="52"/>
      <c r="G22" s="52"/>
      <c r="H22" s="52"/>
      <c r="I22" s="53" t="e">
        <f>SUM(B22:H22)/I11</f>
        <v>#DIV/0!</v>
      </c>
      <c r="J22" s="3"/>
      <c r="K22" s="3"/>
      <c r="L22" s="3"/>
      <c r="M22" s="3"/>
      <c r="N22" s="3"/>
      <c r="O22" s="3"/>
      <c r="P22" s="3"/>
      <c r="Q22" s="3"/>
      <c r="R22" s="3"/>
      <c r="S22" s="3"/>
      <c r="T22" s="3"/>
      <c r="U22" s="3"/>
      <c r="V22" s="3"/>
      <c r="W22" s="3"/>
      <c r="X22" s="3"/>
      <c r="Y22" s="3"/>
      <c r="Z22" s="3"/>
    </row>
    <row r="23" spans="1:26" ht="18" customHeight="1" x14ac:dyDescent="0.2">
      <c r="A23" s="7" t="s">
        <v>35</v>
      </c>
      <c r="B23" s="54"/>
      <c r="C23" s="54"/>
      <c r="D23" s="54"/>
      <c r="E23" s="55"/>
      <c r="F23" s="55"/>
      <c r="G23" s="55"/>
      <c r="H23" s="55"/>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4D96A-6F06-456C-8ADA-FA67EDBD29DD}">
  <dimension ref="A1:Z1000"/>
  <sheetViews>
    <sheetView topLeftCell="E1" workbookViewId="0">
      <selection activeCell="F11" sqref="F11"/>
    </sheetView>
  </sheetViews>
  <sheetFormatPr defaultColWidth="12.42578125" defaultRowHeight="15" customHeight="1" x14ac:dyDescent="0.2"/>
  <cols>
    <col min="1" max="1" width="18.7109375" customWidth="1"/>
    <col min="2" max="2" width="21" bestFit="1" customWidth="1"/>
    <col min="3" max="3" width="25.28515625" bestFit="1" customWidth="1"/>
    <col min="4" max="5" width="14.7109375" customWidth="1"/>
    <col min="6" max="6" width="21"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45208</v>
      </c>
      <c r="C2" s="5">
        <v>45209</v>
      </c>
      <c r="D2" s="5">
        <v>45210</v>
      </c>
      <c r="E2" s="5">
        <v>45211</v>
      </c>
      <c r="F2" s="5">
        <v>45212</v>
      </c>
      <c r="G2" s="5">
        <v>45213</v>
      </c>
      <c r="H2" s="5">
        <v>45214</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5631.01</v>
      </c>
      <c r="C3" s="8">
        <v>2613</v>
      </c>
      <c r="D3" s="8">
        <v>3098.75</v>
      </c>
      <c r="E3" s="8">
        <v>1883.5</v>
      </c>
      <c r="F3" s="8">
        <v>2724.8</v>
      </c>
      <c r="G3" s="8">
        <v>4307</v>
      </c>
      <c r="H3" s="8">
        <v>3728.25</v>
      </c>
      <c r="I3" s="9">
        <f t="shared" ref="I3:I10" si="0">SUM(A3:H3)</f>
        <v>23986.31</v>
      </c>
      <c r="J3" s="3"/>
      <c r="K3" s="3"/>
      <c r="L3" s="3"/>
      <c r="M3" s="3"/>
      <c r="N3" s="3"/>
      <c r="O3" s="3"/>
      <c r="P3" s="3"/>
      <c r="Q3" s="3"/>
      <c r="R3" s="3"/>
      <c r="S3" s="3"/>
      <c r="T3" s="3"/>
      <c r="U3" s="3"/>
      <c r="V3" s="3"/>
      <c r="W3" s="3"/>
      <c r="X3" s="3"/>
      <c r="Y3" s="3"/>
      <c r="Z3" s="3"/>
    </row>
    <row r="4" spans="1:26" ht="18" customHeight="1" thickTop="1" thickBot="1" x14ac:dyDescent="0.25">
      <c r="A4" s="7" t="s">
        <v>10</v>
      </c>
      <c r="B4" s="10">
        <v>108</v>
      </c>
      <c r="C4" s="10">
        <v>58</v>
      </c>
      <c r="D4" s="11">
        <v>87</v>
      </c>
      <c r="E4" s="10">
        <v>39</v>
      </c>
      <c r="F4" s="10">
        <v>57</v>
      </c>
      <c r="G4" s="11">
        <v>77</v>
      </c>
      <c r="H4" s="11">
        <v>93</v>
      </c>
      <c r="I4" s="12">
        <f t="shared" si="0"/>
        <v>519</v>
      </c>
      <c r="J4" s="3"/>
      <c r="K4" s="3"/>
      <c r="L4" s="3"/>
      <c r="M4" s="3"/>
      <c r="N4" s="3"/>
      <c r="O4" s="3"/>
      <c r="P4" s="3"/>
      <c r="Q4" s="3"/>
      <c r="R4" s="3"/>
      <c r="S4" s="3"/>
      <c r="T4" s="3"/>
      <c r="U4" s="3"/>
      <c r="V4" s="3"/>
      <c r="W4" s="3"/>
      <c r="X4" s="3"/>
      <c r="Y4" s="3"/>
      <c r="Z4" s="3"/>
    </row>
    <row r="5" spans="1:26" ht="18" customHeight="1" thickTop="1" thickBot="1" x14ac:dyDescent="0.25">
      <c r="A5" s="7" t="s">
        <v>11</v>
      </c>
      <c r="B5" s="8">
        <v>9576.5</v>
      </c>
      <c r="C5" s="8">
        <v>7230</v>
      </c>
      <c r="D5" s="13">
        <v>8329.5</v>
      </c>
      <c r="E5" s="8">
        <v>11445.5</v>
      </c>
      <c r="F5" s="8">
        <v>15807.5</v>
      </c>
      <c r="G5" s="13">
        <v>15968.25</v>
      </c>
      <c r="H5" s="13">
        <v>8154.75</v>
      </c>
      <c r="I5" s="9">
        <f t="shared" si="0"/>
        <v>76512</v>
      </c>
      <c r="J5" s="3"/>
      <c r="K5" s="3"/>
      <c r="L5" s="3"/>
      <c r="M5" s="3"/>
      <c r="N5" s="3"/>
      <c r="O5" s="3"/>
      <c r="P5" s="3"/>
      <c r="Q5" s="3"/>
      <c r="R5" s="3"/>
      <c r="S5" s="3"/>
      <c r="T5" s="3"/>
      <c r="U5" s="3"/>
      <c r="V5" s="3"/>
      <c r="W5" s="3"/>
      <c r="X5" s="3"/>
      <c r="Y5" s="3"/>
      <c r="Z5" s="3"/>
    </row>
    <row r="6" spans="1:26" ht="18" customHeight="1" thickTop="1" thickBot="1" x14ac:dyDescent="0.25">
      <c r="A6" s="7" t="s">
        <v>12</v>
      </c>
      <c r="B6" s="10">
        <v>170</v>
      </c>
      <c r="C6" s="10">
        <v>111</v>
      </c>
      <c r="D6" s="11">
        <v>127</v>
      </c>
      <c r="E6" s="10">
        <v>167</v>
      </c>
      <c r="F6" s="10">
        <v>255</v>
      </c>
      <c r="G6" s="11">
        <v>248</v>
      </c>
      <c r="H6" s="11">
        <v>134</v>
      </c>
      <c r="I6" s="14">
        <f t="shared" si="0"/>
        <v>1212</v>
      </c>
      <c r="J6" s="3"/>
      <c r="K6" s="3"/>
      <c r="L6" s="3"/>
      <c r="M6" s="3"/>
      <c r="N6" s="3"/>
      <c r="O6" s="3"/>
      <c r="P6" s="3"/>
      <c r="Q6" s="3"/>
      <c r="R6" s="3"/>
      <c r="S6" s="3"/>
      <c r="T6" s="3"/>
      <c r="U6" s="3"/>
      <c r="V6" s="3"/>
      <c r="W6" s="3"/>
      <c r="X6" s="3"/>
      <c r="Y6" s="3"/>
      <c r="Z6" s="3"/>
    </row>
    <row r="7" spans="1:26" ht="18" customHeight="1" thickTop="1" thickBot="1" x14ac:dyDescent="0.25">
      <c r="A7" s="7" t="s">
        <v>13</v>
      </c>
      <c r="B7" s="8">
        <v>4809.25</v>
      </c>
      <c r="C7" s="8">
        <v>1614</v>
      </c>
      <c r="D7" s="13">
        <v>5071.75</v>
      </c>
      <c r="E7" s="8">
        <v>2899.5</v>
      </c>
      <c r="F7" s="8">
        <v>5731</v>
      </c>
      <c r="G7" s="13">
        <v>5968.01</v>
      </c>
      <c r="H7" s="13">
        <v>3980</v>
      </c>
      <c r="I7" s="15">
        <f t="shared" si="0"/>
        <v>30073.510000000002</v>
      </c>
      <c r="J7" s="3"/>
      <c r="K7" s="3"/>
      <c r="L7" s="3"/>
      <c r="M7" s="3"/>
      <c r="N7" s="3"/>
      <c r="O7" s="3"/>
      <c r="P7" s="3"/>
      <c r="Q7" s="3"/>
      <c r="R7" s="3"/>
      <c r="S7" s="3"/>
      <c r="T7" s="3"/>
      <c r="U7" s="3"/>
      <c r="V7" s="3"/>
      <c r="W7" s="3"/>
      <c r="X7" s="3"/>
      <c r="Y7" s="3"/>
      <c r="Z7" s="3"/>
    </row>
    <row r="8" spans="1:26" ht="18" customHeight="1" thickTop="1" thickBot="1" x14ac:dyDescent="0.25">
      <c r="A8" s="7" t="s">
        <v>14</v>
      </c>
      <c r="B8" s="10">
        <v>66</v>
      </c>
      <c r="C8" s="10">
        <v>36</v>
      </c>
      <c r="D8" s="11">
        <v>87</v>
      </c>
      <c r="E8" s="10">
        <v>50</v>
      </c>
      <c r="F8" s="10">
        <v>142</v>
      </c>
      <c r="G8" s="11">
        <v>108</v>
      </c>
      <c r="H8" s="11">
        <v>46</v>
      </c>
      <c r="I8" s="14">
        <f t="shared" si="0"/>
        <v>535</v>
      </c>
      <c r="J8" s="3"/>
      <c r="K8" s="3"/>
      <c r="L8" s="3"/>
      <c r="M8" s="3"/>
      <c r="N8" s="3"/>
      <c r="O8" s="3"/>
      <c r="P8" s="3"/>
      <c r="Q8" s="3"/>
      <c r="R8" s="3"/>
      <c r="S8" s="3"/>
      <c r="T8" s="3"/>
      <c r="U8" s="3"/>
      <c r="V8" s="3"/>
      <c r="W8" s="3"/>
      <c r="X8" s="3"/>
      <c r="Y8" s="3"/>
      <c r="Z8" s="3"/>
    </row>
    <row r="9" spans="1:26" ht="15" customHeight="1" thickTop="1" thickBot="1" x14ac:dyDescent="0.25">
      <c r="A9" s="16" t="s">
        <v>15</v>
      </c>
      <c r="B9" s="17">
        <v>314</v>
      </c>
      <c r="C9" s="17">
        <v>128</v>
      </c>
      <c r="D9" s="18">
        <v>280</v>
      </c>
      <c r="E9" s="17">
        <v>197</v>
      </c>
      <c r="F9" s="17">
        <f>184+259.5</f>
        <v>443.5</v>
      </c>
      <c r="G9" s="18">
        <v>482</v>
      </c>
      <c r="H9" s="18">
        <v>375</v>
      </c>
      <c r="I9" s="9">
        <f t="shared" si="0"/>
        <v>2219.5</v>
      </c>
      <c r="J9" s="3"/>
      <c r="K9" s="3"/>
      <c r="L9" s="3"/>
      <c r="M9" s="3"/>
      <c r="N9" s="3"/>
      <c r="O9" s="3"/>
      <c r="P9" s="3"/>
      <c r="Q9" s="3"/>
      <c r="R9" s="3"/>
      <c r="S9" s="3"/>
      <c r="T9" s="3"/>
      <c r="U9" s="3"/>
      <c r="V9" s="3"/>
      <c r="W9" s="3"/>
      <c r="X9" s="3"/>
      <c r="Y9" s="3"/>
      <c r="Z9" s="3"/>
    </row>
    <row r="10" spans="1:26" ht="15" customHeight="1" thickTop="1" thickBot="1" x14ac:dyDescent="0.25">
      <c r="A10" s="16" t="s">
        <v>16</v>
      </c>
      <c r="B10" s="19">
        <v>4</v>
      </c>
      <c r="C10" s="19">
        <v>6</v>
      </c>
      <c r="D10" s="20">
        <v>3</v>
      </c>
      <c r="E10" s="19">
        <v>5</v>
      </c>
      <c r="F10" s="19">
        <v>9</v>
      </c>
      <c r="G10" s="20">
        <v>4</v>
      </c>
      <c r="H10" s="20">
        <v>8</v>
      </c>
      <c r="I10" s="12">
        <f t="shared" si="0"/>
        <v>39</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20016.760000000002</v>
      </c>
      <c r="C11" s="22">
        <f t="shared" si="1"/>
        <v>11457</v>
      </c>
      <c r="D11" s="22">
        <f t="shared" si="1"/>
        <v>16500</v>
      </c>
      <c r="E11" s="22">
        <f t="shared" si="1"/>
        <v>16228.5</v>
      </c>
      <c r="F11" s="22">
        <f>SUM(F3,F5,F7)</f>
        <v>24263.3</v>
      </c>
      <c r="G11" s="22">
        <f t="shared" si="1"/>
        <v>26243.260000000002</v>
      </c>
      <c r="H11" s="22">
        <f t="shared" si="1"/>
        <v>15863</v>
      </c>
      <c r="I11" s="23">
        <f t="shared" ref="I11:I12" si="2">SUM(B11:H11)</f>
        <v>130571.82</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56">
        <v>11324.73</v>
      </c>
      <c r="C12" s="57">
        <v>11180.859999999999</v>
      </c>
      <c r="D12" s="57">
        <v>17364.66</v>
      </c>
      <c r="E12" s="57">
        <v>16960.63</v>
      </c>
      <c r="F12" s="57">
        <v>23466.81</v>
      </c>
      <c r="G12" s="57">
        <v>30585.18</v>
      </c>
      <c r="H12" s="58">
        <v>11712.960000000001</v>
      </c>
      <c r="I12" s="28">
        <f t="shared" si="2"/>
        <v>122595.83</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0.76752646641465205</v>
      </c>
      <c r="C13" s="29">
        <f t="shared" si="3"/>
        <v>2.4697563514792357E-2</v>
      </c>
      <c r="D13" s="29">
        <f t="shared" si="3"/>
        <v>-4.9794237261196007E-2</v>
      </c>
      <c r="E13" s="29">
        <f t="shared" si="3"/>
        <v>-4.3166438982514266E-2</v>
      </c>
      <c r="F13" s="29">
        <f t="shared" si="3"/>
        <v>3.3941127916406105E-2</v>
      </c>
      <c r="G13" s="29">
        <f t="shared" si="3"/>
        <v>-0.1419615643916432</v>
      </c>
      <c r="H13" s="29">
        <f t="shared" si="3"/>
        <v>0.35431180504330234</v>
      </c>
      <c r="I13" s="30">
        <f t="shared" si="3"/>
        <v>6.5059227544688958E-2</v>
      </c>
      <c r="J13" s="3"/>
      <c r="K13" s="3"/>
      <c r="L13" s="3"/>
      <c r="M13" s="3"/>
      <c r="N13" s="3"/>
      <c r="O13" s="3"/>
      <c r="P13" s="3"/>
      <c r="Q13" s="3"/>
      <c r="R13" s="3"/>
      <c r="S13" s="3"/>
      <c r="T13" s="3"/>
      <c r="U13" s="3"/>
      <c r="V13" s="3"/>
      <c r="W13" s="3"/>
      <c r="X13" s="3"/>
      <c r="Y13" s="3"/>
      <c r="Z13" s="3"/>
    </row>
    <row r="14" spans="1:26" ht="210" customHeight="1" thickTop="1" thickBot="1" x14ac:dyDescent="0.25">
      <c r="A14" s="7"/>
      <c r="B14" s="31" t="s">
        <v>318</v>
      </c>
      <c r="C14" s="31" t="s">
        <v>319</v>
      </c>
      <c r="D14" s="31" t="s">
        <v>320</v>
      </c>
      <c r="E14" s="31" t="s">
        <v>321</v>
      </c>
      <c r="F14" s="32" t="s">
        <v>322</v>
      </c>
      <c r="G14" s="31" t="s">
        <v>323</v>
      </c>
      <c r="H14" s="31" t="s">
        <v>324</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344</v>
      </c>
      <c r="C15" s="35">
        <f t="shared" si="4"/>
        <v>205</v>
      </c>
      <c r="D15" s="35">
        <f t="shared" si="4"/>
        <v>301</v>
      </c>
      <c r="E15" s="35">
        <f t="shared" si="4"/>
        <v>256</v>
      </c>
      <c r="F15" s="35">
        <f t="shared" si="4"/>
        <v>454</v>
      </c>
      <c r="G15" s="36">
        <f t="shared" si="4"/>
        <v>433</v>
      </c>
      <c r="H15" s="35">
        <f t="shared" si="4"/>
        <v>273</v>
      </c>
      <c r="I15" s="37">
        <f>SUM(A15:G15)</f>
        <v>1993</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52.138981481481487</v>
      </c>
      <c r="C16" s="38">
        <f t="shared" si="5"/>
        <v>45.051724137931032</v>
      </c>
      <c r="D16" s="38">
        <f t="shared" si="5"/>
        <v>35.617816091954026</v>
      </c>
      <c r="E16" s="38">
        <f t="shared" si="5"/>
        <v>48.294871794871796</v>
      </c>
      <c r="F16" s="38">
        <f t="shared" si="5"/>
        <v>47.803508771929828</v>
      </c>
      <c r="G16" s="38">
        <f t="shared" si="5"/>
        <v>55.935064935064936</v>
      </c>
      <c r="H16" s="38">
        <f t="shared" si="5"/>
        <v>40.088709677419352</v>
      </c>
      <c r="I16" s="39">
        <f t="shared" si="5"/>
        <v>46.216396917148366</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56.332352941176474</v>
      </c>
      <c r="C17" s="38">
        <f t="shared" si="6"/>
        <v>65.13513513513513</v>
      </c>
      <c r="D17" s="38">
        <f t="shared" si="6"/>
        <v>65.586614173228341</v>
      </c>
      <c r="E17" s="38">
        <f t="shared" si="6"/>
        <v>68.535928143712582</v>
      </c>
      <c r="F17" s="38">
        <f t="shared" si="6"/>
        <v>61.990196078431374</v>
      </c>
      <c r="G17" s="38">
        <f t="shared" si="6"/>
        <v>64.38810483870968</v>
      </c>
      <c r="H17" s="38">
        <f t="shared" si="6"/>
        <v>60.856343283582092</v>
      </c>
      <c r="I17" s="39">
        <f t="shared" si="6"/>
        <v>63.128712871287128</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72.867424242424249</v>
      </c>
      <c r="C18" s="38">
        <f t="shared" si="7"/>
        <v>44.833333333333336</v>
      </c>
      <c r="D18" s="38">
        <f t="shared" si="7"/>
        <v>58.295977011494251</v>
      </c>
      <c r="E18" s="38">
        <f t="shared" si="7"/>
        <v>57.99</v>
      </c>
      <c r="F18" s="38">
        <f t="shared" si="7"/>
        <v>40.359154929577464</v>
      </c>
      <c r="G18" s="38">
        <f t="shared" si="7"/>
        <v>55.259351851851854</v>
      </c>
      <c r="H18" s="38">
        <f t="shared" si="7"/>
        <v>86.521739130434781</v>
      </c>
      <c r="I18" s="39">
        <f t="shared" si="7"/>
        <v>56.21216822429907</v>
      </c>
      <c r="J18" s="3"/>
      <c r="K18" s="3"/>
      <c r="L18" s="3"/>
      <c r="M18" s="3"/>
      <c r="N18" s="3"/>
      <c r="O18" s="3"/>
      <c r="P18" s="3"/>
      <c r="Q18" s="3"/>
      <c r="R18" s="3"/>
      <c r="S18" s="3"/>
      <c r="T18" s="3"/>
      <c r="U18" s="3"/>
      <c r="V18" s="3"/>
      <c r="W18" s="3"/>
      <c r="X18" s="3"/>
      <c r="Y18" s="3"/>
      <c r="Z18" s="3"/>
    </row>
    <row r="19" spans="1:26" ht="39.75" thickTop="1" thickBot="1" x14ac:dyDescent="0.25">
      <c r="A19" s="40" t="s">
        <v>31</v>
      </c>
      <c r="B19" s="41">
        <v>233</v>
      </c>
      <c r="C19" s="41">
        <v>46</v>
      </c>
      <c r="D19" s="41">
        <v>183.75</v>
      </c>
      <c r="E19" s="41">
        <v>229</v>
      </c>
      <c r="F19" s="41">
        <v>214</v>
      </c>
      <c r="G19" s="41">
        <v>234</v>
      </c>
      <c r="H19" s="41">
        <v>138</v>
      </c>
      <c r="I19" s="15">
        <f>B19+C19+D19+E19+F19+G19+H19</f>
        <v>1277.75</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1.1640245474292541E-2</v>
      </c>
      <c r="C20" s="42">
        <f t="shared" si="8"/>
        <v>4.0150126560181548E-3</v>
      </c>
      <c r="D20" s="42">
        <f t="shared" ref="D20:G20" si="9">D19/D12</f>
        <v>1.0581836903227591E-2</v>
      </c>
      <c r="E20" s="43">
        <f t="shared" si="9"/>
        <v>1.350185694753084E-2</v>
      </c>
      <c r="F20" s="43">
        <f t="shared" si="9"/>
        <v>9.1192624817774542E-3</v>
      </c>
      <c r="G20" s="42">
        <f t="shared" si="9"/>
        <v>7.6507641936388801E-3</v>
      </c>
      <c r="H20" s="42">
        <f>H19/H11</f>
        <v>8.6994893777973901E-3</v>
      </c>
      <c r="I20" s="44">
        <f>SUM(B19:H19)/I12</f>
        <v>1.0422458904189481E-2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4129.6499999999996</v>
      </c>
      <c r="C22" s="52">
        <v>3583.39</v>
      </c>
      <c r="D22" s="52">
        <v>4231.5200000000004</v>
      </c>
      <c r="E22" s="52">
        <v>4585.7299999999996</v>
      </c>
      <c r="F22" s="52">
        <v>5956.87</v>
      </c>
      <c r="G22" s="52">
        <v>5873.42</v>
      </c>
      <c r="H22" s="52">
        <v>3996.69</v>
      </c>
      <c r="I22" s="53">
        <f>SUM(B22:H22)/I11</f>
        <v>0.24781204704047166</v>
      </c>
      <c r="J22" s="3"/>
      <c r="K22" s="3"/>
      <c r="L22" s="3"/>
      <c r="M22" s="3"/>
      <c r="N22" s="3"/>
      <c r="O22" s="3"/>
      <c r="P22" s="3"/>
      <c r="Q22" s="3"/>
      <c r="R22" s="3"/>
      <c r="S22" s="3"/>
      <c r="T22" s="3"/>
      <c r="U22" s="3"/>
      <c r="V22" s="3"/>
      <c r="W22" s="3"/>
      <c r="X22" s="3"/>
      <c r="Y22" s="3"/>
      <c r="Z22" s="3"/>
    </row>
    <row r="23" spans="1:26" ht="18" customHeight="1" thickTop="1" x14ac:dyDescent="0.2">
      <c r="A23" s="7" t="s">
        <v>35</v>
      </c>
      <c r="B23" s="54">
        <v>0.2</v>
      </c>
      <c r="C23" s="54">
        <v>0.313</v>
      </c>
      <c r="D23" s="54">
        <v>0.25600000000000001</v>
      </c>
      <c r="E23" s="55">
        <v>0.28299999999999997</v>
      </c>
      <c r="F23" s="55">
        <v>0.24299999999999999</v>
      </c>
      <c r="G23" s="55">
        <v>0.224</v>
      </c>
      <c r="H23" s="55">
        <v>0.25</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BE768-897C-49DB-85F9-8F10199D2273}">
  <dimension ref="A1:Z1000"/>
  <sheetViews>
    <sheetView workbookViewId="0">
      <selection activeCell="H14" sqref="H14"/>
    </sheetView>
  </sheetViews>
  <sheetFormatPr defaultColWidth="12.42578125" defaultRowHeight="15" customHeight="1" x14ac:dyDescent="0.2"/>
  <cols>
    <col min="1" max="1" width="18.7109375" customWidth="1"/>
    <col min="2" max="2" width="17.28515625" customWidth="1"/>
    <col min="3" max="5" width="14.7109375" customWidth="1"/>
    <col min="6" max="6" width="16.7109375" customWidth="1"/>
    <col min="7" max="7" width="28.140625" bestFit="1" customWidth="1"/>
    <col min="8"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45201</v>
      </c>
      <c r="C2" s="5">
        <v>45202</v>
      </c>
      <c r="D2" s="5">
        <v>45203</v>
      </c>
      <c r="E2" s="5">
        <v>45204</v>
      </c>
      <c r="F2" s="5">
        <v>45205</v>
      </c>
      <c r="G2" s="5">
        <v>45206</v>
      </c>
      <c r="H2" s="5">
        <v>45207</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1466.5</v>
      </c>
      <c r="C3" s="8">
        <v>2087.5</v>
      </c>
      <c r="D3" s="8">
        <v>1480</v>
      </c>
      <c r="E3" s="8">
        <v>1933</v>
      </c>
      <c r="F3" s="8">
        <v>4531</v>
      </c>
      <c r="G3" s="8">
        <v>3357.51</v>
      </c>
      <c r="H3" s="8">
        <v>1893</v>
      </c>
      <c r="I3" s="9">
        <f t="shared" ref="I3:I10" si="0">SUM(A3:H3)</f>
        <v>16748.510000000002</v>
      </c>
      <c r="J3" s="3"/>
      <c r="K3" s="3"/>
      <c r="L3" s="3"/>
      <c r="M3" s="3"/>
      <c r="N3" s="3"/>
      <c r="O3" s="3"/>
      <c r="P3" s="3"/>
      <c r="Q3" s="3"/>
      <c r="R3" s="3"/>
      <c r="S3" s="3"/>
      <c r="T3" s="3"/>
      <c r="U3" s="3"/>
      <c r="V3" s="3"/>
      <c r="W3" s="3"/>
      <c r="X3" s="3"/>
      <c r="Y3" s="3"/>
      <c r="Z3" s="3"/>
    </row>
    <row r="4" spans="1:26" ht="18" customHeight="1" thickTop="1" thickBot="1" x14ac:dyDescent="0.25">
      <c r="A4" s="7" t="s">
        <v>10</v>
      </c>
      <c r="B4" s="10">
        <v>36</v>
      </c>
      <c r="C4" s="10">
        <v>39</v>
      </c>
      <c r="D4" s="11">
        <v>38</v>
      </c>
      <c r="E4" s="10">
        <v>41</v>
      </c>
      <c r="F4" s="10">
        <v>116</v>
      </c>
      <c r="G4" s="11">
        <v>78</v>
      </c>
      <c r="H4" s="11">
        <v>56</v>
      </c>
      <c r="I4" s="12">
        <f t="shared" si="0"/>
        <v>404</v>
      </c>
      <c r="J4" s="3"/>
      <c r="K4" s="3"/>
      <c r="L4" s="3"/>
      <c r="M4" s="3"/>
      <c r="N4" s="3"/>
      <c r="O4" s="3"/>
      <c r="P4" s="3"/>
      <c r="Q4" s="3"/>
      <c r="R4" s="3"/>
      <c r="S4" s="3"/>
      <c r="T4" s="3"/>
      <c r="U4" s="3"/>
      <c r="V4" s="3"/>
      <c r="W4" s="3"/>
      <c r="X4" s="3"/>
      <c r="Y4" s="3"/>
      <c r="Z4" s="3"/>
    </row>
    <row r="5" spans="1:26" ht="18" customHeight="1" thickTop="1" thickBot="1" x14ac:dyDescent="0.25">
      <c r="A5" s="7" t="s">
        <v>11</v>
      </c>
      <c r="B5" s="8">
        <v>8678.5</v>
      </c>
      <c r="C5" s="8">
        <v>5268.5065999999997</v>
      </c>
      <c r="D5" s="13">
        <v>5060.5</v>
      </c>
      <c r="E5" s="8">
        <v>6513.25</v>
      </c>
      <c r="F5" s="8">
        <v>12135.25</v>
      </c>
      <c r="G5" s="13">
        <v>18619.25</v>
      </c>
      <c r="H5" s="13">
        <v>7791</v>
      </c>
      <c r="I5" s="9">
        <f t="shared" si="0"/>
        <v>64066.256600000001</v>
      </c>
      <c r="J5" s="3"/>
      <c r="K5" s="3"/>
      <c r="L5" s="3"/>
      <c r="M5" s="3"/>
      <c r="N5" s="3"/>
      <c r="O5" s="3"/>
      <c r="P5" s="3"/>
      <c r="Q5" s="3"/>
      <c r="R5" s="3"/>
      <c r="S5" s="3"/>
      <c r="T5" s="3"/>
      <c r="U5" s="3"/>
      <c r="V5" s="3"/>
      <c r="W5" s="3"/>
      <c r="X5" s="3"/>
      <c r="Y5" s="3"/>
      <c r="Z5" s="3"/>
    </row>
    <row r="6" spans="1:26" ht="18" customHeight="1" thickTop="1" thickBot="1" x14ac:dyDescent="0.25">
      <c r="A6" s="7" t="s">
        <v>12</v>
      </c>
      <c r="B6" s="10">
        <v>127</v>
      </c>
      <c r="C6" s="10">
        <v>66</v>
      </c>
      <c r="D6" s="11">
        <v>94</v>
      </c>
      <c r="E6" s="10">
        <v>87</v>
      </c>
      <c r="F6" s="10">
        <v>184</v>
      </c>
      <c r="G6" s="11">
        <v>292</v>
      </c>
      <c r="H6" s="11">
        <v>134</v>
      </c>
      <c r="I6" s="14">
        <f t="shared" si="0"/>
        <v>984</v>
      </c>
      <c r="J6" s="3"/>
      <c r="K6" s="3"/>
      <c r="L6" s="3"/>
      <c r="M6" s="3"/>
      <c r="N6" s="3"/>
      <c r="O6" s="3"/>
      <c r="P6" s="3"/>
      <c r="Q6" s="3"/>
      <c r="R6" s="3"/>
      <c r="S6" s="3"/>
      <c r="T6" s="3"/>
      <c r="U6" s="3"/>
      <c r="V6" s="3"/>
      <c r="W6" s="3"/>
      <c r="X6" s="3"/>
      <c r="Y6" s="3"/>
      <c r="Z6" s="3"/>
    </row>
    <row r="7" spans="1:26" ht="18" customHeight="1" thickTop="1" thickBot="1" x14ac:dyDescent="0.25">
      <c r="A7" s="7" t="s">
        <v>13</v>
      </c>
      <c r="B7" s="8">
        <v>1874.25</v>
      </c>
      <c r="C7" s="8">
        <v>1176.75</v>
      </c>
      <c r="D7" s="13">
        <v>2772.75</v>
      </c>
      <c r="E7" s="8">
        <v>3012</v>
      </c>
      <c r="F7" s="8">
        <v>6485</v>
      </c>
      <c r="G7" s="13">
        <v>5844.25</v>
      </c>
      <c r="H7" s="13">
        <v>2409.5</v>
      </c>
      <c r="I7" s="15">
        <f t="shared" si="0"/>
        <v>23574.5</v>
      </c>
      <c r="J7" s="3"/>
      <c r="K7" s="3"/>
      <c r="L7" s="3"/>
      <c r="M7" s="3"/>
      <c r="N7" s="3"/>
      <c r="O7" s="3"/>
      <c r="P7" s="3"/>
      <c r="Q7" s="3"/>
      <c r="R7" s="3"/>
      <c r="S7" s="3"/>
      <c r="T7" s="3"/>
      <c r="U7" s="3"/>
      <c r="V7" s="3"/>
      <c r="W7" s="3"/>
      <c r="X7" s="3"/>
      <c r="Y7" s="3"/>
      <c r="Z7" s="3"/>
    </row>
    <row r="8" spans="1:26" ht="18" customHeight="1" thickTop="1" thickBot="1" x14ac:dyDescent="0.25">
      <c r="A8" s="7" t="s">
        <v>14</v>
      </c>
      <c r="B8" s="10">
        <v>48</v>
      </c>
      <c r="C8" s="10">
        <v>32</v>
      </c>
      <c r="D8" s="11">
        <v>46</v>
      </c>
      <c r="E8" s="10">
        <v>70</v>
      </c>
      <c r="F8" s="10">
        <v>161</v>
      </c>
      <c r="G8" s="11">
        <v>164</v>
      </c>
      <c r="H8" s="11">
        <v>48</v>
      </c>
      <c r="I8" s="14">
        <f t="shared" si="0"/>
        <v>569</v>
      </c>
      <c r="J8" s="3"/>
      <c r="K8" s="3"/>
      <c r="L8" s="3"/>
      <c r="M8" s="3"/>
      <c r="N8" s="3"/>
      <c r="O8" s="3"/>
      <c r="P8" s="3"/>
      <c r="Q8" s="3"/>
      <c r="R8" s="3"/>
      <c r="S8" s="3"/>
      <c r="T8" s="3"/>
      <c r="U8" s="3"/>
      <c r="V8" s="3"/>
      <c r="W8" s="3"/>
      <c r="X8" s="3"/>
      <c r="Y8" s="3"/>
      <c r="Z8" s="3"/>
    </row>
    <row r="9" spans="1:26" ht="15" customHeight="1" thickTop="1" thickBot="1" x14ac:dyDescent="0.25">
      <c r="A9" s="16" t="s">
        <v>15</v>
      </c>
      <c r="B9" s="17">
        <v>382</v>
      </c>
      <c r="C9" s="17">
        <v>80</v>
      </c>
      <c r="D9" s="18">
        <v>151</v>
      </c>
      <c r="E9" s="17">
        <v>549</v>
      </c>
      <c r="F9" s="17">
        <v>599</v>
      </c>
      <c r="G9" s="18">
        <f>50+134.5</f>
        <v>184.5</v>
      </c>
      <c r="H9" s="18">
        <v>277</v>
      </c>
      <c r="I9" s="9">
        <f t="shared" si="0"/>
        <v>2222.5</v>
      </c>
      <c r="J9" s="3"/>
      <c r="K9" s="3"/>
      <c r="L9" s="3"/>
      <c r="M9" s="3"/>
      <c r="N9" s="3"/>
      <c r="O9" s="3"/>
      <c r="P9" s="3"/>
      <c r="Q9" s="3"/>
      <c r="R9" s="3"/>
      <c r="S9" s="3"/>
      <c r="T9" s="3"/>
      <c r="U9" s="3"/>
      <c r="V9" s="3"/>
      <c r="W9" s="3"/>
      <c r="X9" s="3"/>
      <c r="Y9" s="3"/>
      <c r="Z9" s="3"/>
    </row>
    <row r="10" spans="1:26" ht="15" customHeight="1" thickTop="1" thickBot="1" x14ac:dyDescent="0.25">
      <c r="A10" s="16" t="s">
        <v>16</v>
      </c>
      <c r="B10" s="19">
        <v>6</v>
      </c>
      <c r="C10" s="19">
        <v>1</v>
      </c>
      <c r="D10" s="20">
        <v>3</v>
      </c>
      <c r="E10" s="19">
        <v>12</v>
      </c>
      <c r="F10" s="19">
        <v>9</v>
      </c>
      <c r="G10" s="20">
        <v>8</v>
      </c>
      <c r="H10" s="20">
        <v>4</v>
      </c>
      <c r="I10" s="12">
        <f t="shared" si="0"/>
        <v>43</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12019.25</v>
      </c>
      <c r="C11" s="22">
        <f t="shared" si="1"/>
        <v>8532.7566000000006</v>
      </c>
      <c r="D11" s="22">
        <f t="shared" si="1"/>
        <v>9313.25</v>
      </c>
      <c r="E11" s="22">
        <f t="shared" si="1"/>
        <v>11458.25</v>
      </c>
      <c r="F11" s="22">
        <f t="shared" si="1"/>
        <v>23151.25</v>
      </c>
      <c r="G11" s="22">
        <f t="shared" si="1"/>
        <v>27821.010000000002</v>
      </c>
      <c r="H11" s="22">
        <f t="shared" si="1"/>
        <v>12093.5</v>
      </c>
      <c r="I11" s="23">
        <f t="shared" ref="I11:I12" si="2">SUM(B11:H11)</f>
        <v>104389.2666</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56">
        <v>16912.560000000001</v>
      </c>
      <c r="C12" s="57">
        <v>13024.22</v>
      </c>
      <c r="D12" s="57">
        <v>12384.34</v>
      </c>
      <c r="E12" s="57">
        <v>14419.59</v>
      </c>
      <c r="F12" s="57">
        <v>19239.3</v>
      </c>
      <c r="G12" s="57">
        <v>25240.55</v>
      </c>
      <c r="H12" s="58">
        <v>13312.38</v>
      </c>
      <c r="I12" s="28">
        <f t="shared" si="2"/>
        <v>114532.94</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-0.28932994177108617</v>
      </c>
      <c r="C13" s="29">
        <f t="shared" si="3"/>
        <v>-0.34485469379356298</v>
      </c>
      <c r="D13" s="29">
        <f t="shared" si="3"/>
        <v>-0.24798172530792922</v>
      </c>
      <c r="E13" s="29">
        <f t="shared" si="3"/>
        <v>-0.20536922339678174</v>
      </c>
      <c r="F13" s="29">
        <f t="shared" si="3"/>
        <v>0.20333120227866922</v>
      </c>
      <c r="G13" s="29">
        <f t="shared" si="3"/>
        <v>0.10223469773836159</v>
      </c>
      <c r="H13" s="29">
        <f t="shared" si="3"/>
        <v>-9.1559886361416917E-2</v>
      </c>
      <c r="I13" s="30">
        <f t="shared" si="3"/>
        <v>-8.8565555027226225E-2</v>
      </c>
      <c r="J13" s="3"/>
      <c r="K13" s="3"/>
      <c r="L13" s="3"/>
      <c r="M13" s="3"/>
      <c r="N13" s="3"/>
      <c r="O13" s="3"/>
      <c r="P13" s="3"/>
      <c r="Q13" s="3"/>
      <c r="R13" s="3"/>
      <c r="S13" s="3"/>
      <c r="T13" s="3"/>
      <c r="U13" s="3"/>
      <c r="V13" s="3"/>
      <c r="W13" s="3"/>
      <c r="X13" s="3"/>
      <c r="Y13" s="3"/>
      <c r="Z13" s="3"/>
    </row>
    <row r="14" spans="1:26" ht="105" customHeight="1" thickTop="1" thickBot="1" x14ac:dyDescent="0.25">
      <c r="A14" s="7"/>
      <c r="B14" s="31" t="s">
        <v>311</v>
      </c>
      <c r="C14" s="31" t="s">
        <v>312</v>
      </c>
      <c r="D14" s="31" t="s">
        <v>313</v>
      </c>
      <c r="E14" s="31" t="s">
        <v>314</v>
      </c>
      <c r="F14" s="32" t="s">
        <v>315</v>
      </c>
      <c r="G14" s="31" t="s">
        <v>316</v>
      </c>
      <c r="H14" s="31" t="s">
        <v>317</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211</v>
      </c>
      <c r="C15" s="35">
        <f t="shared" si="4"/>
        <v>137</v>
      </c>
      <c r="D15" s="35">
        <f t="shared" si="4"/>
        <v>178</v>
      </c>
      <c r="E15" s="35">
        <f t="shared" si="4"/>
        <v>198</v>
      </c>
      <c r="F15" s="35">
        <f t="shared" si="4"/>
        <v>461</v>
      </c>
      <c r="G15" s="36">
        <f t="shared" si="4"/>
        <v>534</v>
      </c>
      <c r="H15" s="35">
        <f t="shared" si="4"/>
        <v>238</v>
      </c>
      <c r="I15" s="37">
        <f>SUM(A15:G15)</f>
        <v>1719</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40.736111111111114</v>
      </c>
      <c r="C16" s="38">
        <f t="shared" si="5"/>
        <v>53.525641025641029</v>
      </c>
      <c r="D16" s="38">
        <f t="shared" si="5"/>
        <v>38.94736842105263</v>
      </c>
      <c r="E16" s="38">
        <f t="shared" si="5"/>
        <v>47.146341463414636</v>
      </c>
      <c r="F16" s="38">
        <f t="shared" si="5"/>
        <v>39.060344827586206</v>
      </c>
      <c r="G16" s="38">
        <f t="shared" si="5"/>
        <v>43.045000000000002</v>
      </c>
      <c r="H16" s="38">
        <f t="shared" si="5"/>
        <v>33.803571428571431</v>
      </c>
      <c r="I16" s="39">
        <f t="shared" si="5"/>
        <v>41.456707920792084</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68.334645669291334</v>
      </c>
      <c r="C17" s="38">
        <f t="shared" si="6"/>
        <v>79.825857575757567</v>
      </c>
      <c r="D17" s="38">
        <f t="shared" si="6"/>
        <v>53.835106382978722</v>
      </c>
      <c r="E17" s="38">
        <f t="shared" si="6"/>
        <v>74.864942528735625</v>
      </c>
      <c r="F17" s="38">
        <f t="shared" si="6"/>
        <v>65.952445652173907</v>
      </c>
      <c r="G17" s="38">
        <f t="shared" si="6"/>
        <v>63.764554794520549</v>
      </c>
      <c r="H17" s="38">
        <f t="shared" si="6"/>
        <v>58.14179104477612</v>
      </c>
      <c r="I17" s="39">
        <f t="shared" si="6"/>
        <v>65.107984349593494</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39.046875</v>
      </c>
      <c r="C18" s="38">
        <f t="shared" si="7"/>
        <v>36.7734375</v>
      </c>
      <c r="D18" s="38">
        <f t="shared" si="7"/>
        <v>60.277173913043477</v>
      </c>
      <c r="E18" s="38">
        <f t="shared" si="7"/>
        <v>43.028571428571432</v>
      </c>
      <c r="F18" s="38">
        <f t="shared" si="7"/>
        <v>40.279503105590059</v>
      </c>
      <c r="G18" s="38">
        <f t="shared" si="7"/>
        <v>35.635670731707314</v>
      </c>
      <c r="H18" s="38">
        <f t="shared" si="7"/>
        <v>50.197916666666664</v>
      </c>
      <c r="I18" s="39">
        <f t="shared" si="7"/>
        <v>41.431458699472756</v>
      </c>
      <c r="J18" s="3"/>
      <c r="K18" s="3"/>
      <c r="L18" s="3"/>
      <c r="M18" s="3"/>
      <c r="N18" s="3"/>
      <c r="O18" s="3"/>
      <c r="P18" s="3"/>
      <c r="Q18" s="3"/>
      <c r="R18" s="3"/>
      <c r="S18" s="3"/>
      <c r="T18" s="3"/>
      <c r="U18" s="3"/>
      <c r="V18" s="3"/>
      <c r="W18" s="3"/>
      <c r="X18" s="3"/>
      <c r="Y18" s="3"/>
      <c r="Z18" s="3"/>
    </row>
    <row r="19" spans="1:26" ht="39.75" thickTop="1" thickBot="1" x14ac:dyDescent="0.25">
      <c r="A19" s="40" t="s">
        <v>31</v>
      </c>
      <c r="B19" s="41">
        <v>120</v>
      </c>
      <c r="C19" s="41">
        <v>119</v>
      </c>
      <c r="D19" s="41">
        <v>193</v>
      </c>
      <c r="E19" s="41">
        <v>173</v>
      </c>
      <c r="F19" s="41">
        <v>260</v>
      </c>
      <c r="G19" s="41">
        <v>429.5</v>
      </c>
      <c r="H19" s="41">
        <v>90</v>
      </c>
      <c r="I19" s="15">
        <f>B19+C19+D19+E19+F19+G19+H19</f>
        <v>1384.5</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9.9839840256255585E-3</v>
      </c>
      <c r="C20" s="42">
        <f t="shared" si="8"/>
        <v>1.3946255070723569E-2</v>
      </c>
      <c r="D20" s="42">
        <f t="shared" ref="D20:G20" si="9">D19/D12</f>
        <v>1.5584197462278975E-2</v>
      </c>
      <c r="E20" s="43">
        <f t="shared" si="9"/>
        <v>1.1997567198512579E-2</v>
      </c>
      <c r="F20" s="43">
        <f t="shared" si="9"/>
        <v>1.3514005187298915E-2</v>
      </c>
      <c r="G20" s="42">
        <f t="shared" si="9"/>
        <v>1.7016269455301093E-2</v>
      </c>
      <c r="H20" s="42">
        <f>H19/H11</f>
        <v>7.4420143052052754E-3</v>
      </c>
      <c r="I20" s="44">
        <f>SUM(B19:H19)/I12</f>
        <v>1.2088225448504158E-2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4657.5600000000004</v>
      </c>
      <c r="C22" s="52">
        <v>3606.63</v>
      </c>
      <c r="D22" s="52">
        <v>3289.76</v>
      </c>
      <c r="E22" s="52">
        <v>4090.83</v>
      </c>
      <c r="F22" s="52">
        <v>5896.05</v>
      </c>
      <c r="G22" s="52">
        <v>5392.17</v>
      </c>
      <c r="H22" s="52">
        <v>4375.03</v>
      </c>
      <c r="I22" s="53">
        <f>SUM(B22:H22)/I11</f>
        <v>0.29991617931340075</v>
      </c>
      <c r="J22" s="3"/>
      <c r="K22" s="3"/>
      <c r="L22" s="3"/>
      <c r="M22" s="3"/>
      <c r="N22" s="3"/>
      <c r="O22" s="3"/>
      <c r="P22" s="3"/>
      <c r="Q22" s="3"/>
      <c r="R22" s="3"/>
      <c r="S22" s="3"/>
      <c r="T22" s="3"/>
      <c r="U22" s="3"/>
      <c r="V22" s="3"/>
      <c r="W22" s="3"/>
      <c r="X22" s="3"/>
      <c r="Y22" s="3"/>
      <c r="Z22" s="3"/>
    </row>
    <row r="23" spans="1:26" ht="18" customHeight="1" thickTop="1" x14ac:dyDescent="0.2">
      <c r="A23" s="7" t="s">
        <v>35</v>
      </c>
      <c r="B23" s="54">
        <v>0.38</v>
      </c>
      <c r="C23" s="54">
        <v>0.42270000000000002</v>
      </c>
      <c r="D23" s="54">
        <v>0.35320000000000001</v>
      </c>
      <c r="E23" s="55">
        <v>0.35699999999999998</v>
      </c>
      <c r="F23" s="55">
        <v>0.255</v>
      </c>
      <c r="G23" s="55">
        <v>0.19400000000000001</v>
      </c>
      <c r="H23" s="55">
        <v>0.36</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34CD7-8822-467D-98CF-C3C76CBD4B06}">
  <dimension ref="A1:Z1000"/>
  <sheetViews>
    <sheetView zoomScale="90" zoomScaleNormal="90" workbookViewId="0">
      <selection activeCell="H14" sqref="H14"/>
    </sheetView>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45194</v>
      </c>
      <c r="C2" s="5">
        <v>45195</v>
      </c>
      <c r="D2" s="5">
        <v>45196</v>
      </c>
      <c r="E2" s="5">
        <v>45197</v>
      </c>
      <c r="F2" s="5">
        <v>45198</v>
      </c>
      <c r="G2" s="5">
        <v>45199</v>
      </c>
      <c r="H2" s="5">
        <v>45200</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3030</v>
      </c>
      <c r="C3" s="8">
        <v>1926.5</v>
      </c>
      <c r="D3" s="8">
        <v>2814.25</v>
      </c>
      <c r="E3" s="8">
        <v>2366</v>
      </c>
      <c r="F3" s="8">
        <v>1470.5</v>
      </c>
      <c r="G3" s="8">
        <v>2251</v>
      </c>
      <c r="H3" s="8">
        <v>2746</v>
      </c>
      <c r="I3" s="9">
        <f t="shared" ref="I3:I10" si="0">SUM(A3:H3)</f>
        <v>16604.25</v>
      </c>
      <c r="J3" s="3"/>
      <c r="K3" s="3"/>
      <c r="L3" s="3"/>
      <c r="M3" s="3"/>
      <c r="N3" s="3"/>
      <c r="O3" s="3"/>
      <c r="P3" s="3"/>
      <c r="Q3" s="3"/>
      <c r="R3" s="3"/>
      <c r="S3" s="3"/>
      <c r="T3" s="3"/>
      <c r="U3" s="3"/>
      <c r="V3" s="3"/>
      <c r="W3" s="3"/>
      <c r="X3" s="3"/>
      <c r="Y3" s="3"/>
      <c r="Z3" s="3"/>
    </row>
    <row r="4" spans="1:26" ht="18" customHeight="1" thickTop="1" thickBot="1" x14ac:dyDescent="0.25">
      <c r="A4" s="7" t="s">
        <v>10</v>
      </c>
      <c r="B4" s="10">
        <v>81</v>
      </c>
      <c r="C4" s="10">
        <v>44</v>
      </c>
      <c r="D4" s="11">
        <v>54</v>
      </c>
      <c r="E4" s="10">
        <v>53</v>
      </c>
      <c r="F4" s="10">
        <v>37</v>
      </c>
      <c r="G4" s="11">
        <v>59</v>
      </c>
      <c r="H4" s="11">
        <v>64</v>
      </c>
      <c r="I4" s="12">
        <f t="shared" si="0"/>
        <v>392</v>
      </c>
      <c r="J4" s="3"/>
      <c r="K4" s="3"/>
      <c r="L4" s="3"/>
      <c r="M4" s="3"/>
      <c r="N4" s="3"/>
      <c r="O4" s="3"/>
      <c r="P4" s="3"/>
      <c r="Q4" s="3"/>
      <c r="R4" s="3"/>
      <c r="S4" s="3"/>
      <c r="T4" s="3"/>
      <c r="U4" s="3"/>
      <c r="V4" s="3"/>
      <c r="W4" s="3"/>
      <c r="X4" s="3"/>
      <c r="Y4" s="3"/>
      <c r="Z4" s="3"/>
    </row>
    <row r="5" spans="1:26" ht="18" customHeight="1" thickTop="1" thickBot="1" x14ac:dyDescent="0.25">
      <c r="A5" s="7" t="s">
        <v>11</v>
      </c>
      <c r="B5" s="8">
        <v>4650.25</v>
      </c>
      <c r="C5" s="8">
        <v>5616.25</v>
      </c>
      <c r="D5" s="13">
        <v>4974.5</v>
      </c>
      <c r="E5" s="8">
        <v>4884.75</v>
      </c>
      <c r="F5" s="8">
        <v>13053.25</v>
      </c>
      <c r="G5" s="13">
        <v>14624.75</v>
      </c>
      <c r="H5" s="13">
        <v>7028.5</v>
      </c>
      <c r="I5" s="9">
        <f t="shared" si="0"/>
        <v>54832.25</v>
      </c>
      <c r="J5" s="3"/>
      <c r="K5" s="3"/>
      <c r="L5" s="3"/>
      <c r="M5" s="3"/>
      <c r="N5" s="3"/>
      <c r="O5" s="3"/>
      <c r="P5" s="3"/>
      <c r="Q5" s="3"/>
      <c r="R5" s="3"/>
      <c r="S5" s="3"/>
      <c r="T5" s="3"/>
      <c r="U5" s="3"/>
      <c r="V5" s="3"/>
      <c r="W5" s="3"/>
      <c r="X5" s="3"/>
      <c r="Y5" s="3"/>
      <c r="Z5" s="3"/>
    </row>
    <row r="6" spans="1:26" ht="18" customHeight="1" thickTop="1" thickBot="1" x14ac:dyDescent="0.25">
      <c r="A6" s="7" t="s">
        <v>12</v>
      </c>
      <c r="B6" s="10">
        <v>82</v>
      </c>
      <c r="C6" s="10">
        <v>83</v>
      </c>
      <c r="D6" s="11">
        <v>74</v>
      </c>
      <c r="E6" s="10">
        <v>83</v>
      </c>
      <c r="F6" s="10">
        <v>183</v>
      </c>
      <c r="G6" s="11">
        <v>234</v>
      </c>
      <c r="H6" s="11">
        <v>112</v>
      </c>
      <c r="I6" s="14">
        <f t="shared" si="0"/>
        <v>851</v>
      </c>
      <c r="J6" s="3"/>
      <c r="K6" s="3"/>
      <c r="L6" s="3"/>
      <c r="M6" s="3"/>
      <c r="N6" s="3"/>
      <c r="O6" s="3"/>
      <c r="P6" s="3"/>
      <c r="Q6" s="3"/>
      <c r="R6" s="3"/>
      <c r="S6" s="3"/>
      <c r="T6" s="3"/>
      <c r="U6" s="3"/>
      <c r="V6" s="3"/>
      <c r="W6" s="3"/>
      <c r="X6" s="3"/>
      <c r="Y6" s="3"/>
      <c r="Z6" s="3"/>
    </row>
    <row r="7" spans="1:26" ht="18" customHeight="1" thickTop="1" thickBot="1" x14ac:dyDescent="0.25">
      <c r="A7" s="7" t="s">
        <v>13</v>
      </c>
      <c r="B7" s="8">
        <v>1651.25</v>
      </c>
      <c r="C7" s="8">
        <v>1324.25</v>
      </c>
      <c r="D7" s="13">
        <v>2137.25</v>
      </c>
      <c r="E7" s="8">
        <v>2611.02</v>
      </c>
      <c r="F7" s="8">
        <v>5112.25</v>
      </c>
      <c r="G7" s="13">
        <v>5668.26</v>
      </c>
      <c r="H7" s="13">
        <v>1503.5</v>
      </c>
      <c r="I7" s="15">
        <f t="shared" si="0"/>
        <v>20007.78</v>
      </c>
      <c r="J7" s="3"/>
      <c r="K7" s="3"/>
      <c r="L7" s="3"/>
      <c r="M7" s="3"/>
      <c r="N7" s="3"/>
      <c r="O7" s="3"/>
      <c r="P7" s="3"/>
      <c r="Q7" s="3"/>
      <c r="R7" s="3"/>
      <c r="S7" s="3"/>
      <c r="T7" s="3"/>
      <c r="U7" s="3"/>
      <c r="V7" s="3"/>
      <c r="W7" s="3"/>
      <c r="X7" s="3"/>
      <c r="Y7" s="3"/>
      <c r="Z7" s="3"/>
    </row>
    <row r="8" spans="1:26" ht="18" customHeight="1" thickTop="1" thickBot="1" x14ac:dyDescent="0.25">
      <c r="A8" s="7" t="s">
        <v>14</v>
      </c>
      <c r="B8" s="10">
        <v>44</v>
      </c>
      <c r="C8" s="10">
        <v>38</v>
      </c>
      <c r="D8" s="11">
        <v>52</v>
      </c>
      <c r="E8" s="10">
        <v>74</v>
      </c>
      <c r="F8" s="10">
        <v>131</v>
      </c>
      <c r="G8" s="11">
        <v>123</v>
      </c>
      <c r="H8" s="11">
        <v>36</v>
      </c>
      <c r="I8" s="14">
        <f t="shared" si="0"/>
        <v>498</v>
      </c>
      <c r="J8" s="3"/>
      <c r="K8" s="3"/>
      <c r="L8" s="3"/>
      <c r="M8" s="3"/>
      <c r="N8" s="3"/>
      <c r="O8" s="3"/>
      <c r="P8" s="3"/>
      <c r="Q8" s="3"/>
      <c r="R8" s="3"/>
      <c r="S8" s="3"/>
      <c r="T8" s="3"/>
      <c r="U8" s="3"/>
      <c r="V8" s="3"/>
      <c r="W8" s="3"/>
      <c r="X8" s="3"/>
      <c r="Y8" s="3"/>
      <c r="Z8" s="3"/>
    </row>
    <row r="9" spans="1:26" ht="15" customHeight="1" thickTop="1" thickBot="1" x14ac:dyDescent="0.25">
      <c r="A9" s="16" t="s">
        <v>15</v>
      </c>
      <c r="B9" s="17">
        <v>152</v>
      </c>
      <c r="C9" s="17">
        <v>133</v>
      </c>
      <c r="D9" s="18">
        <v>152</v>
      </c>
      <c r="E9" s="17">
        <v>746</v>
      </c>
      <c r="F9" s="17">
        <v>302.5</v>
      </c>
      <c r="G9" s="18">
        <v>386</v>
      </c>
      <c r="H9" s="18">
        <v>250.5</v>
      </c>
      <c r="I9" s="9">
        <f t="shared" si="0"/>
        <v>2122</v>
      </c>
      <c r="J9" s="3"/>
      <c r="K9" s="3"/>
      <c r="L9" s="3"/>
      <c r="M9" s="3"/>
      <c r="N9" s="3"/>
      <c r="O9" s="3"/>
      <c r="P9" s="3"/>
      <c r="Q9" s="3"/>
      <c r="R9" s="3"/>
      <c r="S9" s="3"/>
      <c r="T9" s="3"/>
      <c r="U9" s="3"/>
      <c r="V9" s="3"/>
      <c r="W9" s="3"/>
      <c r="X9" s="3"/>
      <c r="Y9" s="3"/>
      <c r="Z9" s="3"/>
    </row>
    <row r="10" spans="1:26" ht="15" customHeight="1" thickTop="1" thickBot="1" x14ac:dyDescent="0.25">
      <c r="A10" s="16" t="s">
        <v>16</v>
      </c>
      <c r="B10" s="19">
        <v>3</v>
      </c>
      <c r="C10" s="19">
        <v>2</v>
      </c>
      <c r="D10" s="20">
        <v>2</v>
      </c>
      <c r="E10" s="19">
        <v>11</v>
      </c>
      <c r="F10" s="19">
        <v>6</v>
      </c>
      <c r="G10" s="20">
        <v>5</v>
      </c>
      <c r="H10" s="20">
        <v>9</v>
      </c>
      <c r="I10" s="12">
        <f t="shared" si="0"/>
        <v>38</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9331.5</v>
      </c>
      <c r="C11" s="22">
        <f t="shared" si="1"/>
        <v>8867</v>
      </c>
      <c r="D11" s="22">
        <f t="shared" si="1"/>
        <v>9926</v>
      </c>
      <c r="E11" s="22">
        <f t="shared" si="1"/>
        <v>9861.77</v>
      </c>
      <c r="F11" s="22">
        <f t="shared" si="1"/>
        <v>19636</v>
      </c>
      <c r="G11" s="22">
        <f t="shared" si="1"/>
        <v>22544.010000000002</v>
      </c>
      <c r="H11" s="22">
        <f t="shared" si="1"/>
        <v>11278</v>
      </c>
      <c r="I11" s="23">
        <f t="shared" ref="I11:I12" si="2">SUM(B11:H11)</f>
        <v>91444.28</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71">
        <v>7907.34</v>
      </c>
      <c r="C12" s="72">
        <v>1703.1</v>
      </c>
      <c r="D12" s="72">
        <v>0</v>
      </c>
      <c r="E12" s="72">
        <v>0</v>
      </c>
      <c r="F12" s="72">
        <v>19557.439999999999</v>
      </c>
      <c r="G12" s="72">
        <v>26726.87</v>
      </c>
      <c r="H12" s="72">
        <v>24255.73</v>
      </c>
      <c r="I12" s="28">
        <f t="shared" si="2"/>
        <v>80150.48</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0.18010607865603348</v>
      </c>
      <c r="C13" s="29">
        <f t="shared" si="3"/>
        <v>4.2063883506546889</v>
      </c>
      <c r="D13" s="29" t="e">
        <f t="shared" si="3"/>
        <v>#DIV/0!</v>
      </c>
      <c r="E13" s="29" t="e">
        <f t="shared" si="3"/>
        <v>#DIV/0!</v>
      </c>
      <c r="F13" s="29">
        <f t="shared" si="3"/>
        <v>4.0168856455651313E-3</v>
      </c>
      <c r="G13" s="29">
        <f t="shared" si="3"/>
        <v>-0.15650392283121806</v>
      </c>
      <c r="H13" s="29">
        <f t="shared" si="3"/>
        <v>-0.53503770037018061</v>
      </c>
      <c r="I13" s="30">
        <f t="shared" si="3"/>
        <v>0.14090745308075514</v>
      </c>
      <c r="J13" s="3"/>
      <c r="K13" s="3"/>
      <c r="L13" s="3"/>
      <c r="M13" s="3"/>
      <c r="N13" s="3"/>
      <c r="O13" s="3"/>
      <c r="P13" s="3"/>
      <c r="Q13" s="3"/>
      <c r="R13" s="3"/>
      <c r="S13" s="3"/>
      <c r="T13" s="3"/>
      <c r="U13" s="3"/>
      <c r="V13" s="3"/>
      <c r="W13" s="3"/>
      <c r="X13" s="3"/>
      <c r="Y13" s="3"/>
      <c r="Z13" s="3"/>
    </row>
    <row r="14" spans="1:26" ht="105" customHeight="1" thickTop="1" thickBot="1" x14ac:dyDescent="0.25">
      <c r="A14" s="7"/>
      <c r="B14" s="31" t="s">
        <v>304</v>
      </c>
      <c r="C14" s="31" t="s">
        <v>303</v>
      </c>
      <c r="D14" s="31" t="s">
        <v>306</v>
      </c>
      <c r="E14" s="31" t="s">
        <v>307</v>
      </c>
      <c r="F14" s="32" t="s">
        <v>308</v>
      </c>
      <c r="G14" s="31" t="s">
        <v>309</v>
      </c>
      <c r="H14" s="31" t="s">
        <v>310</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207</v>
      </c>
      <c r="C15" s="35">
        <f t="shared" si="4"/>
        <v>165</v>
      </c>
      <c r="D15" s="35">
        <f t="shared" si="4"/>
        <v>180</v>
      </c>
      <c r="E15" s="35">
        <f t="shared" si="4"/>
        <v>210</v>
      </c>
      <c r="F15" s="35">
        <f t="shared" si="4"/>
        <v>351</v>
      </c>
      <c r="G15" s="36">
        <f t="shared" si="4"/>
        <v>416</v>
      </c>
      <c r="H15" s="35">
        <f t="shared" si="4"/>
        <v>212</v>
      </c>
      <c r="I15" s="37">
        <f>SUM(A15:G15)</f>
        <v>1529</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37.407407407407405</v>
      </c>
      <c r="C16" s="38">
        <f t="shared" si="5"/>
        <v>43.784090909090907</v>
      </c>
      <c r="D16" s="38">
        <f t="shared" si="5"/>
        <v>52.11574074074074</v>
      </c>
      <c r="E16" s="38">
        <f t="shared" si="5"/>
        <v>44.641509433962263</v>
      </c>
      <c r="F16" s="38">
        <f t="shared" si="5"/>
        <v>39.743243243243242</v>
      </c>
      <c r="G16" s="38">
        <f t="shared" si="5"/>
        <v>38.152542372881356</v>
      </c>
      <c r="H16" s="38">
        <f t="shared" si="5"/>
        <v>42.90625</v>
      </c>
      <c r="I16" s="39">
        <f t="shared" si="5"/>
        <v>42.357780612244895</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56.710365853658537</v>
      </c>
      <c r="C17" s="38">
        <f t="shared" si="6"/>
        <v>67.665662650602414</v>
      </c>
      <c r="D17" s="38">
        <f t="shared" si="6"/>
        <v>67.222972972972968</v>
      </c>
      <c r="E17" s="38">
        <f t="shared" si="6"/>
        <v>58.852409638554214</v>
      </c>
      <c r="F17" s="38">
        <f t="shared" si="6"/>
        <v>71.329234972677597</v>
      </c>
      <c r="G17" s="38">
        <f t="shared" si="6"/>
        <v>62.498931623931625</v>
      </c>
      <c r="H17" s="38">
        <f t="shared" si="6"/>
        <v>62.754464285714285</v>
      </c>
      <c r="I17" s="39">
        <f t="shared" si="6"/>
        <v>64.432726204465339</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37.528409090909093</v>
      </c>
      <c r="C18" s="38">
        <f t="shared" si="7"/>
        <v>34.848684210526315</v>
      </c>
      <c r="D18" s="38">
        <f t="shared" si="7"/>
        <v>41.10096153846154</v>
      </c>
      <c r="E18" s="38">
        <f t="shared" si="7"/>
        <v>35.284054054054053</v>
      </c>
      <c r="F18" s="38">
        <f t="shared" si="7"/>
        <v>39.024809160305345</v>
      </c>
      <c r="G18" s="38">
        <f t="shared" si="7"/>
        <v>46.083414634146344</v>
      </c>
      <c r="H18" s="38">
        <f t="shared" si="7"/>
        <v>41.763888888888886</v>
      </c>
      <c r="I18" s="39">
        <f t="shared" si="7"/>
        <v>40.176265060240965</v>
      </c>
      <c r="J18" s="3"/>
      <c r="K18" s="3"/>
      <c r="L18" s="3"/>
      <c r="M18" s="3"/>
      <c r="N18" s="3"/>
      <c r="O18" s="3"/>
      <c r="P18" s="3"/>
      <c r="Q18" s="3"/>
      <c r="R18" s="3"/>
      <c r="S18" s="3"/>
      <c r="T18" s="3"/>
      <c r="U18" s="3"/>
      <c r="V18" s="3"/>
      <c r="W18" s="3"/>
      <c r="X18" s="3"/>
      <c r="Y18" s="3"/>
      <c r="Z18" s="3"/>
    </row>
    <row r="19" spans="1:26" ht="39.75" thickTop="1" thickBot="1" x14ac:dyDescent="0.25">
      <c r="A19" s="40" t="s">
        <v>31</v>
      </c>
      <c r="B19" s="41">
        <v>36</v>
      </c>
      <c r="C19" s="41">
        <v>65</v>
      </c>
      <c r="D19" s="41">
        <v>288</v>
      </c>
      <c r="E19" s="41">
        <v>174</v>
      </c>
      <c r="F19" s="41">
        <v>243</v>
      </c>
      <c r="G19" s="41">
        <v>266.75</v>
      </c>
      <c r="H19" s="41">
        <v>216.75</v>
      </c>
      <c r="I19" s="15">
        <f>B19+C19+D19+E19+F19+G19+H19</f>
        <v>1289.5</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3.8579006590580291E-3</v>
      </c>
      <c r="C20" s="42">
        <f t="shared" si="8"/>
        <v>7.3305514830269538E-3</v>
      </c>
      <c r="D20" s="42">
        <v>2.8500000000000001E-2</v>
      </c>
      <c r="E20" s="43">
        <v>1.7999999999999999E-2</v>
      </c>
      <c r="F20" s="43">
        <f t="shared" ref="F20:G20" si="9">F19/F12</f>
        <v>1.2424939051327782E-2</v>
      </c>
      <c r="G20" s="42">
        <f t="shared" si="9"/>
        <v>9.9805925647110938E-3</v>
      </c>
      <c r="H20" s="42">
        <f>H19/H11</f>
        <v>1.9218833126440859E-2</v>
      </c>
      <c r="I20" s="44">
        <f>SUM(B19:H19)/I12</f>
        <v>1.6088487554909218E-2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t="s">
        <v>305</v>
      </c>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3760</v>
      </c>
      <c r="C22" s="52">
        <v>3383.27</v>
      </c>
      <c r="D22" s="52">
        <v>3358</v>
      </c>
      <c r="E22" s="52">
        <v>4024.67</v>
      </c>
      <c r="F22" s="52">
        <v>5040.54</v>
      </c>
      <c r="G22" s="52">
        <v>5176.84</v>
      </c>
      <c r="H22" s="52">
        <v>4253.43</v>
      </c>
      <c r="I22" s="53">
        <f>SUM(B22:H22)/I11</f>
        <v>0.3170974718156237</v>
      </c>
      <c r="J22" s="3"/>
      <c r="K22" s="3"/>
      <c r="L22" s="3"/>
      <c r="M22" s="3"/>
      <c r="N22" s="3"/>
      <c r="O22" s="3"/>
      <c r="P22" s="3"/>
      <c r="Q22" s="3"/>
      <c r="R22" s="3"/>
      <c r="S22" s="3"/>
      <c r="T22" s="3"/>
      <c r="U22" s="3"/>
      <c r="V22" s="3"/>
      <c r="W22" s="3"/>
      <c r="X22" s="3"/>
      <c r="Y22" s="3"/>
      <c r="Z22" s="3"/>
    </row>
    <row r="23" spans="1:26" ht="18" customHeight="1" thickTop="1" x14ac:dyDescent="0.2">
      <c r="A23" s="7" t="s">
        <v>35</v>
      </c>
      <c r="B23" s="54">
        <v>0.4</v>
      </c>
      <c r="C23" s="54">
        <v>0.35</v>
      </c>
      <c r="D23" s="54">
        <v>0.33839999999999998</v>
      </c>
      <c r="E23" s="55">
        <v>0.40810000000000002</v>
      </c>
      <c r="F23" s="55">
        <v>0.25700000000000001</v>
      </c>
      <c r="G23" s="55">
        <v>0.2296</v>
      </c>
      <c r="H23" s="55">
        <v>0.377</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EF332-7FF7-4203-9253-57015DD7282C}">
  <dimension ref="A1:Z1000"/>
  <sheetViews>
    <sheetView workbookViewId="0">
      <selection activeCell="H19" sqref="H19"/>
    </sheetView>
  </sheetViews>
  <sheetFormatPr defaultColWidth="12.42578125" defaultRowHeight="15" customHeight="1" x14ac:dyDescent="0.2"/>
  <cols>
    <col min="1" max="1" width="18.7109375" customWidth="1"/>
    <col min="2" max="5" width="14.7109375" customWidth="1"/>
    <col min="6" max="6" width="16.7109375" customWidth="1"/>
    <col min="7" max="7" width="18.7109375" bestFit="1" customWidth="1"/>
    <col min="8"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45187</v>
      </c>
      <c r="C2" s="5">
        <v>45188</v>
      </c>
      <c r="D2" s="5">
        <v>45189</v>
      </c>
      <c r="E2" s="5">
        <v>45190</v>
      </c>
      <c r="F2" s="5">
        <v>45191</v>
      </c>
      <c r="G2" s="5">
        <v>45192</v>
      </c>
      <c r="H2" s="5">
        <v>45193</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2455.5</v>
      </c>
      <c r="C3" s="8">
        <v>1845</v>
      </c>
      <c r="D3" s="8">
        <v>2437.5</v>
      </c>
      <c r="E3" s="8">
        <v>1684.5</v>
      </c>
      <c r="F3" s="8">
        <v>4045.25</v>
      </c>
      <c r="G3" s="8">
        <v>2952.49</v>
      </c>
      <c r="H3" s="8">
        <v>3552</v>
      </c>
      <c r="I3" s="9">
        <f t="shared" ref="I3:I10" si="0">SUM(A3:H3)</f>
        <v>18972.239999999998</v>
      </c>
      <c r="J3" s="3"/>
      <c r="K3" s="3"/>
      <c r="L3" s="3"/>
      <c r="M3" s="3"/>
      <c r="N3" s="3"/>
      <c r="O3" s="3"/>
      <c r="P3" s="3"/>
      <c r="Q3" s="3"/>
      <c r="R3" s="3"/>
      <c r="S3" s="3"/>
      <c r="T3" s="3"/>
      <c r="U3" s="3"/>
      <c r="V3" s="3"/>
      <c r="W3" s="3"/>
      <c r="X3" s="3"/>
      <c r="Y3" s="3"/>
      <c r="Z3" s="3"/>
    </row>
    <row r="4" spans="1:26" ht="18" customHeight="1" thickTop="1" thickBot="1" x14ac:dyDescent="0.25">
      <c r="A4" s="7" t="s">
        <v>10</v>
      </c>
      <c r="B4" s="10">
        <v>52</v>
      </c>
      <c r="C4" s="10">
        <v>46</v>
      </c>
      <c r="D4" s="11">
        <v>46</v>
      </c>
      <c r="E4" s="10">
        <v>44</v>
      </c>
      <c r="F4" s="10">
        <v>88</v>
      </c>
      <c r="G4" s="11">
        <v>68</v>
      </c>
      <c r="H4" s="11">
        <v>100</v>
      </c>
      <c r="I4" s="12">
        <f t="shared" si="0"/>
        <v>444</v>
      </c>
      <c r="J4" s="3"/>
      <c r="K4" s="3"/>
      <c r="L4" s="3"/>
      <c r="M4" s="3"/>
      <c r="N4" s="3"/>
      <c r="O4" s="3"/>
      <c r="P4" s="3"/>
      <c r="Q4" s="3"/>
      <c r="R4" s="3"/>
      <c r="S4" s="3"/>
      <c r="T4" s="3"/>
      <c r="U4" s="3"/>
      <c r="V4" s="3"/>
      <c r="W4" s="3"/>
      <c r="X4" s="3"/>
      <c r="Y4" s="3"/>
      <c r="Z4" s="3"/>
    </row>
    <row r="5" spans="1:26" ht="18" customHeight="1" thickTop="1" thickBot="1" x14ac:dyDescent="0.25">
      <c r="A5" s="7" t="s">
        <v>11</v>
      </c>
      <c r="B5" s="8">
        <v>7604.75</v>
      </c>
      <c r="C5" s="8">
        <v>4069</v>
      </c>
      <c r="D5" s="13">
        <v>5428.75</v>
      </c>
      <c r="E5" s="8">
        <v>5799.25</v>
      </c>
      <c r="F5" s="8">
        <v>13025.5</v>
      </c>
      <c r="G5" s="13">
        <v>17611.75</v>
      </c>
      <c r="H5" s="13">
        <v>5324</v>
      </c>
      <c r="I5" s="9">
        <f t="shared" si="0"/>
        <v>58863</v>
      </c>
      <c r="J5" s="3"/>
      <c r="K5" s="3"/>
      <c r="L5" s="3"/>
      <c r="M5" s="3"/>
      <c r="N5" s="3"/>
      <c r="O5" s="3"/>
      <c r="P5" s="3"/>
      <c r="Q5" s="3"/>
      <c r="R5" s="3"/>
      <c r="S5" s="3"/>
      <c r="T5" s="3"/>
      <c r="U5" s="3"/>
      <c r="V5" s="3"/>
      <c r="W5" s="3"/>
      <c r="X5" s="3"/>
      <c r="Y5" s="3"/>
      <c r="Z5" s="3"/>
    </row>
    <row r="6" spans="1:26" ht="18" customHeight="1" thickTop="1" thickBot="1" x14ac:dyDescent="0.25">
      <c r="A6" s="7" t="s">
        <v>12</v>
      </c>
      <c r="B6" s="10">
        <v>125</v>
      </c>
      <c r="C6" s="10">
        <v>61</v>
      </c>
      <c r="D6" s="11">
        <v>84</v>
      </c>
      <c r="E6" s="10">
        <v>78</v>
      </c>
      <c r="F6" s="10">
        <v>213</v>
      </c>
      <c r="G6" s="11">
        <v>311</v>
      </c>
      <c r="H6" s="11">
        <v>100</v>
      </c>
      <c r="I6" s="14">
        <f t="shared" si="0"/>
        <v>972</v>
      </c>
      <c r="J6" s="3"/>
      <c r="K6" s="3"/>
      <c r="L6" s="3"/>
      <c r="M6" s="3"/>
      <c r="N6" s="3"/>
      <c r="O6" s="3"/>
      <c r="P6" s="3"/>
      <c r="Q6" s="3"/>
      <c r="R6" s="3"/>
      <c r="S6" s="3"/>
      <c r="T6" s="3"/>
      <c r="U6" s="3"/>
      <c r="V6" s="3"/>
      <c r="W6" s="3"/>
      <c r="X6" s="3"/>
      <c r="Y6" s="3"/>
      <c r="Z6" s="3"/>
    </row>
    <row r="7" spans="1:26" ht="18" customHeight="1" thickTop="1" thickBot="1" x14ac:dyDescent="0.25">
      <c r="A7" s="7" t="s">
        <v>13</v>
      </c>
      <c r="B7" s="8">
        <v>2832.5</v>
      </c>
      <c r="C7" s="8">
        <v>1800</v>
      </c>
      <c r="D7" s="13">
        <v>2356.25</v>
      </c>
      <c r="E7" s="8">
        <v>2289.25</v>
      </c>
      <c r="F7" s="8">
        <v>6806.25</v>
      </c>
      <c r="G7" s="13">
        <v>4986.5</v>
      </c>
      <c r="H7" s="13">
        <v>2100.75</v>
      </c>
      <c r="I7" s="15">
        <f t="shared" si="0"/>
        <v>23171.5</v>
      </c>
      <c r="J7" s="3"/>
      <c r="K7" s="3"/>
      <c r="L7" s="3"/>
      <c r="M7" s="3"/>
      <c r="N7" s="3"/>
      <c r="O7" s="3"/>
      <c r="P7" s="3"/>
      <c r="Q7" s="3"/>
      <c r="R7" s="3"/>
      <c r="S7" s="3"/>
      <c r="T7" s="3"/>
      <c r="U7" s="3"/>
      <c r="V7" s="3"/>
      <c r="W7" s="3"/>
      <c r="X7" s="3"/>
      <c r="Y7" s="3"/>
      <c r="Z7" s="3"/>
    </row>
    <row r="8" spans="1:26" ht="18" customHeight="1" thickTop="1" thickBot="1" x14ac:dyDescent="0.25">
      <c r="A8" s="7" t="s">
        <v>14</v>
      </c>
      <c r="B8" s="10">
        <v>53</v>
      </c>
      <c r="C8" s="10">
        <v>47</v>
      </c>
      <c r="D8" s="11">
        <v>61</v>
      </c>
      <c r="E8" s="10">
        <v>56</v>
      </c>
      <c r="F8" s="10">
        <v>170</v>
      </c>
      <c r="G8" s="11">
        <v>119</v>
      </c>
      <c r="H8" s="11">
        <v>52</v>
      </c>
      <c r="I8" s="14">
        <f t="shared" si="0"/>
        <v>558</v>
      </c>
      <c r="J8" s="3"/>
      <c r="K8" s="3"/>
      <c r="L8" s="3"/>
      <c r="M8" s="3"/>
      <c r="N8" s="3"/>
      <c r="O8" s="3"/>
      <c r="P8" s="3"/>
      <c r="Q8" s="3"/>
      <c r="R8" s="3"/>
      <c r="S8" s="3"/>
      <c r="T8" s="3"/>
      <c r="U8" s="3"/>
      <c r="V8" s="3"/>
      <c r="W8" s="3"/>
      <c r="X8" s="3"/>
      <c r="Y8" s="3"/>
      <c r="Z8" s="3"/>
    </row>
    <row r="9" spans="1:26" ht="15" customHeight="1" thickTop="1" thickBot="1" x14ac:dyDescent="0.25">
      <c r="A9" s="16" t="s">
        <v>15</v>
      </c>
      <c r="B9" s="17">
        <v>122</v>
      </c>
      <c r="C9" s="17">
        <v>248.5</v>
      </c>
      <c r="D9" s="18">
        <v>158</v>
      </c>
      <c r="E9" s="17">
        <v>231.5</v>
      </c>
      <c r="F9" s="17">
        <v>304</v>
      </c>
      <c r="G9" s="18">
        <v>278</v>
      </c>
      <c r="H9" s="18">
        <v>106</v>
      </c>
      <c r="I9" s="9">
        <f t="shared" si="0"/>
        <v>1448</v>
      </c>
      <c r="J9" s="3"/>
      <c r="K9" s="3"/>
      <c r="L9" s="3"/>
      <c r="M9" s="3"/>
      <c r="N9" s="3"/>
      <c r="O9" s="3"/>
      <c r="P9" s="3"/>
      <c r="Q9" s="3"/>
      <c r="R9" s="3"/>
      <c r="S9" s="3"/>
      <c r="T9" s="3"/>
      <c r="U9" s="3"/>
      <c r="V9" s="3"/>
      <c r="W9" s="3"/>
      <c r="X9" s="3"/>
      <c r="Y9" s="3"/>
      <c r="Z9" s="3"/>
    </row>
    <row r="10" spans="1:26" ht="15" customHeight="1" thickTop="1" thickBot="1" x14ac:dyDescent="0.25">
      <c r="A10" s="16" t="s">
        <v>16</v>
      </c>
      <c r="B10" s="19">
        <v>4</v>
      </c>
      <c r="C10" s="19">
        <v>6</v>
      </c>
      <c r="D10" s="20">
        <v>3</v>
      </c>
      <c r="E10" s="19">
        <v>7</v>
      </c>
      <c r="F10" s="19">
        <v>5</v>
      </c>
      <c r="G10" s="20">
        <v>5</v>
      </c>
      <c r="H10" s="20">
        <v>3</v>
      </c>
      <c r="I10" s="12">
        <f t="shared" si="0"/>
        <v>33</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12892.75</v>
      </c>
      <c r="C11" s="22">
        <f t="shared" si="1"/>
        <v>7714</v>
      </c>
      <c r="D11" s="22">
        <f t="shared" si="1"/>
        <v>10222.5</v>
      </c>
      <c r="E11" s="22">
        <f t="shared" si="1"/>
        <v>9773</v>
      </c>
      <c r="F11" s="22">
        <f t="shared" si="1"/>
        <v>23877</v>
      </c>
      <c r="G11" s="22">
        <f t="shared" si="1"/>
        <v>25550.739999999998</v>
      </c>
      <c r="H11" s="22">
        <f t="shared" si="1"/>
        <v>10976.75</v>
      </c>
      <c r="I11" s="23">
        <f t="shared" ref="I11:I12" si="2">SUM(B11:H11)</f>
        <v>101006.73999999999</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25">
        <v>10461.85</v>
      </c>
      <c r="C12" s="26">
        <v>11196.69</v>
      </c>
      <c r="D12" s="26">
        <v>17274.27</v>
      </c>
      <c r="E12" s="26">
        <v>15228.48</v>
      </c>
      <c r="F12" s="26">
        <v>17390.82</v>
      </c>
      <c r="G12" s="26">
        <v>31109.43</v>
      </c>
      <c r="H12" s="27">
        <v>14621.1</v>
      </c>
      <c r="I12" s="28">
        <f t="shared" si="2"/>
        <v>117282.63999999998</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0.23235852167637649</v>
      </c>
      <c r="C13" s="29">
        <f t="shared" si="3"/>
        <v>-0.31104638960264153</v>
      </c>
      <c r="D13" s="29">
        <f t="shared" si="3"/>
        <v>-0.40822390758046506</v>
      </c>
      <c r="E13" s="29">
        <f t="shared" si="3"/>
        <v>-0.35824192565508833</v>
      </c>
      <c r="F13" s="29">
        <f t="shared" si="3"/>
        <v>0.37296573709577813</v>
      </c>
      <c r="G13" s="29">
        <f t="shared" si="3"/>
        <v>-0.17868183377194638</v>
      </c>
      <c r="H13" s="29">
        <f t="shared" si="3"/>
        <v>-0.24925279219757748</v>
      </c>
      <c r="I13" s="30">
        <f t="shared" si="3"/>
        <v>-0.13877501393215566</v>
      </c>
      <c r="J13" s="3"/>
      <c r="K13" s="3"/>
      <c r="L13" s="3"/>
      <c r="M13" s="3"/>
      <c r="N13" s="3"/>
      <c r="O13" s="3"/>
      <c r="P13" s="3"/>
      <c r="Q13" s="3"/>
      <c r="R13" s="3"/>
      <c r="S13" s="3"/>
      <c r="T13" s="3"/>
      <c r="U13" s="3"/>
      <c r="V13" s="3"/>
      <c r="W13" s="3"/>
      <c r="X13" s="3"/>
      <c r="Y13" s="3"/>
      <c r="Z13" s="3"/>
    </row>
    <row r="14" spans="1:26" ht="129" thickTop="1" thickBot="1" x14ac:dyDescent="0.25">
      <c r="A14" s="7"/>
      <c r="B14" s="31" t="s">
        <v>295</v>
      </c>
      <c r="C14" s="31" t="s">
        <v>296</v>
      </c>
      <c r="D14" s="31" t="s">
        <v>297</v>
      </c>
      <c r="E14" s="31" t="s">
        <v>298</v>
      </c>
      <c r="F14" s="32" t="s">
        <v>300</v>
      </c>
      <c r="G14" s="31" t="s">
        <v>301</v>
      </c>
      <c r="H14" s="31" t="s">
        <v>302</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230</v>
      </c>
      <c r="C15" s="35">
        <f t="shared" si="4"/>
        <v>154</v>
      </c>
      <c r="D15" s="35">
        <f t="shared" si="4"/>
        <v>191</v>
      </c>
      <c r="E15" s="35">
        <f t="shared" si="4"/>
        <v>178</v>
      </c>
      <c r="F15" s="35">
        <f t="shared" si="4"/>
        <v>471</v>
      </c>
      <c r="G15" s="36">
        <f t="shared" si="4"/>
        <v>498</v>
      </c>
      <c r="H15" s="35">
        <f t="shared" si="4"/>
        <v>252</v>
      </c>
      <c r="I15" s="37">
        <f>SUM(A15:G15)</f>
        <v>1722</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47.221153846153847</v>
      </c>
      <c r="C16" s="38">
        <f t="shared" si="5"/>
        <v>40.108695652173914</v>
      </c>
      <c r="D16" s="38">
        <f t="shared" si="5"/>
        <v>52.989130434782609</v>
      </c>
      <c r="E16" s="38">
        <f t="shared" si="5"/>
        <v>38.284090909090907</v>
      </c>
      <c r="F16" s="38">
        <f t="shared" si="5"/>
        <v>45.96875</v>
      </c>
      <c r="G16" s="38">
        <f t="shared" si="5"/>
        <v>43.41897058823529</v>
      </c>
      <c r="H16" s="38">
        <f t="shared" si="5"/>
        <v>35.520000000000003</v>
      </c>
      <c r="I16" s="39">
        <f t="shared" si="5"/>
        <v>42.730270270270267</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60.838000000000001</v>
      </c>
      <c r="C17" s="38">
        <f t="shared" si="6"/>
        <v>66.704918032786878</v>
      </c>
      <c r="D17" s="38">
        <f t="shared" si="6"/>
        <v>64.62797619047619</v>
      </c>
      <c r="E17" s="38">
        <f t="shared" si="6"/>
        <v>74.349358974358978</v>
      </c>
      <c r="F17" s="38">
        <f t="shared" si="6"/>
        <v>61.152582159624416</v>
      </c>
      <c r="G17" s="38">
        <f t="shared" si="6"/>
        <v>56.629421221864952</v>
      </c>
      <c r="H17" s="38">
        <f t="shared" si="6"/>
        <v>53.24</v>
      </c>
      <c r="I17" s="39">
        <f t="shared" si="6"/>
        <v>60.558641975308639</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53.443396226415096</v>
      </c>
      <c r="C18" s="38">
        <f t="shared" si="7"/>
        <v>38.297872340425535</v>
      </c>
      <c r="D18" s="38">
        <f t="shared" si="7"/>
        <v>38.627049180327866</v>
      </c>
      <c r="E18" s="38">
        <f t="shared" si="7"/>
        <v>40.879464285714285</v>
      </c>
      <c r="F18" s="38">
        <f t="shared" si="7"/>
        <v>40.036764705882355</v>
      </c>
      <c r="G18" s="38">
        <f t="shared" si="7"/>
        <v>41.903361344537814</v>
      </c>
      <c r="H18" s="38">
        <f t="shared" si="7"/>
        <v>40.39903846153846</v>
      </c>
      <c r="I18" s="39">
        <f t="shared" si="7"/>
        <v>41.525985663082437</v>
      </c>
      <c r="J18" s="3"/>
      <c r="K18" s="3"/>
      <c r="L18" s="3"/>
      <c r="M18" s="3"/>
      <c r="N18" s="3"/>
      <c r="O18" s="3"/>
      <c r="P18" s="3"/>
      <c r="Q18" s="3"/>
      <c r="R18" s="3"/>
      <c r="S18" s="3"/>
      <c r="T18" s="3"/>
      <c r="U18" s="3"/>
      <c r="V18" s="3"/>
      <c r="W18" s="3"/>
      <c r="X18" s="3"/>
      <c r="Y18" s="3"/>
      <c r="Z18" s="3"/>
    </row>
    <row r="19" spans="1:26" ht="39.75" thickTop="1" thickBot="1" x14ac:dyDescent="0.25">
      <c r="A19" s="40" t="s">
        <v>31</v>
      </c>
      <c r="B19" s="41">
        <v>105</v>
      </c>
      <c r="C19" s="41">
        <v>146</v>
      </c>
      <c r="D19" s="41">
        <v>156</v>
      </c>
      <c r="E19" s="41">
        <v>206</v>
      </c>
      <c r="F19" s="41">
        <v>410</v>
      </c>
      <c r="G19" s="41">
        <v>266.75</v>
      </c>
      <c r="H19" s="41">
        <v>84</v>
      </c>
      <c r="I19" s="15">
        <f>B19+C19+D19+E19+F19+G19+H19</f>
        <v>1373.75</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8.1441120009307557E-3</v>
      </c>
      <c r="C20" s="42">
        <f t="shared" si="8"/>
        <v>1.8926626912107856E-2</v>
      </c>
      <c r="D20" s="42">
        <f t="shared" ref="D20:F20" si="9">D19/D12</f>
        <v>9.0307723568058152E-3</v>
      </c>
      <c r="E20" s="43">
        <f t="shared" si="9"/>
        <v>1.352728571728761E-2</v>
      </c>
      <c r="F20" s="43">
        <f t="shared" si="9"/>
        <v>2.3575656582035809E-2</v>
      </c>
      <c r="G20" s="42">
        <f>G19/G12</f>
        <v>8.5745704758975003E-3</v>
      </c>
      <c r="H20" s="42">
        <f>H19/H11</f>
        <v>7.6525383196301274E-3</v>
      </c>
      <c r="I20" s="44">
        <f>SUM(B19:H19)/I12</f>
        <v>1.1713157207238856E-2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t="s">
        <v>299</v>
      </c>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3789.28</v>
      </c>
      <c r="C22" s="52">
        <v>3192.84</v>
      </c>
      <c r="D22" s="52">
        <v>3452.78</v>
      </c>
      <c r="E22" s="52">
        <v>4058.24</v>
      </c>
      <c r="F22" s="52">
        <v>5272.62</v>
      </c>
      <c r="G22" s="52">
        <v>5381.03</v>
      </c>
      <c r="H22" s="52">
        <v>3907.42</v>
      </c>
      <c r="I22" s="53">
        <f>SUM(B22:H22)/I11</f>
        <v>0.28764625014132722</v>
      </c>
      <c r="J22" s="3"/>
      <c r="K22" s="3"/>
      <c r="L22" s="3"/>
      <c r="M22" s="3"/>
      <c r="N22" s="3"/>
      <c r="O22" s="3"/>
      <c r="P22" s="3"/>
      <c r="Q22" s="3"/>
      <c r="R22" s="3"/>
      <c r="S22" s="3"/>
      <c r="T22" s="3"/>
      <c r="U22" s="3"/>
      <c r="V22" s="3"/>
      <c r="W22" s="3"/>
      <c r="X22" s="3"/>
      <c r="Y22" s="3"/>
      <c r="Z22" s="3"/>
    </row>
    <row r="23" spans="1:26" ht="18" customHeight="1" thickTop="1" x14ac:dyDescent="0.2">
      <c r="A23" s="7" t="s">
        <v>35</v>
      </c>
      <c r="B23" s="54">
        <v>0.28999999999999998</v>
      </c>
      <c r="C23" s="54">
        <v>0.41389999999999999</v>
      </c>
      <c r="D23" s="54">
        <v>0.33779999999999999</v>
      </c>
      <c r="E23" s="55">
        <v>0.4153</v>
      </c>
      <c r="F23" s="55">
        <v>0.2208</v>
      </c>
      <c r="G23" s="55">
        <v>0.21</v>
      </c>
      <c r="H23" s="55">
        <v>0.35599999999999998</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DAA93-AF7E-4A1E-9D2D-807696FA0C6C}">
  <dimension ref="A1:Z1000"/>
  <sheetViews>
    <sheetView zoomScale="95" zoomScaleNormal="95" workbookViewId="0">
      <selection activeCell="H9" sqref="H9"/>
    </sheetView>
  </sheetViews>
  <sheetFormatPr defaultColWidth="12.42578125" defaultRowHeight="15" customHeight="1" x14ac:dyDescent="0.2"/>
  <cols>
    <col min="1" max="1" width="18.7109375" customWidth="1"/>
    <col min="2" max="2" width="16.85546875" customWidth="1"/>
    <col min="3"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45180</v>
      </c>
      <c r="C2" s="5">
        <v>45181</v>
      </c>
      <c r="D2" s="5">
        <v>45182</v>
      </c>
      <c r="E2" s="5">
        <v>45183</v>
      </c>
      <c r="F2" s="5">
        <v>45184</v>
      </c>
      <c r="G2" s="5">
        <v>45185</v>
      </c>
      <c r="H2" s="5">
        <v>45186</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2349.75</v>
      </c>
      <c r="C3" s="8">
        <v>2034.5</v>
      </c>
      <c r="D3" s="8">
        <v>2034.5</v>
      </c>
      <c r="E3" s="8">
        <v>2676.55</v>
      </c>
      <c r="F3" s="8">
        <v>2804</v>
      </c>
      <c r="G3" s="8">
        <v>2496.5</v>
      </c>
      <c r="H3" s="8">
        <v>3202.75</v>
      </c>
      <c r="I3" s="9">
        <f t="shared" ref="I3:I10" si="0">SUM(A3:H3)</f>
        <v>17598.55</v>
      </c>
      <c r="J3" s="3"/>
      <c r="K3" s="3"/>
      <c r="L3" s="3"/>
      <c r="M3" s="3"/>
      <c r="N3" s="3"/>
      <c r="O3" s="3"/>
      <c r="P3" s="3"/>
      <c r="Q3" s="3"/>
      <c r="R3" s="3"/>
      <c r="S3" s="3"/>
      <c r="T3" s="3"/>
      <c r="U3" s="3"/>
      <c r="V3" s="3"/>
      <c r="W3" s="3"/>
      <c r="X3" s="3"/>
      <c r="Y3" s="3"/>
      <c r="Z3" s="3"/>
    </row>
    <row r="4" spans="1:26" ht="18" customHeight="1" thickTop="1" thickBot="1" x14ac:dyDescent="0.25">
      <c r="A4" s="7" t="s">
        <v>10</v>
      </c>
      <c r="B4" s="10">
        <v>54</v>
      </c>
      <c r="C4" s="10">
        <v>42</v>
      </c>
      <c r="D4" s="11">
        <v>52</v>
      </c>
      <c r="E4" s="10">
        <v>55</v>
      </c>
      <c r="F4" s="10">
        <v>65</v>
      </c>
      <c r="G4" s="11">
        <v>62</v>
      </c>
      <c r="H4" s="11">
        <v>80</v>
      </c>
      <c r="I4" s="12">
        <f t="shared" si="0"/>
        <v>410</v>
      </c>
      <c r="J4" s="3"/>
      <c r="K4" s="3"/>
      <c r="L4" s="3"/>
      <c r="M4" s="3"/>
      <c r="N4" s="3"/>
      <c r="O4" s="3"/>
      <c r="P4" s="3"/>
      <c r="Q4" s="3"/>
      <c r="R4" s="3"/>
      <c r="S4" s="3"/>
      <c r="T4" s="3"/>
      <c r="U4" s="3"/>
      <c r="V4" s="3"/>
      <c r="W4" s="3"/>
      <c r="X4" s="3"/>
      <c r="Y4" s="3"/>
      <c r="Z4" s="3"/>
    </row>
    <row r="5" spans="1:26" ht="18" customHeight="1" thickTop="1" thickBot="1" x14ac:dyDescent="0.25">
      <c r="A5" s="7" t="s">
        <v>11</v>
      </c>
      <c r="B5" s="8">
        <v>5513.5</v>
      </c>
      <c r="C5" s="8">
        <v>4323.5</v>
      </c>
      <c r="D5" s="13">
        <v>4431.74</v>
      </c>
      <c r="E5" s="8">
        <v>8494</v>
      </c>
      <c r="F5" s="8">
        <v>12694.25</v>
      </c>
      <c r="G5" s="13">
        <v>16563.5</v>
      </c>
      <c r="H5" s="13">
        <v>3631.25</v>
      </c>
      <c r="I5" s="9">
        <f t="shared" si="0"/>
        <v>55651.74</v>
      </c>
      <c r="J5" s="3"/>
      <c r="K5" s="3"/>
      <c r="L5" s="3"/>
      <c r="M5" s="3"/>
      <c r="N5" s="3"/>
      <c r="O5" s="3"/>
      <c r="P5" s="3"/>
      <c r="Q5" s="3"/>
      <c r="R5" s="3"/>
      <c r="S5" s="3"/>
      <c r="T5" s="3"/>
      <c r="U5" s="3"/>
      <c r="V5" s="3"/>
      <c r="W5" s="3"/>
      <c r="X5" s="3"/>
      <c r="Y5" s="3"/>
      <c r="Z5" s="3"/>
    </row>
    <row r="6" spans="1:26" ht="18" customHeight="1" thickTop="1" thickBot="1" x14ac:dyDescent="0.25">
      <c r="A6" s="7" t="s">
        <v>12</v>
      </c>
      <c r="B6" s="10">
        <v>81</v>
      </c>
      <c r="C6" s="10">
        <v>75</v>
      </c>
      <c r="D6" s="11">
        <v>71</v>
      </c>
      <c r="E6" s="10">
        <v>146</v>
      </c>
      <c r="F6" s="10">
        <v>207</v>
      </c>
      <c r="G6" s="11">
        <v>269</v>
      </c>
      <c r="H6" s="11">
        <v>72</v>
      </c>
      <c r="I6" s="14">
        <f t="shared" si="0"/>
        <v>921</v>
      </c>
      <c r="J6" s="3"/>
      <c r="K6" s="3"/>
      <c r="L6" s="3"/>
      <c r="M6" s="3"/>
      <c r="N6" s="3"/>
      <c r="O6" s="3"/>
      <c r="P6" s="3"/>
      <c r="Q6" s="3"/>
      <c r="R6" s="3"/>
      <c r="S6" s="3"/>
      <c r="T6" s="3"/>
      <c r="U6" s="3"/>
      <c r="V6" s="3"/>
      <c r="W6" s="3"/>
      <c r="X6" s="3"/>
      <c r="Y6" s="3"/>
      <c r="Z6" s="3"/>
    </row>
    <row r="7" spans="1:26" ht="18" customHeight="1" thickTop="1" thickBot="1" x14ac:dyDescent="0.25">
      <c r="A7" s="7" t="s">
        <v>13</v>
      </c>
      <c r="B7" s="8">
        <v>1058.5</v>
      </c>
      <c r="C7" s="8">
        <v>1390</v>
      </c>
      <c r="D7" s="13">
        <v>2488.75</v>
      </c>
      <c r="E7" s="8">
        <v>3021</v>
      </c>
      <c r="F7" s="8">
        <v>5305.75</v>
      </c>
      <c r="G7" s="13">
        <v>6190.26</v>
      </c>
      <c r="H7" s="13">
        <v>1738</v>
      </c>
      <c r="I7" s="15">
        <f t="shared" si="0"/>
        <v>21192.260000000002</v>
      </c>
      <c r="J7" s="3"/>
      <c r="K7" s="3"/>
      <c r="L7" s="3"/>
      <c r="M7" s="3"/>
      <c r="N7" s="3"/>
      <c r="O7" s="3"/>
      <c r="P7" s="3"/>
      <c r="Q7" s="3"/>
      <c r="R7" s="3"/>
      <c r="S7" s="3"/>
      <c r="T7" s="3"/>
      <c r="U7" s="3"/>
      <c r="V7" s="3"/>
      <c r="W7" s="3"/>
      <c r="X7" s="3"/>
      <c r="Y7" s="3"/>
      <c r="Z7" s="3"/>
    </row>
    <row r="8" spans="1:26" ht="18" customHeight="1" thickTop="1" thickBot="1" x14ac:dyDescent="0.25">
      <c r="A8" s="7" t="s">
        <v>14</v>
      </c>
      <c r="B8" s="10">
        <v>22</v>
      </c>
      <c r="C8" s="10">
        <v>45</v>
      </c>
      <c r="D8" s="11">
        <v>55</v>
      </c>
      <c r="E8" s="10">
        <v>80</v>
      </c>
      <c r="F8" s="10">
        <v>138</v>
      </c>
      <c r="G8" s="11">
        <v>155</v>
      </c>
      <c r="H8" s="11">
        <v>45</v>
      </c>
      <c r="I8" s="14">
        <f t="shared" si="0"/>
        <v>540</v>
      </c>
      <c r="J8" s="3"/>
      <c r="K8" s="3"/>
      <c r="L8" s="3"/>
      <c r="M8" s="3"/>
      <c r="N8" s="3"/>
      <c r="O8" s="3"/>
      <c r="P8" s="3"/>
      <c r="Q8" s="3"/>
      <c r="R8" s="3"/>
      <c r="S8" s="3"/>
      <c r="T8" s="3"/>
      <c r="U8" s="3"/>
      <c r="V8" s="3"/>
      <c r="W8" s="3"/>
      <c r="X8" s="3"/>
      <c r="Y8" s="3"/>
      <c r="Z8" s="3"/>
    </row>
    <row r="9" spans="1:26" ht="15" customHeight="1" thickTop="1" thickBot="1" x14ac:dyDescent="0.25">
      <c r="A9" s="16" t="s">
        <v>15</v>
      </c>
      <c r="B9" s="17">
        <v>217</v>
      </c>
      <c r="C9" s="17">
        <v>151</v>
      </c>
      <c r="D9" s="18">
        <v>132</v>
      </c>
      <c r="E9" s="17">
        <v>18</v>
      </c>
      <c r="F9" s="17">
        <v>204</v>
      </c>
      <c r="G9" s="18">
        <v>268.5</v>
      </c>
      <c r="H9" s="18">
        <v>0</v>
      </c>
      <c r="I9" s="9">
        <f t="shared" si="0"/>
        <v>990.5</v>
      </c>
      <c r="J9" s="3"/>
      <c r="K9" s="3"/>
      <c r="L9" s="3"/>
      <c r="M9" s="3"/>
      <c r="N9" s="3"/>
      <c r="O9" s="3"/>
      <c r="P9" s="3"/>
      <c r="Q9" s="3"/>
      <c r="R9" s="3"/>
      <c r="S9" s="3"/>
      <c r="T9" s="3"/>
      <c r="U9" s="3"/>
      <c r="V9" s="3"/>
      <c r="W9" s="3"/>
      <c r="X9" s="3"/>
      <c r="Y9" s="3"/>
      <c r="Z9" s="3"/>
    </row>
    <row r="10" spans="1:26" ht="15" customHeight="1" thickTop="1" thickBot="1" x14ac:dyDescent="0.25">
      <c r="A10" s="16" t="s">
        <v>16</v>
      </c>
      <c r="B10" s="19">
        <v>6</v>
      </c>
      <c r="C10" s="19">
        <v>2</v>
      </c>
      <c r="D10" s="20">
        <v>2</v>
      </c>
      <c r="E10" s="19">
        <v>1</v>
      </c>
      <c r="F10" s="19">
        <v>5</v>
      </c>
      <c r="G10" s="20">
        <v>17</v>
      </c>
      <c r="H10" s="20">
        <v>0</v>
      </c>
      <c r="I10" s="12">
        <f t="shared" si="0"/>
        <v>33</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8921.75</v>
      </c>
      <c r="C11" s="22">
        <f t="shared" si="1"/>
        <v>7748</v>
      </c>
      <c r="D11" s="22">
        <f t="shared" si="1"/>
        <v>8954.99</v>
      </c>
      <c r="E11" s="22">
        <f t="shared" si="1"/>
        <v>14191.55</v>
      </c>
      <c r="F11" s="22">
        <f t="shared" si="1"/>
        <v>20804</v>
      </c>
      <c r="G11" s="22">
        <f t="shared" si="1"/>
        <v>25250.260000000002</v>
      </c>
      <c r="H11" s="22">
        <f t="shared" si="1"/>
        <v>8572</v>
      </c>
      <c r="I11" s="23">
        <f t="shared" ref="I11:I12" si="2">SUM(B11:H11)</f>
        <v>94442.549999999988</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25">
        <v>12704.41</v>
      </c>
      <c r="C12" s="26">
        <v>15283.42</v>
      </c>
      <c r="D12" s="26">
        <v>13859.56</v>
      </c>
      <c r="E12" s="26">
        <v>13614.57</v>
      </c>
      <c r="F12" s="26">
        <v>18593.61</v>
      </c>
      <c r="G12" s="26">
        <v>28145.35</v>
      </c>
      <c r="H12" s="27">
        <v>9883.7900000000009</v>
      </c>
      <c r="I12" s="28">
        <f t="shared" si="2"/>
        <v>112084.71000000002</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-0.29774385429941258</v>
      </c>
      <c r="C13" s="29">
        <f t="shared" si="3"/>
        <v>-0.49304540475888248</v>
      </c>
      <c r="D13" s="29">
        <f t="shared" si="3"/>
        <v>-0.35387631353376298</v>
      </c>
      <c r="E13" s="29">
        <f t="shared" si="3"/>
        <v>4.2379597739774344E-2</v>
      </c>
      <c r="F13" s="29">
        <f t="shared" si="3"/>
        <v>0.11887901273609586</v>
      </c>
      <c r="G13" s="29">
        <f t="shared" si="3"/>
        <v>-0.10286210688444083</v>
      </c>
      <c r="H13" s="29">
        <f t="shared" si="3"/>
        <v>-0.1327213548648849</v>
      </c>
      <c r="I13" s="30">
        <f t="shared" si="3"/>
        <v>-0.15740023773090933</v>
      </c>
      <c r="J13" s="3"/>
      <c r="K13" s="3"/>
      <c r="L13" s="3"/>
      <c r="M13" s="3"/>
      <c r="N13" s="3"/>
      <c r="O13" s="3"/>
      <c r="P13" s="3"/>
      <c r="Q13" s="3"/>
      <c r="R13" s="3"/>
      <c r="S13" s="3"/>
      <c r="T13" s="3"/>
      <c r="U13" s="3"/>
      <c r="V13" s="3"/>
      <c r="W13" s="3"/>
      <c r="X13" s="3"/>
      <c r="Y13" s="3"/>
      <c r="Z13" s="3"/>
    </row>
    <row r="14" spans="1:26" ht="151.5" customHeight="1" thickTop="1" thickBot="1" x14ac:dyDescent="0.25">
      <c r="A14" s="7"/>
      <c r="B14" s="31" t="s">
        <v>287</v>
      </c>
      <c r="C14" s="31" t="s">
        <v>288</v>
      </c>
      <c r="D14" s="31" t="s">
        <v>290</v>
      </c>
      <c r="E14" s="31" t="s">
        <v>291</v>
      </c>
      <c r="F14" s="32" t="s">
        <v>292</v>
      </c>
      <c r="G14" s="31" t="s">
        <v>293</v>
      </c>
      <c r="H14" s="31" t="s">
        <v>294</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157</v>
      </c>
      <c r="C15" s="35">
        <f t="shared" si="4"/>
        <v>162</v>
      </c>
      <c r="D15" s="35">
        <f t="shared" si="4"/>
        <v>178</v>
      </c>
      <c r="E15" s="35">
        <f t="shared" si="4"/>
        <v>281</v>
      </c>
      <c r="F15" s="35">
        <f t="shared" si="4"/>
        <v>410</v>
      </c>
      <c r="G15" s="36">
        <f t="shared" si="4"/>
        <v>486</v>
      </c>
      <c r="H15" s="35">
        <f t="shared" si="4"/>
        <v>197</v>
      </c>
      <c r="I15" s="37">
        <f>SUM(A15:G15)</f>
        <v>1674</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43.513888888888886</v>
      </c>
      <c r="C16" s="38">
        <f t="shared" si="5"/>
        <v>48.44047619047619</v>
      </c>
      <c r="D16" s="38">
        <f t="shared" si="5"/>
        <v>39.125</v>
      </c>
      <c r="E16" s="38">
        <f t="shared" si="5"/>
        <v>48.664545454545461</v>
      </c>
      <c r="F16" s="38">
        <f t="shared" si="5"/>
        <v>43.138461538461542</v>
      </c>
      <c r="G16" s="38">
        <f t="shared" si="5"/>
        <v>40.266129032258064</v>
      </c>
      <c r="H16" s="38">
        <f t="shared" si="5"/>
        <v>40.034374999999997</v>
      </c>
      <c r="I16" s="39">
        <f t="shared" si="5"/>
        <v>42.923292682926828</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68.067901234567898</v>
      </c>
      <c r="C17" s="38">
        <f t="shared" si="6"/>
        <v>57.646666666666668</v>
      </c>
      <c r="D17" s="38">
        <f t="shared" si="6"/>
        <v>62.418873239436614</v>
      </c>
      <c r="E17" s="38">
        <f t="shared" si="6"/>
        <v>58.178082191780824</v>
      </c>
      <c r="F17" s="38">
        <f t="shared" si="6"/>
        <v>61.324879227053138</v>
      </c>
      <c r="G17" s="38">
        <f t="shared" si="6"/>
        <v>61.57434944237918</v>
      </c>
      <c r="H17" s="38">
        <f t="shared" si="6"/>
        <v>50.434027777777779</v>
      </c>
      <c r="I17" s="39">
        <f t="shared" si="6"/>
        <v>60.425342019543969</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48.113636363636367</v>
      </c>
      <c r="C18" s="38">
        <f t="shared" si="7"/>
        <v>30.888888888888889</v>
      </c>
      <c r="D18" s="38">
        <f t="shared" si="7"/>
        <v>45.25</v>
      </c>
      <c r="E18" s="38">
        <f t="shared" si="7"/>
        <v>37.762500000000003</v>
      </c>
      <c r="F18" s="38">
        <f t="shared" si="7"/>
        <v>38.447463768115945</v>
      </c>
      <c r="G18" s="38">
        <f t="shared" si="7"/>
        <v>39.937161290322585</v>
      </c>
      <c r="H18" s="38">
        <f t="shared" si="7"/>
        <v>38.62222222222222</v>
      </c>
      <c r="I18" s="39">
        <f t="shared" si="7"/>
        <v>39.244925925925926</v>
      </c>
      <c r="J18" s="3"/>
      <c r="K18" s="3"/>
      <c r="L18" s="3"/>
      <c r="M18" s="3"/>
      <c r="N18" s="3"/>
      <c r="O18" s="3"/>
      <c r="P18" s="3"/>
      <c r="Q18" s="3"/>
      <c r="R18" s="3"/>
      <c r="S18" s="3"/>
      <c r="T18" s="3"/>
      <c r="U18" s="3"/>
      <c r="V18" s="3"/>
      <c r="W18" s="3"/>
      <c r="X18" s="3"/>
      <c r="Y18" s="3"/>
      <c r="Z18" s="3"/>
    </row>
    <row r="19" spans="1:26" ht="39.75" thickTop="1" thickBot="1" x14ac:dyDescent="0.25">
      <c r="A19" s="40" t="s">
        <v>31</v>
      </c>
      <c r="B19" s="41">
        <v>75</v>
      </c>
      <c r="C19" s="41">
        <v>193</v>
      </c>
      <c r="D19" s="41">
        <v>48</v>
      </c>
      <c r="E19" s="41">
        <v>100</v>
      </c>
      <c r="F19" s="41">
        <v>335</v>
      </c>
      <c r="G19" s="41">
        <v>429</v>
      </c>
      <c r="H19" s="41">
        <v>160</v>
      </c>
      <c r="I19" s="15">
        <f>B19+C19+D19+E19+F19+G19+H19</f>
        <v>1340</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8.4064225067951911E-3</v>
      </c>
      <c r="C20" s="42">
        <f t="shared" si="8"/>
        <v>2.4909654104284976E-2</v>
      </c>
      <c r="D20" s="42">
        <f t="shared" ref="D20:G20" si="9">D19/D12</f>
        <v>3.4633134096609128E-3</v>
      </c>
      <c r="E20" s="43">
        <f t="shared" si="9"/>
        <v>7.3450722277677519E-3</v>
      </c>
      <c r="F20" s="43">
        <f t="shared" si="9"/>
        <v>1.8016942379666993E-2</v>
      </c>
      <c r="G20" s="42">
        <f t="shared" si="9"/>
        <v>1.5242304679103298E-2</v>
      </c>
      <c r="H20" s="42">
        <f>H19/H11</f>
        <v>1.8665422305179653E-2</v>
      </c>
      <c r="I20" s="44">
        <f>SUM(B19:H19)/I12</f>
        <v>1.1955243493960949E-2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t="s">
        <v>289</v>
      </c>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3628.14</v>
      </c>
      <c r="C22" s="52">
        <v>3418.44</v>
      </c>
      <c r="D22" s="52">
        <v>3569.2</v>
      </c>
      <c r="E22" s="52">
        <v>4133.71</v>
      </c>
      <c r="F22" s="52">
        <v>5558.91</v>
      </c>
      <c r="G22" s="52">
        <v>5499.41</v>
      </c>
      <c r="H22" s="52">
        <v>3824.67</v>
      </c>
      <c r="I22" s="53">
        <f>SUM(B22:H22)/I11</f>
        <v>0.31376196428410713</v>
      </c>
      <c r="J22" s="3"/>
      <c r="K22" s="3"/>
      <c r="L22" s="3"/>
      <c r="M22" s="3"/>
      <c r="N22" s="3"/>
      <c r="O22" s="3"/>
      <c r="P22" s="3"/>
      <c r="Q22" s="3"/>
      <c r="R22" s="3"/>
      <c r="S22" s="3"/>
      <c r="T22" s="3"/>
      <c r="U22" s="3"/>
      <c r="V22" s="3"/>
      <c r="W22" s="3"/>
      <c r="X22" s="3"/>
      <c r="Y22" s="3"/>
      <c r="Z22" s="3"/>
    </row>
    <row r="23" spans="1:26" ht="18" customHeight="1" thickTop="1" x14ac:dyDescent="0.2">
      <c r="A23" s="7" t="s">
        <v>35</v>
      </c>
      <c r="B23" s="54">
        <v>0.40699999999999997</v>
      </c>
      <c r="C23" s="54">
        <v>0.44</v>
      </c>
      <c r="D23" s="54">
        <v>0.39800000000000002</v>
      </c>
      <c r="E23" s="55">
        <v>0.29099999999999998</v>
      </c>
      <c r="F23" s="55">
        <v>0.26719999999999999</v>
      </c>
      <c r="G23" s="55">
        <v>0.21779999999999999</v>
      </c>
      <c r="H23" s="55">
        <v>0.44600000000000001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1A7C-508D-4E4F-9330-EC980AD84988}">
  <dimension ref="A1:Z1000"/>
  <sheetViews>
    <sheetView workbookViewId="0">
      <selection activeCell="K13" sqref="K13"/>
    </sheetView>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45173</v>
      </c>
      <c r="C2" s="5">
        <v>45174</v>
      </c>
      <c r="D2" s="5">
        <v>45175</v>
      </c>
      <c r="E2" s="5">
        <v>45176</v>
      </c>
      <c r="F2" s="5">
        <v>45177</v>
      </c>
      <c r="G2" s="5">
        <v>45178</v>
      </c>
      <c r="H2" s="5">
        <v>45179</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5574.25</v>
      </c>
      <c r="C3" s="8">
        <v>1874.75</v>
      </c>
      <c r="D3" s="8">
        <v>1862</v>
      </c>
      <c r="E3" s="8">
        <v>1870.75</v>
      </c>
      <c r="F3" s="8">
        <v>3158</v>
      </c>
      <c r="G3" s="8">
        <v>2929</v>
      </c>
      <c r="H3" s="8">
        <v>4848.25</v>
      </c>
      <c r="I3" s="9">
        <f t="shared" ref="I3:I10" si="0">SUM(A3:H3)</f>
        <v>22117</v>
      </c>
      <c r="J3" s="3"/>
      <c r="K3" s="3"/>
      <c r="L3" s="3"/>
      <c r="M3" s="3"/>
      <c r="N3" s="3"/>
      <c r="O3" s="3"/>
      <c r="P3" s="3"/>
      <c r="Q3" s="3"/>
      <c r="R3" s="3"/>
      <c r="S3" s="3"/>
      <c r="T3" s="3"/>
      <c r="U3" s="3"/>
      <c r="V3" s="3"/>
      <c r="W3" s="3"/>
      <c r="X3" s="3"/>
      <c r="Y3" s="3"/>
      <c r="Z3" s="3"/>
    </row>
    <row r="4" spans="1:26" ht="18" customHeight="1" thickTop="1" thickBot="1" x14ac:dyDescent="0.25">
      <c r="A4" s="7" t="s">
        <v>10</v>
      </c>
      <c r="B4" s="10">
        <v>132</v>
      </c>
      <c r="C4" s="10">
        <v>52</v>
      </c>
      <c r="D4" s="11">
        <v>46</v>
      </c>
      <c r="E4" s="10">
        <v>36</v>
      </c>
      <c r="F4" s="10">
        <v>71</v>
      </c>
      <c r="G4" s="11">
        <v>76</v>
      </c>
      <c r="H4" s="11">
        <v>96</v>
      </c>
      <c r="I4" s="12">
        <f t="shared" si="0"/>
        <v>509</v>
      </c>
      <c r="J4" s="3"/>
      <c r="K4" s="3"/>
      <c r="L4" s="3"/>
      <c r="M4" s="3"/>
      <c r="N4" s="3"/>
      <c r="O4" s="3"/>
      <c r="P4" s="3"/>
      <c r="Q4" s="3"/>
      <c r="R4" s="3"/>
      <c r="S4" s="3"/>
      <c r="T4" s="3"/>
      <c r="U4" s="3"/>
      <c r="V4" s="3"/>
      <c r="W4" s="3"/>
      <c r="X4" s="3"/>
      <c r="Y4" s="3"/>
      <c r="Z4" s="3"/>
    </row>
    <row r="5" spans="1:26" ht="18" customHeight="1" thickTop="1" thickBot="1" x14ac:dyDescent="0.25">
      <c r="A5" s="7" t="s">
        <v>11</v>
      </c>
      <c r="B5" s="8">
        <v>9142.75</v>
      </c>
      <c r="C5" s="8">
        <v>3662</v>
      </c>
      <c r="D5" s="13">
        <v>6261</v>
      </c>
      <c r="E5" s="8">
        <v>6310.25</v>
      </c>
      <c r="F5" s="8">
        <v>8184.5</v>
      </c>
      <c r="G5" s="13">
        <v>14377.75</v>
      </c>
      <c r="H5" s="13">
        <v>6072.45</v>
      </c>
      <c r="I5" s="9">
        <f t="shared" si="0"/>
        <v>54010.7</v>
      </c>
      <c r="J5" s="3"/>
      <c r="K5" s="3"/>
      <c r="L5" s="3"/>
      <c r="M5" s="3"/>
      <c r="N5" s="3"/>
      <c r="O5" s="3"/>
      <c r="P5" s="3"/>
      <c r="Q5" s="3"/>
      <c r="R5" s="3"/>
      <c r="S5" s="3"/>
      <c r="T5" s="3"/>
      <c r="U5" s="3"/>
      <c r="V5" s="3"/>
      <c r="W5" s="3"/>
      <c r="X5" s="3"/>
      <c r="Y5" s="3"/>
      <c r="Z5" s="3"/>
    </row>
    <row r="6" spans="1:26" ht="18" customHeight="1" thickTop="1" thickBot="1" x14ac:dyDescent="0.25">
      <c r="A6" s="7" t="s">
        <v>12</v>
      </c>
      <c r="B6" s="10">
        <v>156</v>
      </c>
      <c r="C6" s="10">
        <v>54</v>
      </c>
      <c r="D6" s="11">
        <v>101</v>
      </c>
      <c r="E6" s="10">
        <v>96</v>
      </c>
      <c r="F6" s="10">
        <v>140</v>
      </c>
      <c r="G6" s="11">
        <v>254</v>
      </c>
      <c r="H6" s="11">
        <v>88</v>
      </c>
      <c r="I6" s="14">
        <f t="shared" si="0"/>
        <v>889</v>
      </c>
      <c r="J6" s="3"/>
      <c r="K6" s="3"/>
      <c r="L6" s="3"/>
      <c r="M6" s="3"/>
      <c r="N6" s="3"/>
      <c r="O6" s="3"/>
      <c r="P6" s="3"/>
      <c r="Q6" s="3"/>
      <c r="R6" s="3"/>
      <c r="S6" s="3"/>
      <c r="T6" s="3"/>
      <c r="U6" s="3"/>
      <c r="V6" s="3"/>
      <c r="W6" s="3"/>
      <c r="X6" s="3"/>
      <c r="Y6" s="3"/>
      <c r="Z6" s="3"/>
    </row>
    <row r="7" spans="1:26" ht="18" customHeight="1" thickTop="1" thickBot="1" x14ac:dyDescent="0.25">
      <c r="A7" s="7" t="s">
        <v>13</v>
      </c>
      <c r="B7" s="8">
        <v>2594.25</v>
      </c>
      <c r="C7" s="8">
        <v>1587.75</v>
      </c>
      <c r="D7" s="13">
        <v>2096.75</v>
      </c>
      <c r="E7" s="8">
        <v>1074</v>
      </c>
      <c r="F7" s="8">
        <v>4655.25</v>
      </c>
      <c r="G7" s="13">
        <v>3989.26</v>
      </c>
      <c r="H7" s="13">
        <v>1788</v>
      </c>
      <c r="I7" s="15">
        <f t="shared" si="0"/>
        <v>17785.260000000002</v>
      </c>
      <c r="J7" s="3"/>
      <c r="K7" s="3"/>
      <c r="L7" s="3"/>
      <c r="M7" s="3"/>
      <c r="N7" s="3"/>
      <c r="O7" s="3"/>
      <c r="P7" s="3"/>
      <c r="Q7" s="3"/>
      <c r="R7" s="3"/>
      <c r="S7" s="3"/>
      <c r="T7" s="3"/>
      <c r="U7" s="3"/>
      <c r="V7" s="3"/>
      <c r="W7" s="3"/>
      <c r="X7" s="3"/>
      <c r="Y7" s="3"/>
      <c r="Z7" s="3"/>
    </row>
    <row r="8" spans="1:26" ht="18" customHeight="1" thickTop="1" thickBot="1" x14ac:dyDescent="0.25">
      <c r="A8" s="7" t="s">
        <v>14</v>
      </c>
      <c r="B8" s="10">
        <v>59</v>
      </c>
      <c r="C8" s="10">
        <v>41</v>
      </c>
      <c r="D8" s="11">
        <v>54</v>
      </c>
      <c r="E8" s="10">
        <v>31</v>
      </c>
      <c r="F8" s="10">
        <v>112</v>
      </c>
      <c r="G8" s="11">
        <v>122</v>
      </c>
      <c r="H8" s="11">
        <v>44</v>
      </c>
      <c r="I8" s="14">
        <f t="shared" si="0"/>
        <v>463</v>
      </c>
      <c r="J8" s="3"/>
      <c r="K8" s="3"/>
      <c r="L8" s="3"/>
      <c r="M8" s="3"/>
      <c r="N8" s="3"/>
      <c r="O8" s="3"/>
      <c r="P8" s="3"/>
      <c r="Q8" s="3"/>
      <c r="R8" s="3"/>
      <c r="S8" s="3"/>
      <c r="T8" s="3"/>
      <c r="U8" s="3"/>
      <c r="V8" s="3"/>
      <c r="W8" s="3"/>
      <c r="X8" s="3"/>
      <c r="Y8" s="3"/>
      <c r="Z8" s="3"/>
    </row>
    <row r="9" spans="1:26" ht="15" customHeight="1" thickTop="1" thickBot="1" x14ac:dyDescent="0.25">
      <c r="A9" s="16" t="s">
        <v>15</v>
      </c>
      <c r="B9" s="17">
        <v>364</v>
      </c>
      <c r="C9" s="17">
        <v>149</v>
      </c>
      <c r="D9" s="18">
        <v>0</v>
      </c>
      <c r="E9" s="17">
        <v>280</v>
      </c>
      <c r="F9" s="17">
        <v>244.5</v>
      </c>
      <c r="G9" s="18">
        <v>117</v>
      </c>
      <c r="H9" s="18">
        <v>632</v>
      </c>
      <c r="I9" s="9">
        <f t="shared" si="0"/>
        <v>1786.5</v>
      </c>
      <c r="J9" s="3"/>
      <c r="K9" s="3"/>
      <c r="L9" s="3"/>
      <c r="M9" s="3"/>
      <c r="N9" s="3"/>
      <c r="O9" s="3"/>
      <c r="P9" s="3"/>
      <c r="Q9" s="3"/>
      <c r="R9" s="3"/>
      <c r="S9" s="3"/>
      <c r="T9" s="3"/>
      <c r="U9" s="3"/>
      <c r="V9" s="3"/>
      <c r="W9" s="3"/>
      <c r="X9" s="3"/>
      <c r="Y9" s="3"/>
      <c r="Z9" s="3"/>
    </row>
    <row r="10" spans="1:26" ht="15" customHeight="1" thickTop="1" thickBot="1" x14ac:dyDescent="0.25">
      <c r="A10" s="16" t="s">
        <v>16</v>
      </c>
      <c r="B10" s="19">
        <v>5</v>
      </c>
      <c r="C10" s="19">
        <v>23</v>
      </c>
      <c r="D10" s="20">
        <v>0</v>
      </c>
      <c r="E10" s="19">
        <v>6</v>
      </c>
      <c r="F10" s="19">
        <v>8</v>
      </c>
      <c r="G10" s="20">
        <v>3</v>
      </c>
      <c r="H10" s="20">
        <v>7</v>
      </c>
      <c r="I10" s="12">
        <f t="shared" si="0"/>
        <v>52</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v>17311.25</v>
      </c>
      <c r="C11" s="22">
        <v>7124.5</v>
      </c>
      <c r="D11" s="22">
        <v>10219.75</v>
      </c>
      <c r="E11" s="22">
        <v>9255</v>
      </c>
      <c r="F11" s="22">
        <f t="shared" ref="F11:H11" si="1">SUM(F3,F5,F7)</f>
        <v>15997.75</v>
      </c>
      <c r="G11" s="22">
        <f t="shared" si="1"/>
        <v>21296.010000000002</v>
      </c>
      <c r="H11" s="22">
        <f t="shared" si="1"/>
        <v>12708.7</v>
      </c>
      <c r="I11" s="23">
        <f>B11+C11+D11+E11+F11+G11+L11+H11</f>
        <v>93912.960000000006</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25">
        <v>18004.88</v>
      </c>
      <c r="C12" s="26">
        <v>6863.48</v>
      </c>
      <c r="D12" s="26">
        <v>10127.94</v>
      </c>
      <c r="E12" s="26">
        <v>14277.51</v>
      </c>
      <c r="F12" s="26">
        <v>20533.740000000002</v>
      </c>
      <c r="G12" s="26">
        <v>24689.35</v>
      </c>
      <c r="H12" s="27">
        <v>14128.5</v>
      </c>
      <c r="I12" s="70">
        <v>108625.4</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2">(B11-B12)/B12</f>
        <v>-3.8524555564935781E-2</v>
      </c>
      <c r="C13" s="29">
        <f t="shared" si="2"/>
        <v>3.8030270358477107E-2</v>
      </c>
      <c r="D13" s="29">
        <f t="shared" si="2"/>
        <v>9.0650221071609319E-3</v>
      </c>
      <c r="E13" s="29">
        <f t="shared" si="2"/>
        <v>-0.35177772594801193</v>
      </c>
      <c r="F13" s="29">
        <f t="shared" si="2"/>
        <v>-0.22090422884481839</v>
      </c>
      <c r="G13" s="29">
        <f t="shared" si="2"/>
        <v>-0.13744144742571177</v>
      </c>
      <c r="H13" s="29">
        <f t="shared" si="2"/>
        <v>-0.10049191350815721</v>
      </c>
      <c r="I13" s="30">
        <f t="shared" si="2"/>
        <v>-0.13544198686495046</v>
      </c>
      <c r="J13" s="3"/>
      <c r="K13" s="3"/>
      <c r="L13" s="3"/>
      <c r="M13" s="3"/>
      <c r="N13" s="3"/>
      <c r="O13" s="3"/>
      <c r="P13" s="3"/>
      <c r="Q13" s="3"/>
      <c r="R13" s="3"/>
      <c r="S13" s="3"/>
      <c r="T13" s="3"/>
      <c r="U13" s="3"/>
      <c r="V13" s="3"/>
      <c r="W13" s="3"/>
      <c r="X13" s="3"/>
      <c r="Y13" s="3"/>
      <c r="Z13" s="3"/>
    </row>
    <row r="14" spans="1:26" ht="180" thickTop="1" thickBot="1" x14ac:dyDescent="0.25">
      <c r="A14" s="7"/>
      <c r="B14" s="31" t="s">
        <v>280</v>
      </c>
      <c r="C14" s="31" t="s">
        <v>281</v>
      </c>
      <c r="D14" s="31" t="s">
        <v>282</v>
      </c>
      <c r="E14" s="31" t="s">
        <v>283</v>
      </c>
      <c r="F14" s="32" t="s">
        <v>284</v>
      </c>
      <c r="G14" s="31" t="s">
        <v>285</v>
      </c>
      <c r="H14" s="31" t="s">
        <v>286</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3">SUM(B4+B6+B8)</f>
        <v>347</v>
      </c>
      <c r="C15" s="35">
        <f t="shared" si="3"/>
        <v>147</v>
      </c>
      <c r="D15" s="35">
        <v>202</v>
      </c>
      <c r="E15" s="35">
        <f t="shared" si="3"/>
        <v>163</v>
      </c>
      <c r="F15" s="35">
        <f t="shared" si="3"/>
        <v>323</v>
      </c>
      <c r="G15" s="36">
        <f t="shared" si="3"/>
        <v>452</v>
      </c>
      <c r="H15" s="35">
        <f t="shared" si="3"/>
        <v>228</v>
      </c>
      <c r="I15" s="37">
        <f>SUM(A15:G15)</f>
        <v>1634</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4">B3/B4</f>
        <v>42.229166666666664</v>
      </c>
      <c r="C16" s="38">
        <f t="shared" si="4"/>
        <v>36.052884615384613</v>
      </c>
      <c r="D16" s="38">
        <f t="shared" si="4"/>
        <v>40.478260869565219</v>
      </c>
      <c r="E16" s="38">
        <f t="shared" si="4"/>
        <v>51.965277777777779</v>
      </c>
      <c r="F16" s="38">
        <f t="shared" si="4"/>
        <v>44.478873239436616</v>
      </c>
      <c r="G16" s="38">
        <f t="shared" si="4"/>
        <v>38.539473684210527</v>
      </c>
      <c r="H16" s="38">
        <f t="shared" si="4"/>
        <v>50.502604166666664</v>
      </c>
      <c r="I16" s="39">
        <f t="shared" si="4"/>
        <v>43.451866404715126</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5">B5/B6</f>
        <v>58.607371794871796</v>
      </c>
      <c r="C17" s="38">
        <f t="shared" si="5"/>
        <v>67.81481481481481</v>
      </c>
      <c r="D17" s="38">
        <f t="shared" si="5"/>
        <v>61.990099009900987</v>
      </c>
      <c r="E17" s="38">
        <f t="shared" si="5"/>
        <v>65.731770833333329</v>
      </c>
      <c r="F17" s="38">
        <f t="shared" si="5"/>
        <v>58.460714285714289</v>
      </c>
      <c r="G17" s="38">
        <f t="shared" si="5"/>
        <v>56.605314960629919</v>
      </c>
      <c r="H17" s="38">
        <f t="shared" si="5"/>
        <v>69.005113636363632</v>
      </c>
      <c r="I17" s="39">
        <f t="shared" si="5"/>
        <v>60.754443194600668</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6">B7/B8</f>
        <v>43.970338983050844</v>
      </c>
      <c r="C18" s="38">
        <f t="shared" si="6"/>
        <v>38.725609756097562</v>
      </c>
      <c r="D18" s="38">
        <f t="shared" si="6"/>
        <v>38.828703703703702</v>
      </c>
      <c r="E18" s="38">
        <f t="shared" si="6"/>
        <v>34.645161290322584</v>
      </c>
      <c r="F18" s="38">
        <f t="shared" si="6"/>
        <v>41.564732142857146</v>
      </c>
      <c r="G18" s="38">
        <f t="shared" si="6"/>
        <v>32.698852459016393</v>
      </c>
      <c r="H18" s="38">
        <f t="shared" si="6"/>
        <v>40.636363636363633</v>
      </c>
      <c r="I18" s="39">
        <f t="shared" si="6"/>
        <v>38.413088552915774</v>
      </c>
      <c r="J18" s="3"/>
      <c r="K18" s="3"/>
      <c r="L18" s="3"/>
      <c r="M18" s="3"/>
      <c r="N18" s="3"/>
      <c r="O18" s="3"/>
      <c r="P18" s="3"/>
      <c r="Q18" s="3"/>
      <c r="R18" s="3"/>
      <c r="S18" s="3"/>
      <c r="T18" s="3"/>
      <c r="U18" s="3"/>
      <c r="V18" s="3"/>
      <c r="W18" s="3"/>
      <c r="X18" s="3"/>
      <c r="Y18" s="3"/>
      <c r="Z18" s="3"/>
    </row>
    <row r="19" spans="1:26" ht="39.75" thickTop="1" thickBot="1" x14ac:dyDescent="0.25">
      <c r="A19" s="40" t="s">
        <v>31</v>
      </c>
      <c r="B19" s="41">
        <v>265</v>
      </c>
      <c r="C19" s="41">
        <v>98</v>
      </c>
      <c r="D19" s="41">
        <v>106</v>
      </c>
      <c r="E19" s="41">
        <v>76</v>
      </c>
      <c r="F19" s="41">
        <v>187</v>
      </c>
      <c r="G19" s="41">
        <v>186</v>
      </c>
      <c r="H19" s="41">
        <v>129</v>
      </c>
      <c r="I19" s="15">
        <v>0</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7">B19/B11</f>
        <v>1.5307964473969239E-2</v>
      </c>
      <c r="C20" s="42">
        <f t="shared" si="7"/>
        <v>1.3755351252719488E-2</v>
      </c>
      <c r="D20" s="42">
        <f t="shared" ref="D20:G20" si="8">D19/D12</f>
        <v>1.0466096758077159E-2</v>
      </c>
      <c r="E20" s="43">
        <f t="shared" si="8"/>
        <v>5.3230570316532781E-3</v>
      </c>
      <c r="F20" s="43">
        <f t="shared" si="8"/>
        <v>9.1069624919766189E-3</v>
      </c>
      <c r="G20" s="42">
        <f t="shared" si="8"/>
        <v>7.5336126710504733E-3</v>
      </c>
      <c r="H20" s="42">
        <f>H19/H11</f>
        <v>1.0150526804472527E-2</v>
      </c>
      <c r="I20" s="44">
        <f>SUM(B19:H19)/I12</f>
        <v>9.6386296391083488E-3</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4714.0200000000004</v>
      </c>
      <c r="C22" s="52">
        <v>3742.31</v>
      </c>
      <c r="D22" s="52">
        <v>3593.94</v>
      </c>
      <c r="E22" s="52">
        <v>4203.47</v>
      </c>
      <c r="F22" s="52">
        <v>5156.49</v>
      </c>
      <c r="G22" s="52">
        <v>5380.76</v>
      </c>
      <c r="H22" s="52">
        <v>3998.39</v>
      </c>
      <c r="I22" s="53">
        <f>SUM(B22:H22)/I11</f>
        <v>0.32785017105200392</v>
      </c>
      <c r="J22" s="3"/>
      <c r="K22" s="3"/>
      <c r="L22" s="3"/>
      <c r="M22" s="3"/>
      <c r="N22" s="3"/>
      <c r="O22" s="3"/>
      <c r="P22" s="3"/>
      <c r="Q22" s="3"/>
      <c r="R22" s="3"/>
      <c r="S22" s="3"/>
      <c r="T22" s="3"/>
      <c r="U22" s="3"/>
      <c r="V22" s="3"/>
      <c r="W22" s="3"/>
      <c r="X22" s="3"/>
      <c r="Y22" s="3"/>
      <c r="Z22" s="3"/>
    </row>
    <row r="23" spans="1:26" ht="18" customHeight="1" thickTop="1" x14ac:dyDescent="0.2">
      <c r="A23" s="7" t="s">
        <v>35</v>
      </c>
      <c r="B23" s="54">
        <v>0.27229999999999999</v>
      </c>
      <c r="C23" s="54">
        <v>0.52529999999999999</v>
      </c>
      <c r="D23" s="54">
        <v>0.35</v>
      </c>
      <c r="E23" s="55">
        <v>0.45</v>
      </c>
      <c r="F23" s="55">
        <v>0.32200000000000001</v>
      </c>
      <c r="G23" s="55">
        <v>0.25</v>
      </c>
      <c r="H23" s="55">
        <v>0.31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60BAB-0BC2-4960-9F2B-45DD06B71F07}">
  <dimension ref="A1:Z1000"/>
  <sheetViews>
    <sheetView topLeftCell="D1" workbookViewId="0">
      <selection activeCell="F11" sqref="F11"/>
    </sheetView>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45166</v>
      </c>
      <c r="C2" s="5">
        <v>45167</v>
      </c>
      <c r="D2" s="5">
        <v>45168</v>
      </c>
      <c r="E2" s="5">
        <v>45169</v>
      </c>
      <c r="F2" s="5">
        <v>45170</v>
      </c>
      <c r="G2" s="5">
        <v>45171</v>
      </c>
      <c r="H2" s="5">
        <v>45172</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1405.5</v>
      </c>
      <c r="C3" s="8">
        <v>1596</v>
      </c>
      <c r="D3" s="8">
        <v>2732</v>
      </c>
      <c r="E3" s="8">
        <v>1306.5</v>
      </c>
      <c r="F3" s="8">
        <v>2677.75</v>
      </c>
      <c r="G3" s="8">
        <v>3098.5</v>
      </c>
      <c r="H3" s="8">
        <v>4522.75</v>
      </c>
      <c r="I3" s="9">
        <f t="shared" ref="I3:I10" si="0">SUM(A3:H3)</f>
        <v>17339</v>
      </c>
      <c r="J3" s="3"/>
      <c r="K3" s="3"/>
      <c r="L3" s="3"/>
      <c r="M3" s="3"/>
      <c r="N3" s="3"/>
      <c r="O3" s="3"/>
      <c r="P3" s="3"/>
      <c r="Q3" s="3"/>
      <c r="R3" s="3"/>
      <c r="S3" s="3"/>
      <c r="T3" s="3"/>
      <c r="U3" s="3"/>
      <c r="V3" s="3"/>
      <c r="W3" s="3"/>
      <c r="X3" s="3"/>
      <c r="Y3" s="3"/>
      <c r="Z3" s="3"/>
    </row>
    <row r="4" spans="1:26" ht="18" customHeight="1" thickTop="1" thickBot="1" x14ac:dyDescent="0.25">
      <c r="A4" s="7" t="s">
        <v>10</v>
      </c>
      <c r="B4" s="10">
        <v>30</v>
      </c>
      <c r="C4" s="10">
        <v>29</v>
      </c>
      <c r="D4" s="11">
        <v>69</v>
      </c>
      <c r="E4" s="10">
        <v>35</v>
      </c>
      <c r="F4" s="10">
        <v>50</v>
      </c>
      <c r="G4" s="11">
        <v>68</v>
      </c>
      <c r="H4" s="11">
        <v>111</v>
      </c>
      <c r="I4" s="12">
        <f t="shared" si="0"/>
        <v>392</v>
      </c>
      <c r="J4" s="3"/>
      <c r="K4" s="3"/>
      <c r="L4" s="3"/>
      <c r="M4" s="3"/>
      <c r="N4" s="3"/>
      <c r="O4" s="3"/>
      <c r="P4" s="3"/>
      <c r="Q4" s="3"/>
      <c r="R4" s="3"/>
      <c r="S4" s="3"/>
      <c r="T4" s="3"/>
      <c r="U4" s="3"/>
      <c r="V4" s="3"/>
      <c r="W4" s="3"/>
      <c r="X4" s="3"/>
      <c r="Y4" s="3"/>
      <c r="Z4" s="3"/>
    </row>
    <row r="5" spans="1:26" ht="18" customHeight="1" thickTop="1" thickBot="1" x14ac:dyDescent="0.25">
      <c r="A5" s="7" t="s">
        <v>11</v>
      </c>
      <c r="B5" s="8">
        <v>4181.25</v>
      </c>
      <c r="C5" s="8"/>
      <c r="D5" s="13">
        <v>4906.25</v>
      </c>
      <c r="E5" s="8">
        <v>4896</v>
      </c>
      <c r="F5" s="8">
        <v>12379.76</v>
      </c>
      <c r="G5" s="13">
        <v>17558.25</v>
      </c>
      <c r="H5" s="13">
        <v>17192</v>
      </c>
      <c r="I5" s="9">
        <f t="shared" si="0"/>
        <v>61113.51</v>
      </c>
      <c r="J5" s="3"/>
      <c r="K5" s="3"/>
      <c r="L5" s="3"/>
      <c r="M5" s="3"/>
      <c r="N5" s="3"/>
      <c r="O5" s="3"/>
      <c r="P5" s="3"/>
      <c r="Q5" s="3"/>
      <c r="R5" s="3"/>
      <c r="S5" s="3"/>
      <c r="T5" s="3"/>
      <c r="U5" s="3"/>
      <c r="V5" s="3"/>
      <c r="W5" s="3"/>
      <c r="X5" s="3"/>
      <c r="Y5" s="3"/>
      <c r="Z5" s="3"/>
    </row>
    <row r="6" spans="1:26" ht="18" customHeight="1" thickTop="1" thickBot="1" x14ac:dyDescent="0.25">
      <c r="A6" s="7" t="s">
        <v>12</v>
      </c>
      <c r="B6" s="10">
        <v>75</v>
      </c>
      <c r="C6" s="10"/>
      <c r="D6" s="11">
        <v>73</v>
      </c>
      <c r="E6" s="10">
        <v>78</v>
      </c>
      <c r="F6" s="10">
        <v>205</v>
      </c>
      <c r="G6" s="11">
        <v>325</v>
      </c>
      <c r="H6" s="11">
        <v>323</v>
      </c>
      <c r="I6" s="14">
        <f t="shared" si="0"/>
        <v>1079</v>
      </c>
      <c r="J6" s="3"/>
      <c r="K6" s="3"/>
      <c r="L6" s="3"/>
      <c r="M6" s="3"/>
      <c r="N6" s="3"/>
      <c r="O6" s="3"/>
      <c r="P6" s="3"/>
      <c r="Q6" s="3"/>
      <c r="R6" s="3"/>
      <c r="S6" s="3"/>
      <c r="T6" s="3"/>
      <c r="U6" s="3"/>
      <c r="V6" s="3"/>
      <c r="W6" s="3"/>
      <c r="X6" s="3"/>
      <c r="Y6" s="3"/>
      <c r="Z6" s="3"/>
    </row>
    <row r="7" spans="1:26" ht="18" customHeight="1" thickTop="1" thickBot="1" x14ac:dyDescent="0.25">
      <c r="A7" s="7" t="s">
        <v>13</v>
      </c>
      <c r="B7" s="8">
        <v>1728.75</v>
      </c>
      <c r="C7" s="8"/>
      <c r="D7" s="13">
        <v>2150</v>
      </c>
      <c r="E7" s="8">
        <v>1727.25</v>
      </c>
      <c r="F7" s="8">
        <v>5324.75</v>
      </c>
      <c r="G7" s="13">
        <v>6172.25</v>
      </c>
      <c r="H7" s="13">
        <v>4010</v>
      </c>
      <c r="I7" s="15">
        <f t="shared" si="0"/>
        <v>21113</v>
      </c>
      <c r="J7" s="3"/>
      <c r="K7" s="3"/>
      <c r="L7" s="3"/>
      <c r="M7" s="3"/>
      <c r="N7" s="3"/>
      <c r="O7" s="3"/>
      <c r="P7" s="3"/>
      <c r="Q7" s="3"/>
      <c r="R7" s="3"/>
      <c r="S7" s="3"/>
      <c r="T7" s="3"/>
      <c r="U7" s="3"/>
      <c r="V7" s="3"/>
      <c r="W7" s="3"/>
      <c r="X7" s="3"/>
      <c r="Y7" s="3"/>
      <c r="Z7" s="3"/>
    </row>
    <row r="8" spans="1:26" ht="18" customHeight="1" thickTop="1" thickBot="1" x14ac:dyDescent="0.25">
      <c r="A8" s="7" t="s">
        <v>14</v>
      </c>
      <c r="B8" s="10">
        <v>45</v>
      </c>
      <c r="C8" s="10"/>
      <c r="D8" s="11">
        <v>58</v>
      </c>
      <c r="E8" s="10">
        <v>46</v>
      </c>
      <c r="F8" s="10">
        <v>105</v>
      </c>
      <c r="G8" s="11">
        <v>153</v>
      </c>
      <c r="H8" s="11">
        <v>107</v>
      </c>
      <c r="I8" s="14">
        <f t="shared" si="0"/>
        <v>514</v>
      </c>
      <c r="J8" s="3"/>
      <c r="K8" s="3"/>
      <c r="L8" s="3"/>
      <c r="M8" s="3"/>
      <c r="N8" s="3"/>
      <c r="O8" s="3"/>
      <c r="P8" s="3"/>
      <c r="Q8" s="3"/>
      <c r="R8" s="3"/>
      <c r="S8" s="3"/>
      <c r="T8" s="3"/>
      <c r="U8" s="3"/>
      <c r="V8" s="3"/>
      <c r="W8" s="3"/>
      <c r="X8" s="3"/>
      <c r="Y8" s="3"/>
      <c r="Z8" s="3"/>
    </row>
    <row r="9" spans="1:26" ht="15" customHeight="1" thickTop="1" thickBot="1" x14ac:dyDescent="0.25">
      <c r="A9" s="16" t="s">
        <v>15</v>
      </c>
      <c r="B9" s="17">
        <v>141</v>
      </c>
      <c r="C9" s="17"/>
      <c r="D9" s="18">
        <v>74</v>
      </c>
      <c r="E9" s="17">
        <v>201</v>
      </c>
      <c r="F9" s="17">
        <v>425</v>
      </c>
      <c r="G9" s="18">
        <v>139</v>
      </c>
      <c r="H9" s="18">
        <v>216</v>
      </c>
      <c r="I9" s="9">
        <f t="shared" si="0"/>
        <v>1196</v>
      </c>
      <c r="J9" s="3"/>
      <c r="K9" s="3"/>
      <c r="L9" s="3"/>
      <c r="M9" s="3"/>
      <c r="N9" s="3"/>
      <c r="O9" s="3"/>
      <c r="P9" s="3"/>
      <c r="Q9" s="3"/>
      <c r="R9" s="3"/>
      <c r="S9" s="3"/>
      <c r="T9" s="3"/>
      <c r="U9" s="3"/>
      <c r="V9" s="3"/>
      <c r="W9" s="3"/>
      <c r="X9" s="3"/>
      <c r="Y9" s="3"/>
      <c r="Z9" s="3"/>
    </row>
    <row r="10" spans="1:26" ht="15" customHeight="1" thickTop="1" thickBot="1" x14ac:dyDescent="0.25">
      <c r="A10" s="16" t="s">
        <v>16</v>
      </c>
      <c r="B10" s="19">
        <v>4</v>
      </c>
      <c r="C10" s="19"/>
      <c r="D10" s="20">
        <v>3</v>
      </c>
      <c r="E10" s="19">
        <v>5</v>
      </c>
      <c r="F10" s="19">
        <v>7</v>
      </c>
      <c r="G10" s="20">
        <v>5</v>
      </c>
      <c r="H10" s="20">
        <v>5</v>
      </c>
      <c r="I10" s="12">
        <f t="shared" si="0"/>
        <v>29</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7315.5</v>
      </c>
      <c r="C11" s="22">
        <f t="shared" si="1"/>
        <v>1596</v>
      </c>
      <c r="D11" s="22">
        <f t="shared" si="1"/>
        <v>9788.25</v>
      </c>
      <c r="E11" s="22">
        <f t="shared" si="1"/>
        <v>7929.75</v>
      </c>
      <c r="F11" s="22">
        <f t="shared" si="1"/>
        <v>20382.260000000002</v>
      </c>
      <c r="G11" s="22">
        <f t="shared" si="1"/>
        <v>26829</v>
      </c>
      <c r="H11" s="22">
        <f t="shared" si="1"/>
        <v>25724.75</v>
      </c>
      <c r="I11" s="23">
        <f t="shared" ref="I11:I12" si="2">SUM(B11:H11)</f>
        <v>99565.510000000009</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25">
        <v>10665.1</v>
      </c>
      <c r="C12" s="26">
        <v>10719.51</v>
      </c>
      <c r="D12" s="26">
        <v>9260.0499999999993</v>
      </c>
      <c r="E12" s="26">
        <v>12966.88</v>
      </c>
      <c r="F12" s="26">
        <v>26653.25</v>
      </c>
      <c r="G12" s="26">
        <v>32082.82</v>
      </c>
      <c r="H12" s="27">
        <v>29367.3</v>
      </c>
      <c r="I12" s="28">
        <f t="shared" si="2"/>
        <v>131714.91</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-0.31407112919710084</v>
      </c>
      <c r="C13" s="29">
        <f t="shared" si="3"/>
        <v>-0.85111259749746027</v>
      </c>
      <c r="D13" s="29">
        <f t="shared" si="3"/>
        <v>5.7040728721767242E-2</v>
      </c>
      <c r="E13" s="29">
        <f t="shared" si="3"/>
        <v>-0.38846121811877643</v>
      </c>
      <c r="F13" s="29">
        <f t="shared" si="3"/>
        <v>-0.2352805005018149</v>
      </c>
      <c r="G13" s="29">
        <f t="shared" si="3"/>
        <v>-0.16375804870020777</v>
      </c>
      <c r="H13" s="29">
        <f t="shared" si="3"/>
        <v>-0.12403421492612529</v>
      </c>
      <c r="I13" s="30">
        <f t="shared" si="3"/>
        <v>-0.24408322489838086</v>
      </c>
      <c r="J13" s="3"/>
      <c r="K13" s="3"/>
      <c r="L13" s="3"/>
      <c r="M13" s="3"/>
      <c r="N13" s="3"/>
      <c r="O13" s="3"/>
      <c r="P13" s="3"/>
      <c r="Q13" s="3"/>
      <c r="R13" s="3"/>
      <c r="S13" s="3"/>
      <c r="T13" s="3"/>
      <c r="U13" s="3"/>
      <c r="V13" s="3"/>
      <c r="W13" s="3"/>
      <c r="X13" s="3"/>
      <c r="Y13" s="3"/>
      <c r="Z13" s="3"/>
    </row>
    <row r="14" spans="1:26" ht="180" thickTop="1" thickBot="1" x14ac:dyDescent="0.25">
      <c r="A14" s="7"/>
      <c r="B14" s="31" t="s">
        <v>272</v>
      </c>
      <c r="C14" s="31" t="s">
        <v>273</v>
      </c>
      <c r="D14" s="31" t="s">
        <v>274</v>
      </c>
      <c r="E14" s="31" t="s">
        <v>275</v>
      </c>
      <c r="F14" s="32" t="s">
        <v>276</v>
      </c>
      <c r="G14" s="31" t="s">
        <v>277</v>
      </c>
      <c r="H14" s="31" t="s">
        <v>279</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150</v>
      </c>
      <c r="C15" s="35">
        <f t="shared" si="4"/>
        <v>29</v>
      </c>
      <c r="D15" s="35">
        <f t="shared" si="4"/>
        <v>200</v>
      </c>
      <c r="E15" s="35">
        <f t="shared" si="4"/>
        <v>159</v>
      </c>
      <c r="F15" s="35">
        <f t="shared" si="4"/>
        <v>360</v>
      </c>
      <c r="G15" s="36">
        <f t="shared" si="4"/>
        <v>546</v>
      </c>
      <c r="H15" s="35">
        <f t="shared" si="4"/>
        <v>541</v>
      </c>
      <c r="I15" s="37">
        <f>SUM(A15:G15)</f>
        <v>1444</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46.85</v>
      </c>
      <c r="C16" s="38">
        <f t="shared" si="5"/>
        <v>55.03448275862069</v>
      </c>
      <c r="D16" s="38">
        <f t="shared" si="5"/>
        <v>39.594202898550726</v>
      </c>
      <c r="E16" s="38">
        <f t="shared" si="5"/>
        <v>37.328571428571429</v>
      </c>
      <c r="F16" s="38">
        <f t="shared" si="5"/>
        <v>53.555</v>
      </c>
      <c r="G16" s="38">
        <f t="shared" si="5"/>
        <v>45.566176470588232</v>
      </c>
      <c r="H16" s="38">
        <f t="shared" si="5"/>
        <v>40.745495495495497</v>
      </c>
      <c r="I16" s="39">
        <f t="shared" si="5"/>
        <v>44.232142857142854</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55.75</v>
      </c>
      <c r="C17" s="38" t="e">
        <f t="shared" si="6"/>
        <v>#DIV/0!</v>
      </c>
      <c r="D17" s="38">
        <f t="shared" si="6"/>
        <v>67.208904109589042</v>
      </c>
      <c r="E17" s="38">
        <f t="shared" si="6"/>
        <v>62.769230769230766</v>
      </c>
      <c r="F17" s="38">
        <f t="shared" si="6"/>
        <v>60.389073170731706</v>
      </c>
      <c r="G17" s="38">
        <f t="shared" si="6"/>
        <v>54.025384615384617</v>
      </c>
      <c r="H17" s="38">
        <f t="shared" si="6"/>
        <v>53.226006191950468</v>
      </c>
      <c r="I17" s="39">
        <f t="shared" si="6"/>
        <v>56.639026876737724</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38.416666666666664</v>
      </c>
      <c r="C18" s="38" t="e">
        <f t="shared" si="7"/>
        <v>#DIV/0!</v>
      </c>
      <c r="D18" s="38">
        <f t="shared" si="7"/>
        <v>37.068965517241381</v>
      </c>
      <c r="E18" s="38">
        <f t="shared" si="7"/>
        <v>37.548913043478258</v>
      </c>
      <c r="F18" s="38">
        <f t="shared" si="7"/>
        <v>50.711904761904762</v>
      </c>
      <c r="G18" s="38">
        <f t="shared" si="7"/>
        <v>40.341503267973856</v>
      </c>
      <c r="H18" s="38">
        <f t="shared" si="7"/>
        <v>37.476635514018689</v>
      </c>
      <c r="I18" s="39">
        <f t="shared" si="7"/>
        <v>41.075875486381321</v>
      </c>
      <c r="J18" s="3"/>
      <c r="K18" s="3"/>
      <c r="L18" s="3"/>
      <c r="M18" s="3"/>
      <c r="N18" s="3"/>
      <c r="O18" s="3"/>
      <c r="P18" s="3"/>
      <c r="Q18" s="3"/>
      <c r="R18" s="3"/>
      <c r="S18" s="3"/>
      <c r="T18" s="3"/>
      <c r="U18" s="3"/>
      <c r="V18" s="3"/>
      <c r="W18" s="3"/>
      <c r="X18" s="3"/>
      <c r="Y18" s="3"/>
      <c r="Z18" s="3"/>
    </row>
    <row r="19" spans="1:26" ht="39.75" thickTop="1" thickBot="1" x14ac:dyDescent="0.25">
      <c r="A19" s="40" t="s">
        <v>31</v>
      </c>
      <c r="B19" s="41">
        <v>82</v>
      </c>
      <c r="C19" s="41">
        <v>0</v>
      </c>
      <c r="D19" s="41">
        <v>135</v>
      </c>
      <c r="E19" s="41">
        <v>130</v>
      </c>
      <c r="F19" s="41">
        <v>270</v>
      </c>
      <c r="G19" s="41">
        <v>477</v>
      </c>
      <c r="H19" s="41">
        <v>594</v>
      </c>
      <c r="I19" s="15">
        <f>B19+C19+D19+E19+F19+G19+H19</f>
        <v>1688</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1.1209076618139567E-2</v>
      </c>
      <c r="C20" s="42">
        <f t="shared" si="8"/>
        <v>0</v>
      </c>
      <c r="D20" s="42">
        <f t="shared" ref="D20:G20" si="9">D19/D12</f>
        <v>1.4578754974325195E-2</v>
      </c>
      <c r="E20" s="43">
        <f t="shared" si="9"/>
        <v>1.0025541996224227E-2</v>
      </c>
      <c r="F20" s="43">
        <f t="shared" si="9"/>
        <v>1.0130096704904655E-2</v>
      </c>
      <c r="G20" s="42">
        <f t="shared" si="9"/>
        <v>1.4867770351858097E-2</v>
      </c>
      <c r="H20" s="42">
        <f>H19/H11</f>
        <v>2.3090603407224561E-2</v>
      </c>
      <c r="I20" s="44">
        <f>SUM(B19:H19)/I12</f>
        <v>1.2815557479407607E-2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t="s">
        <v>278</v>
      </c>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3695.78</v>
      </c>
      <c r="C22" s="52">
        <v>1641.88</v>
      </c>
      <c r="D22" s="52">
        <v>3504.57</v>
      </c>
      <c r="E22" s="52">
        <v>3720.95</v>
      </c>
      <c r="F22" s="52">
        <v>5610.44</v>
      </c>
      <c r="G22" s="52">
        <v>5408.44</v>
      </c>
      <c r="H22" s="52">
        <v>4949.2299999999996</v>
      </c>
      <c r="I22" s="53">
        <f>SUM(B22:H22)/I11</f>
        <v>0.28655796570519243</v>
      </c>
      <c r="J22" s="3"/>
      <c r="K22" s="3"/>
      <c r="L22" s="3"/>
      <c r="M22" s="3"/>
      <c r="N22" s="3"/>
      <c r="O22" s="3"/>
      <c r="P22" s="3"/>
      <c r="Q22" s="3"/>
      <c r="R22" s="3"/>
      <c r="S22" s="3"/>
      <c r="T22" s="3"/>
      <c r="U22" s="3"/>
      <c r="V22" s="3"/>
      <c r="W22" s="3"/>
      <c r="X22" s="3"/>
      <c r="Y22" s="3"/>
      <c r="Z22" s="3"/>
    </row>
    <row r="23" spans="1:26" ht="18" customHeight="1" thickTop="1" x14ac:dyDescent="0.2">
      <c r="A23" s="7" t="s">
        <v>35</v>
      </c>
      <c r="B23" s="54">
        <v>0.5</v>
      </c>
      <c r="C23" s="54">
        <v>1.0349999999999999</v>
      </c>
      <c r="D23" s="54">
        <v>0.35799999999999998</v>
      </c>
      <c r="E23" s="55">
        <v>0.46920000000000001</v>
      </c>
      <c r="F23" s="55">
        <v>0.27500000000000002</v>
      </c>
      <c r="G23" s="55">
        <v>0.2016</v>
      </c>
      <c r="H23" s="55">
        <v>0.19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4175E-2A99-FB42-944F-4651DE15EF4C}">
  <dimension ref="A1:Z1000"/>
  <sheetViews>
    <sheetView topLeftCell="C1" workbookViewId="0">
      <selection activeCell="H14" sqref="H14"/>
    </sheetView>
  </sheetViews>
  <sheetFormatPr defaultColWidth="12.42578125" defaultRowHeight="15" customHeight="1" x14ac:dyDescent="0.2"/>
  <cols>
    <col min="1" max="1" width="18.7109375" customWidth="1"/>
    <col min="2" max="2" width="14.7109375" customWidth="1"/>
    <col min="3" max="3" width="22.7109375" bestFit="1" customWidth="1"/>
    <col min="4" max="5" width="14.7109375" customWidth="1"/>
    <col min="6" max="6" width="26.85546875" bestFit="1"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45159</v>
      </c>
      <c r="C2" s="5">
        <v>45160</v>
      </c>
      <c r="D2" s="5">
        <v>45161</v>
      </c>
      <c r="E2" s="5">
        <v>45162</v>
      </c>
      <c r="F2" s="5">
        <v>45163</v>
      </c>
      <c r="G2" s="5">
        <v>45164</v>
      </c>
      <c r="H2" s="5">
        <v>45165</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2606</v>
      </c>
      <c r="C3" s="8">
        <v>2146</v>
      </c>
      <c r="D3" s="8">
        <v>2179</v>
      </c>
      <c r="E3" s="8">
        <v>3893.5</v>
      </c>
      <c r="F3" s="8">
        <v>2327.5</v>
      </c>
      <c r="G3" s="8">
        <v>2239</v>
      </c>
      <c r="H3" s="8">
        <v>2609.75</v>
      </c>
      <c r="I3" s="9">
        <f t="shared" ref="I3:I10" si="0">SUM(A3:H3)</f>
        <v>18000.75</v>
      </c>
      <c r="J3" s="3"/>
      <c r="K3" s="3"/>
      <c r="L3" s="3"/>
      <c r="M3" s="3"/>
      <c r="N3" s="3"/>
      <c r="O3" s="3"/>
      <c r="P3" s="3"/>
      <c r="Q3" s="3"/>
      <c r="R3" s="3"/>
      <c r="S3" s="3"/>
      <c r="T3" s="3"/>
      <c r="U3" s="3"/>
      <c r="V3" s="3"/>
      <c r="W3" s="3"/>
      <c r="X3" s="3"/>
      <c r="Y3" s="3"/>
      <c r="Z3" s="3"/>
    </row>
    <row r="4" spans="1:26" ht="18" customHeight="1" thickTop="1" thickBot="1" x14ac:dyDescent="0.25">
      <c r="A4" s="7" t="s">
        <v>10</v>
      </c>
      <c r="B4" s="10">
        <v>48</v>
      </c>
      <c r="C4" s="10">
        <v>51</v>
      </c>
      <c r="D4" s="11">
        <v>51</v>
      </c>
      <c r="E4" s="10">
        <v>71</v>
      </c>
      <c r="F4" s="10">
        <v>41</v>
      </c>
      <c r="G4" s="11">
        <v>54</v>
      </c>
      <c r="H4" s="11">
        <v>52</v>
      </c>
      <c r="I4" s="12">
        <f t="shared" si="0"/>
        <v>368</v>
      </c>
      <c r="J4" s="3"/>
      <c r="K4" s="3"/>
      <c r="L4" s="3"/>
      <c r="M4" s="3"/>
      <c r="N4" s="3"/>
      <c r="O4" s="3"/>
      <c r="P4" s="3"/>
      <c r="Q4" s="3"/>
      <c r="R4" s="3"/>
      <c r="S4" s="3"/>
      <c r="T4" s="3"/>
      <c r="U4" s="3"/>
      <c r="V4" s="3"/>
      <c r="W4" s="3"/>
      <c r="X4" s="3"/>
      <c r="Y4" s="3"/>
      <c r="Z4" s="3"/>
    </row>
    <row r="5" spans="1:26" ht="18" customHeight="1" thickTop="1" thickBot="1" x14ac:dyDescent="0.25">
      <c r="A5" s="7" t="s">
        <v>11</v>
      </c>
      <c r="B5" s="8">
        <v>5119.5</v>
      </c>
      <c r="C5" s="8">
        <v>7148.5</v>
      </c>
      <c r="D5" s="13">
        <v>5041.75</v>
      </c>
      <c r="E5" s="8">
        <v>7891.75</v>
      </c>
      <c r="F5" s="8">
        <v>15206</v>
      </c>
      <c r="G5" s="13">
        <v>16419</v>
      </c>
      <c r="H5" s="13">
        <v>7370.25</v>
      </c>
      <c r="I5" s="9">
        <f t="shared" si="0"/>
        <v>64196.75</v>
      </c>
      <c r="J5" s="3"/>
      <c r="K5" s="3"/>
      <c r="L5" s="3"/>
      <c r="M5" s="3"/>
      <c r="N5" s="3"/>
      <c r="O5" s="3"/>
      <c r="P5" s="3"/>
      <c r="Q5" s="3"/>
      <c r="R5" s="3"/>
      <c r="S5" s="3"/>
      <c r="T5" s="3"/>
      <c r="U5" s="3"/>
      <c r="V5" s="3"/>
      <c r="W5" s="3"/>
      <c r="X5" s="3"/>
      <c r="Y5" s="3"/>
      <c r="Z5" s="3"/>
    </row>
    <row r="6" spans="1:26" ht="18" customHeight="1" thickTop="1" thickBot="1" x14ac:dyDescent="0.25">
      <c r="A6" s="7" t="s">
        <v>12</v>
      </c>
      <c r="B6" s="10">
        <v>90</v>
      </c>
      <c r="C6" s="10">
        <v>108</v>
      </c>
      <c r="D6" s="11">
        <v>97</v>
      </c>
      <c r="E6" s="10">
        <v>133</v>
      </c>
      <c r="F6" s="10">
        <v>257</v>
      </c>
      <c r="G6" s="11">
        <v>309</v>
      </c>
      <c r="H6" s="11">
        <v>140</v>
      </c>
      <c r="I6" s="14">
        <f t="shared" si="0"/>
        <v>1134</v>
      </c>
      <c r="J6" s="3"/>
      <c r="K6" s="3"/>
      <c r="L6" s="3"/>
      <c r="M6" s="3"/>
      <c r="N6" s="3"/>
      <c r="O6" s="3"/>
      <c r="P6" s="3"/>
      <c r="Q6" s="3"/>
      <c r="R6" s="3"/>
      <c r="S6" s="3"/>
      <c r="T6" s="3"/>
      <c r="U6" s="3"/>
      <c r="V6" s="3"/>
      <c r="W6" s="3"/>
      <c r="X6" s="3"/>
      <c r="Y6" s="3"/>
      <c r="Z6" s="3"/>
    </row>
    <row r="7" spans="1:26" ht="18" customHeight="1" thickTop="1" thickBot="1" x14ac:dyDescent="0.25">
      <c r="A7" s="7" t="s">
        <v>13</v>
      </c>
      <c r="B7" s="8">
        <v>2584.5</v>
      </c>
      <c r="C7" s="8">
        <v>1634.25</v>
      </c>
      <c r="D7" s="13">
        <v>2975.75</v>
      </c>
      <c r="E7" s="8">
        <v>2176.0100000000002</v>
      </c>
      <c r="F7" s="8">
        <v>5350.5</v>
      </c>
      <c r="G7" s="13">
        <v>4957.5</v>
      </c>
      <c r="H7" s="13">
        <v>2827.75</v>
      </c>
      <c r="I7" s="15">
        <f t="shared" si="0"/>
        <v>22506.260000000002</v>
      </c>
      <c r="J7" s="3"/>
      <c r="K7" s="3"/>
      <c r="L7" s="3"/>
      <c r="M7" s="3"/>
      <c r="N7" s="3"/>
      <c r="O7" s="3"/>
      <c r="P7" s="3"/>
      <c r="Q7" s="3"/>
      <c r="R7" s="3"/>
      <c r="S7" s="3"/>
      <c r="T7" s="3"/>
      <c r="U7" s="3"/>
      <c r="V7" s="3"/>
      <c r="W7" s="3"/>
      <c r="X7" s="3"/>
      <c r="Y7" s="3"/>
      <c r="Z7" s="3"/>
    </row>
    <row r="8" spans="1:26" ht="18" customHeight="1" thickTop="1" thickBot="1" x14ac:dyDescent="0.25">
      <c r="A8" s="7" t="s">
        <v>14</v>
      </c>
      <c r="B8" s="10">
        <v>75</v>
      </c>
      <c r="C8" s="10">
        <v>48</v>
      </c>
      <c r="D8" s="11">
        <v>90</v>
      </c>
      <c r="E8" s="10">
        <v>50</v>
      </c>
      <c r="F8" s="10">
        <v>137</v>
      </c>
      <c r="G8" s="11">
        <v>139</v>
      </c>
      <c r="H8" s="11">
        <v>60</v>
      </c>
      <c r="I8" s="14">
        <f t="shared" si="0"/>
        <v>599</v>
      </c>
      <c r="J8" s="3"/>
      <c r="K8" s="3"/>
      <c r="L8" s="3"/>
      <c r="M8" s="3"/>
      <c r="N8" s="3"/>
      <c r="O8" s="3"/>
      <c r="P8" s="3"/>
      <c r="Q8" s="3"/>
      <c r="R8" s="3"/>
      <c r="S8" s="3"/>
      <c r="T8" s="3"/>
      <c r="U8" s="3"/>
      <c r="V8" s="3"/>
      <c r="W8" s="3"/>
      <c r="X8" s="3"/>
      <c r="Y8" s="3"/>
      <c r="Z8" s="3"/>
    </row>
    <row r="9" spans="1:26" ht="15" customHeight="1" thickTop="1" thickBot="1" x14ac:dyDescent="0.25">
      <c r="A9" s="16" t="s">
        <v>15</v>
      </c>
      <c r="B9" s="17">
        <v>43</v>
      </c>
      <c r="C9" s="17">
        <v>386</v>
      </c>
      <c r="D9" s="18">
        <v>65</v>
      </c>
      <c r="E9" s="17">
        <v>213.5</v>
      </c>
      <c r="F9" s="17">
        <v>383</v>
      </c>
      <c r="G9" s="18">
        <v>181</v>
      </c>
      <c r="H9" s="18">
        <v>487</v>
      </c>
      <c r="I9" s="9">
        <f t="shared" si="0"/>
        <v>1758.5</v>
      </c>
      <c r="J9" s="3"/>
      <c r="K9" s="3"/>
      <c r="L9" s="3"/>
      <c r="M9" s="3"/>
      <c r="N9" s="3"/>
      <c r="O9" s="3"/>
      <c r="P9" s="3"/>
      <c r="Q9" s="3"/>
      <c r="R9" s="3"/>
      <c r="S9" s="3"/>
      <c r="T9" s="3"/>
      <c r="U9" s="3"/>
      <c r="V9" s="3"/>
      <c r="W9" s="3"/>
      <c r="X9" s="3"/>
      <c r="Y9" s="3"/>
      <c r="Z9" s="3"/>
    </row>
    <row r="10" spans="1:26" ht="15" customHeight="1" thickTop="1" thickBot="1" x14ac:dyDescent="0.25">
      <c r="A10" s="16" t="s">
        <v>16</v>
      </c>
      <c r="B10" s="19">
        <v>2</v>
      </c>
      <c r="C10" s="19">
        <v>4</v>
      </c>
      <c r="D10" s="20">
        <v>2</v>
      </c>
      <c r="E10" s="19">
        <v>6</v>
      </c>
      <c r="F10" s="19">
        <v>6</v>
      </c>
      <c r="G10" s="20">
        <v>4</v>
      </c>
      <c r="H10" s="20">
        <v>9</v>
      </c>
      <c r="I10" s="12">
        <f t="shared" si="0"/>
        <v>33</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10310</v>
      </c>
      <c r="C11" s="22">
        <f t="shared" si="1"/>
        <v>10928.75</v>
      </c>
      <c r="D11" s="22">
        <f t="shared" si="1"/>
        <v>10196.5</v>
      </c>
      <c r="E11" s="22">
        <f t="shared" si="1"/>
        <v>13961.26</v>
      </c>
      <c r="F11" s="22">
        <f t="shared" si="1"/>
        <v>22884</v>
      </c>
      <c r="G11" s="22">
        <f t="shared" si="1"/>
        <v>23615.5</v>
      </c>
      <c r="H11" s="22">
        <f t="shared" si="1"/>
        <v>12807.75</v>
      </c>
      <c r="I11" s="23">
        <f t="shared" ref="I11:I12" si="2">SUM(B11:H11)</f>
        <v>104703.76000000001</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65">
        <v>13421.5</v>
      </c>
      <c r="C12" s="65">
        <v>13153.78</v>
      </c>
      <c r="D12" s="65">
        <v>13049</v>
      </c>
      <c r="E12" s="65">
        <v>16151.52</v>
      </c>
      <c r="F12" s="65">
        <v>19015.099999999999</v>
      </c>
      <c r="G12" s="65">
        <v>24243.22</v>
      </c>
      <c r="H12" s="65">
        <v>10393.790000000001</v>
      </c>
      <c r="I12" s="28">
        <f t="shared" si="2"/>
        <v>109427.91</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-0.23182952725105241</v>
      </c>
      <c r="C13" s="29">
        <f t="shared" si="3"/>
        <v>-0.16915517820732903</v>
      </c>
      <c r="D13" s="29">
        <f t="shared" si="3"/>
        <v>-0.21859912636983678</v>
      </c>
      <c r="E13" s="29">
        <f t="shared" si="3"/>
        <v>-0.13560705122490022</v>
      </c>
      <c r="F13" s="29">
        <f t="shared" si="3"/>
        <v>0.2034646149638972</v>
      </c>
      <c r="G13" s="29">
        <f t="shared" si="3"/>
        <v>-2.5892600075402571E-2</v>
      </c>
      <c r="H13" s="29">
        <f t="shared" si="3"/>
        <v>0.23225021864016868</v>
      </c>
      <c r="I13" s="30">
        <f t="shared" si="3"/>
        <v>-4.317134449520231E-2</v>
      </c>
      <c r="J13" s="3"/>
      <c r="K13" s="3"/>
      <c r="L13" s="3"/>
      <c r="M13" s="3"/>
      <c r="N13" s="3"/>
      <c r="O13" s="3"/>
      <c r="P13" s="3"/>
      <c r="Q13" s="3"/>
      <c r="R13" s="3"/>
      <c r="S13" s="3"/>
      <c r="T13" s="3"/>
      <c r="U13" s="3"/>
      <c r="V13" s="3"/>
      <c r="W13" s="3"/>
      <c r="X13" s="3"/>
      <c r="Y13" s="3"/>
      <c r="Z13" s="3"/>
    </row>
    <row r="14" spans="1:26" ht="105" customHeight="1" thickTop="1" thickBot="1" x14ac:dyDescent="0.25">
      <c r="A14" s="7"/>
      <c r="B14" s="31" t="s">
        <v>265</v>
      </c>
      <c r="C14" s="31" t="s">
        <v>266</v>
      </c>
      <c r="D14" s="31" t="s">
        <v>267</v>
      </c>
      <c r="E14" s="31" t="s">
        <v>268</v>
      </c>
      <c r="F14" s="32" t="s">
        <v>269</v>
      </c>
      <c r="G14" s="31" t="s">
        <v>270</v>
      </c>
      <c r="H14" s="31" t="s">
        <v>271</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213</v>
      </c>
      <c r="C15" s="35">
        <f t="shared" si="4"/>
        <v>207</v>
      </c>
      <c r="D15" s="35">
        <f t="shared" si="4"/>
        <v>238</v>
      </c>
      <c r="E15" s="35">
        <f t="shared" si="4"/>
        <v>254</v>
      </c>
      <c r="F15" s="35">
        <f t="shared" si="4"/>
        <v>435</v>
      </c>
      <c r="G15" s="36">
        <f t="shared" si="4"/>
        <v>502</v>
      </c>
      <c r="H15" s="35">
        <f t="shared" si="4"/>
        <v>252</v>
      </c>
      <c r="I15" s="37">
        <f>SUM(A15:G15)</f>
        <v>1849</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54.291666666666664</v>
      </c>
      <c r="C16" s="38">
        <f t="shared" si="5"/>
        <v>42.078431372549019</v>
      </c>
      <c r="D16" s="38">
        <f t="shared" si="5"/>
        <v>42.725490196078432</v>
      </c>
      <c r="E16" s="38">
        <f t="shared" si="5"/>
        <v>54.838028169014088</v>
      </c>
      <c r="F16" s="38">
        <f t="shared" si="5"/>
        <v>56.768292682926827</v>
      </c>
      <c r="G16" s="38">
        <f t="shared" si="5"/>
        <v>41.462962962962962</v>
      </c>
      <c r="H16" s="38">
        <f t="shared" si="5"/>
        <v>50.1875</v>
      </c>
      <c r="I16" s="39">
        <f t="shared" si="5"/>
        <v>48.915081521739133</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56.883333333333333</v>
      </c>
      <c r="C17" s="38">
        <f t="shared" si="6"/>
        <v>66.18981481481481</v>
      </c>
      <c r="D17" s="38">
        <f t="shared" si="6"/>
        <v>51.976804123711339</v>
      </c>
      <c r="E17" s="38">
        <f t="shared" si="6"/>
        <v>59.336466165413533</v>
      </c>
      <c r="F17" s="38">
        <f t="shared" si="6"/>
        <v>59.167315175097279</v>
      </c>
      <c r="G17" s="38">
        <f t="shared" si="6"/>
        <v>53.135922330097088</v>
      </c>
      <c r="H17" s="38">
        <f t="shared" si="6"/>
        <v>52.644642857142856</v>
      </c>
      <c r="I17" s="39">
        <f t="shared" si="6"/>
        <v>56.610890652557316</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34.46</v>
      </c>
      <c r="C18" s="38">
        <f t="shared" si="7"/>
        <v>34.046875</v>
      </c>
      <c r="D18" s="38">
        <f t="shared" si="7"/>
        <v>33.06388888888889</v>
      </c>
      <c r="E18" s="38">
        <f t="shared" si="7"/>
        <v>43.520200000000003</v>
      </c>
      <c r="F18" s="38">
        <f t="shared" si="7"/>
        <v>39.054744525547449</v>
      </c>
      <c r="G18" s="38">
        <f t="shared" si="7"/>
        <v>35.665467625899282</v>
      </c>
      <c r="H18" s="38">
        <f t="shared" si="7"/>
        <v>47.12916666666667</v>
      </c>
      <c r="I18" s="39">
        <f t="shared" si="7"/>
        <v>37.573055091819704</v>
      </c>
      <c r="J18" s="3"/>
      <c r="K18" s="3"/>
      <c r="L18" s="3"/>
      <c r="M18" s="3"/>
      <c r="N18" s="3"/>
      <c r="O18" s="3"/>
      <c r="P18" s="3"/>
      <c r="Q18" s="3"/>
      <c r="R18" s="3"/>
      <c r="S18" s="3"/>
      <c r="T18" s="3"/>
      <c r="U18" s="3"/>
      <c r="V18" s="3"/>
      <c r="W18" s="3"/>
      <c r="X18" s="3"/>
      <c r="Y18" s="3"/>
      <c r="Z18" s="3"/>
    </row>
    <row r="19" spans="1:26" ht="39.75" thickTop="1" thickBot="1" x14ac:dyDescent="0.25">
      <c r="A19" s="40" t="s">
        <v>31</v>
      </c>
      <c r="B19" s="41">
        <v>77</v>
      </c>
      <c r="C19" s="41">
        <v>116</v>
      </c>
      <c r="D19" s="41">
        <v>149</v>
      </c>
      <c r="E19" s="41">
        <v>162</v>
      </c>
      <c r="F19" s="41">
        <v>380</v>
      </c>
      <c r="G19" s="41">
        <v>274.5</v>
      </c>
      <c r="H19" s="41">
        <v>165</v>
      </c>
      <c r="I19" s="15">
        <f>B19+C19+D19+E19+F19+G19+H19</f>
        <v>1323.5</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G20" si="8">B19/B11</f>
        <v>7.4684772065955387E-3</v>
      </c>
      <c r="C20" s="42">
        <f>C19/C11</f>
        <v>1.0614205650234474E-2</v>
      </c>
      <c r="D20" s="42">
        <f t="shared" si="8"/>
        <v>1.4612857353013289E-2</v>
      </c>
      <c r="E20" s="42">
        <f t="shared" si="8"/>
        <v>1.1603537216554953E-2</v>
      </c>
      <c r="F20" s="42">
        <f t="shared" si="8"/>
        <v>1.6605488550952632E-2</v>
      </c>
      <c r="G20" s="42">
        <f t="shared" si="8"/>
        <v>1.1623721708200124E-2</v>
      </c>
      <c r="H20" s="42">
        <f>H19/H11</f>
        <v>1.2882824852140306E-2</v>
      </c>
      <c r="I20" s="44">
        <f>SUM(B19:H19)/I12</f>
        <v>1.2094720624747379E-2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3715.68</v>
      </c>
      <c r="C22" s="52">
        <v>3602.73</v>
      </c>
      <c r="D22" s="52">
        <v>3846.28</v>
      </c>
      <c r="E22" s="52">
        <v>4151.55</v>
      </c>
      <c r="F22" s="52">
        <v>5441.94</v>
      </c>
      <c r="G22" s="52">
        <v>5908.14</v>
      </c>
      <c r="H22" s="52">
        <v>4028.17</v>
      </c>
      <c r="I22" s="53">
        <f>SUM(B22:H22)/I11</f>
        <v>0.29315556576000706</v>
      </c>
      <c r="J22" s="3"/>
      <c r="K22" s="3"/>
      <c r="L22" s="3"/>
      <c r="M22" s="3"/>
      <c r="N22" s="3"/>
      <c r="O22" s="3"/>
      <c r="P22" s="3"/>
      <c r="Q22" s="3"/>
      <c r="R22" s="3"/>
      <c r="S22" s="3"/>
      <c r="T22" s="3"/>
      <c r="U22" s="3"/>
      <c r="V22" s="3"/>
      <c r="W22" s="3"/>
      <c r="X22" s="3"/>
      <c r="Y22" s="3"/>
      <c r="Z22" s="3"/>
    </row>
    <row r="23" spans="1:26" ht="18" customHeight="1" thickTop="1" x14ac:dyDescent="0.2">
      <c r="A23" s="7" t="s">
        <v>35</v>
      </c>
      <c r="B23" s="54">
        <v>0.36</v>
      </c>
      <c r="C23" s="54">
        <v>0.33</v>
      </c>
      <c r="D23" s="54">
        <v>0.37719999999999998</v>
      </c>
      <c r="E23" s="55">
        <v>0.2974</v>
      </c>
      <c r="F23" s="55">
        <v>0.23799999999999999</v>
      </c>
      <c r="G23" s="55">
        <v>0.25</v>
      </c>
      <c r="H23" s="55">
        <v>0.315</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39D5-F143-4F87-95EA-676CB830B44F}">
  <dimension ref="A1:Z1000"/>
  <sheetViews>
    <sheetView workbookViewId="0">
      <selection activeCell="C12" sqref="C12"/>
    </sheetView>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45152</v>
      </c>
      <c r="C2" s="5">
        <v>45153</v>
      </c>
      <c r="D2" s="5">
        <v>45154</v>
      </c>
      <c r="E2" s="5">
        <v>45155</v>
      </c>
      <c r="F2" s="5">
        <v>45156</v>
      </c>
      <c r="G2" s="5">
        <v>45157</v>
      </c>
      <c r="H2" s="5">
        <v>45158</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1568.5</v>
      </c>
      <c r="C3" s="8">
        <v>2641</v>
      </c>
      <c r="D3" s="8">
        <v>3118</v>
      </c>
      <c r="E3" s="8">
        <v>2185.5</v>
      </c>
      <c r="F3" s="8">
        <v>2632.77</v>
      </c>
      <c r="G3" s="8">
        <v>3030.75</v>
      </c>
      <c r="H3" s="8">
        <v>3303.09</v>
      </c>
      <c r="I3" s="9">
        <f t="shared" ref="I3:I10" si="0">SUM(A3:H3)</f>
        <v>18479.61</v>
      </c>
      <c r="J3" s="3"/>
      <c r="K3" s="3"/>
      <c r="L3" s="3"/>
      <c r="M3" s="3"/>
      <c r="N3" s="3"/>
      <c r="O3" s="3"/>
      <c r="P3" s="3"/>
      <c r="Q3" s="3"/>
      <c r="R3" s="3"/>
      <c r="S3" s="3"/>
      <c r="T3" s="3"/>
      <c r="U3" s="3"/>
      <c r="V3" s="3"/>
      <c r="W3" s="3"/>
      <c r="X3" s="3"/>
      <c r="Y3" s="3"/>
      <c r="Z3" s="3"/>
    </row>
    <row r="4" spans="1:26" ht="18" customHeight="1" thickTop="1" thickBot="1" x14ac:dyDescent="0.25">
      <c r="A4" s="7" t="s">
        <v>10</v>
      </c>
      <c r="B4" s="10">
        <v>44</v>
      </c>
      <c r="C4" s="10">
        <v>54</v>
      </c>
      <c r="D4" s="11">
        <v>73</v>
      </c>
      <c r="E4" s="10">
        <v>36</v>
      </c>
      <c r="F4" s="10">
        <v>56</v>
      </c>
      <c r="G4" s="11">
        <v>62</v>
      </c>
      <c r="H4" s="11">
        <v>75</v>
      </c>
      <c r="I4" s="12">
        <f t="shared" si="0"/>
        <v>400</v>
      </c>
      <c r="J4" s="3"/>
      <c r="K4" s="3"/>
      <c r="L4" s="3"/>
      <c r="M4" s="3"/>
      <c r="N4" s="3"/>
      <c r="O4" s="3"/>
      <c r="P4" s="3"/>
      <c r="Q4" s="3"/>
      <c r="R4" s="3"/>
      <c r="S4" s="3"/>
      <c r="T4" s="3"/>
      <c r="U4" s="3"/>
      <c r="V4" s="3"/>
      <c r="W4" s="3"/>
      <c r="X4" s="3"/>
      <c r="Y4" s="3"/>
      <c r="Z4" s="3"/>
    </row>
    <row r="5" spans="1:26" ht="18" customHeight="1" thickTop="1" thickBot="1" x14ac:dyDescent="0.25">
      <c r="A5" s="7" t="s">
        <v>11</v>
      </c>
      <c r="B5" s="8">
        <v>9756.75</v>
      </c>
      <c r="C5" s="8">
        <v>7519.05</v>
      </c>
      <c r="D5" s="13">
        <v>6825</v>
      </c>
      <c r="E5" s="8">
        <v>7037.25</v>
      </c>
      <c r="F5" s="8">
        <v>7657.5</v>
      </c>
      <c r="G5" s="13">
        <v>12390.25</v>
      </c>
      <c r="H5" s="13">
        <v>5569</v>
      </c>
      <c r="I5" s="9">
        <f t="shared" si="0"/>
        <v>56754.8</v>
      </c>
      <c r="J5" s="3"/>
      <c r="K5" s="3"/>
      <c r="L5" s="3"/>
      <c r="M5" s="3"/>
      <c r="N5" s="3"/>
      <c r="O5" s="3"/>
      <c r="P5" s="3"/>
      <c r="Q5" s="3"/>
      <c r="R5" s="3"/>
      <c r="S5" s="3"/>
      <c r="T5" s="3"/>
      <c r="U5" s="3"/>
      <c r="V5" s="3"/>
      <c r="W5" s="3"/>
      <c r="X5" s="3"/>
      <c r="Y5" s="3"/>
      <c r="Z5" s="3"/>
    </row>
    <row r="6" spans="1:26" ht="18" customHeight="1" thickTop="1" thickBot="1" x14ac:dyDescent="0.25">
      <c r="A6" s="7" t="s">
        <v>12</v>
      </c>
      <c r="B6" s="10">
        <v>206</v>
      </c>
      <c r="C6" s="10">
        <v>137</v>
      </c>
      <c r="D6" s="11">
        <v>111</v>
      </c>
      <c r="E6" s="10">
        <v>116</v>
      </c>
      <c r="F6" s="10">
        <v>138</v>
      </c>
      <c r="G6" s="11">
        <v>241</v>
      </c>
      <c r="H6" s="11">
        <v>92</v>
      </c>
      <c r="I6" s="14">
        <f t="shared" si="0"/>
        <v>1041</v>
      </c>
      <c r="J6" s="3"/>
      <c r="K6" s="3"/>
      <c r="L6" s="3"/>
      <c r="M6" s="3"/>
      <c r="N6" s="3"/>
      <c r="O6" s="3"/>
      <c r="P6" s="3"/>
      <c r="Q6" s="3"/>
      <c r="R6" s="3"/>
      <c r="S6" s="3"/>
      <c r="T6" s="3"/>
      <c r="U6" s="3"/>
      <c r="V6" s="3"/>
      <c r="W6" s="3"/>
      <c r="X6" s="3"/>
      <c r="Y6" s="3"/>
      <c r="Z6" s="3"/>
    </row>
    <row r="7" spans="1:26" ht="18" customHeight="1" thickTop="1" thickBot="1" x14ac:dyDescent="0.25">
      <c r="A7" s="7" t="s">
        <v>13</v>
      </c>
      <c r="B7" s="8">
        <v>2749</v>
      </c>
      <c r="C7" s="8">
        <v>1573</v>
      </c>
      <c r="D7" s="13">
        <v>2242.5</v>
      </c>
      <c r="E7" s="8">
        <v>3170.25</v>
      </c>
      <c r="F7" s="8">
        <v>5683.5</v>
      </c>
      <c r="G7" s="13">
        <v>4823.55</v>
      </c>
      <c r="H7" s="13">
        <v>1825.01</v>
      </c>
      <c r="I7" s="15">
        <f t="shared" si="0"/>
        <v>22066.809999999998</v>
      </c>
      <c r="J7" s="3"/>
      <c r="K7" s="3"/>
      <c r="L7" s="3"/>
      <c r="M7" s="3"/>
      <c r="N7" s="3"/>
      <c r="O7" s="3"/>
      <c r="P7" s="3"/>
      <c r="Q7" s="3"/>
      <c r="R7" s="3"/>
      <c r="S7" s="3"/>
      <c r="T7" s="3"/>
      <c r="U7" s="3"/>
      <c r="V7" s="3"/>
      <c r="W7" s="3"/>
      <c r="X7" s="3"/>
      <c r="Y7" s="3"/>
      <c r="Z7" s="3"/>
    </row>
    <row r="8" spans="1:26" ht="18" customHeight="1" thickTop="1" thickBot="1" x14ac:dyDescent="0.25">
      <c r="A8" s="7" t="s">
        <v>14</v>
      </c>
      <c r="B8" s="10">
        <v>70</v>
      </c>
      <c r="C8" s="10">
        <v>41</v>
      </c>
      <c r="D8" s="11">
        <v>50</v>
      </c>
      <c r="E8" s="10">
        <v>83</v>
      </c>
      <c r="F8" s="10">
        <v>147</v>
      </c>
      <c r="G8" s="11">
        <v>114</v>
      </c>
      <c r="H8" s="11">
        <v>49</v>
      </c>
      <c r="I8" s="14">
        <f t="shared" si="0"/>
        <v>554</v>
      </c>
      <c r="J8" s="3"/>
      <c r="K8" s="3"/>
      <c r="L8" s="3"/>
      <c r="M8" s="3"/>
      <c r="N8" s="3"/>
      <c r="O8" s="3"/>
      <c r="P8" s="3"/>
      <c r="Q8" s="3"/>
      <c r="R8" s="3"/>
      <c r="S8" s="3"/>
      <c r="T8" s="3"/>
      <c r="U8" s="3"/>
      <c r="V8" s="3"/>
      <c r="W8" s="3"/>
      <c r="X8" s="3"/>
      <c r="Y8" s="3"/>
      <c r="Z8" s="3"/>
    </row>
    <row r="9" spans="1:26" ht="15" customHeight="1" thickTop="1" thickBot="1" x14ac:dyDescent="0.25">
      <c r="A9" s="16" t="s">
        <v>15</v>
      </c>
      <c r="B9" s="17">
        <v>191</v>
      </c>
      <c r="C9" s="17">
        <v>533</v>
      </c>
      <c r="D9" s="18">
        <v>97</v>
      </c>
      <c r="E9" s="17">
        <v>230</v>
      </c>
      <c r="F9" s="17">
        <v>619.5</v>
      </c>
      <c r="G9" s="18">
        <v>492</v>
      </c>
      <c r="H9" s="18">
        <f>65+219.5</f>
        <v>284.5</v>
      </c>
      <c r="I9" s="9">
        <f t="shared" si="0"/>
        <v>2447</v>
      </c>
      <c r="J9" s="3"/>
      <c r="K9" s="3"/>
      <c r="L9" s="3"/>
      <c r="M9" s="3"/>
      <c r="N9" s="3"/>
      <c r="O9" s="3"/>
      <c r="P9" s="3"/>
      <c r="Q9" s="3"/>
      <c r="R9" s="3"/>
      <c r="S9" s="3"/>
      <c r="T9" s="3"/>
      <c r="U9" s="3"/>
      <c r="V9" s="3"/>
      <c r="W9" s="3"/>
      <c r="X9" s="3"/>
      <c r="Y9" s="3"/>
      <c r="Z9" s="3"/>
    </row>
    <row r="10" spans="1:26" ht="15" customHeight="1" thickTop="1" thickBot="1" x14ac:dyDescent="0.25">
      <c r="A10" s="16" t="s">
        <v>16</v>
      </c>
      <c r="B10" s="19">
        <v>4</v>
      </c>
      <c r="C10" s="19">
        <v>7</v>
      </c>
      <c r="D10" s="20">
        <v>3</v>
      </c>
      <c r="E10" s="19">
        <v>5</v>
      </c>
      <c r="F10" s="19">
        <v>10</v>
      </c>
      <c r="G10" s="20">
        <v>9</v>
      </c>
      <c r="H10" s="20">
        <v>6</v>
      </c>
      <c r="I10" s="12">
        <f t="shared" si="0"/>
        <v>44</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14074.25</v>
      </c>
      <c r="C11" s="22">
        <f t="shared" si="1"/>
        <v>11733.05</v>
      </c>
      <c r="D11" s="22">
        <f t="shared" si="1"/>
        <v>12185.5</v>
      </c>
      <c r="E11" s="22">
        <f t="shared" si="1"/>
        <v>12393</v>
      </c>
      <c r="F11" s="22">
        <f t="shared" si="1"/>
        <v>15973.77</v>
      </c>
      <c r="G11" s="22">
        <f t="shared" si="1"/>
        <v>20244.55</v>
      </c>
      <c r="H11" s="22">
        <f t="shared" si="1"/>
        <v>10697.1</v>
      </c>
      <c r="I11" s="23">
        <f t="shared" ref="I11:I12" si="2">SUM(B11:H11)</f>
        <v>97301.220000000016</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66">
        <v>12957.84</v>
      </c>
      <c r="C12" s="67">
        <v>13315.28</v>
      </c>
      <c r="D12" s="67">
        <v>13395.6</v>
      </c>
      <c r="E12" s="67">
        <v>14338.58</v>
      </c>
      <c r="F12" s="67">
        <v>21632.06</v>
      </c>
      <c r="G12" s="67">
        <v>26260.400000000001</v>
      </c>
      <c r="H12" s="68">
        <v>15103.41</v>
      </c>
      <c r="I12" s="28">
        <f t="shared" si="2"/>
        <v>117003.17000000001</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8.6157106431318783E-2</v>
      </c>
      <c r="C13" s="29">
        <f t="shared" si="3"/>
        <v>-0.11882814330603647</v>
      </c>
      <c r="D13" s="29">
        <f t="shared" si="3"/>
        <v>-9.0335632595777746E-2</v>
      </c>
      <c r="E13" s="29">
        <f t="shared" si="3"/>
        <v>-0.13568847124331698</v>
      </c>
      <c r="F13" s="29">
        <f t="shared" si="3"/>
        <v>-0.26156963322032206</v>
      </c>
      <c r="G13" s="29">
        <f t="shared" si="3"/>
        <v>-0.22908447700720483</v>
      </c>
      <c r="H13" s="29">
        <f t="shared" si="3"/>
        <v>-0.2917427256493732</v>
      </c>
      <c r="I13" s="30">
        <f t="shared" si="3"/>
        <v>-0.16838817273070461</v>
      </c>
      <c r="J13" s="3"/>
      <c r="K13" s="3"/>
      <c r="L13" s="3"/>
      <c r="M13" s="3"/>
      <c r="N13" s="3"/>
      <c r="O13" s="3"/>
      <c r="P13" s="3"/>
      <c r="Q13" s="3"/>
      <c r="R13" s="3"/>
      <c r="S13" s="3"/>
      <c r="T13" s="3"/>
      <c r="U13" s="3"/>
      <c r="V13" s="3"/>
      <c r="W13" s="3"/>
      <c r="X13" s="3"/>
      <c r="Y13" s="3"/>
      <c r="Z13" s="3"/>
    </row>
    <row r="14" spans="1:26" ht="105" customHeight="1" thickTop="1" thickBot="1" x14ac:dyDescent="0.25">
      <c r="A14" s="7"/>
      <c r="B14" s="69" t="s">
        <v>258</v>
      </c>
      <c r="C14" s="31" t="s">
        <v>259</v>
      </c>
      <c r="D14" s="31" t="s">
        <v>260</v>
      </c>
      <c r="E14" s="31" t="s">
        <v>261</v>
      </c>
      <c r="F14" s="32" t="s">
        <v>262</v>
      </c>
      <c r="G14" s="31" t="s">
        <v>263</v>
      </c>
      <c r="H14" s="31" t="s">
        <v>264</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320</v>
      </c>
      <c r="C15" s="35">
        <f t="shared" si="4"/>
        <v>232</v>
      </c>
      <c r="D15" s="35">
        <f t="shared" si="4"/>
        <v>234</v>
      </c>
      <c r="E15" s="35">
        <f t="shared" si="4"/>
        <v>235</v>
      </c>
      <c r="F15" s="35">
        <f t="shared" si="4"/>
        <v>341</v>
      </c>
      <c r="G15" s="36">
        <f t="shared" si="4"/>
        <v>417</v>
      </c>
      <c r="H15" s="35">
        <f t="shared" si="4"/>
        <v>216</v>
      </c>
      <c r="I15" s="37">
        <f>SUM(A15:G15)</f>
        <v>1779</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35.647727272727273</v>
      </c>
      <c r="C16" s="38">
        <f t="shared" si="5"/>
        <v>48.907407407407405</v>
      </c>
      <c r="D16" s="38">
        <f t="shared" si="5"/>
        <v>42.712328767123289</v>
      </c>
      <c r="E16" s="38">
        <f t="shared" si="5"/>
        <v>60.708333333333336</v>
      </c>
      <c r="F16" s="38">
        <f t="shared" si="5"/>
        <v>47.013750000000002</v>
      </c>
      <c r="G16" s="38">
        <f t="shared" si="5"/>
        <v>48.883064516129032</v>
      </c>
      <c r="H16" s="38">
        <f t="shared" si="5"/>
        <v>44.041200000000003</v>
      </c>
      <c r="I16" s="39">
        <f t="shared" si="5"/>
        <v>46.199024999999999</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47.362864077669904</v>
      </c>
      <c r="C17" s="38">
        <f t="shared" si="6"/>
        <v>54.883576642335768</v>
      </c>
      <c r="D17" s="38">
        <f t="shared" si="6"/>
        <v>61.486486486486484</v>
      </c>
      <c r="E17" s="38">
        <f t="shared" si="6"/>
        <v>60.665948275862071</v>
      </c>
      <c r="F17" s="38">
        <f t="shared" si="6"/>
        <v>55.489130434782609</v>
      </c>
      <c r="G17" s="38">
        <f t="shared" si="6"/>
        <v>51.411825726141082</v>
      </c>
      <c r="H17" s="38">
        <f t="shared" si="6"/>
        <v>60.532608695652172</v>
      </c>
      <c r="I17" s="39">
        <f t="shared" si="6"/>
        <v>54.5195004803074</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39.271428571428572</v>
      </c>
      <c r="C18" s="38">
        <f t="shared" si="7"/>
        <v>38.365853658536587</v>
      </c>
      <c r="D18" s="38">
        <f t="shared" si="7"/>
        <v>44.85</v>
      </c>
      <c r="E18" s="38">
        <f t="shared" si="7"/>
        <v>38.195783132530117</v>
      </c>
      <c r="F18" s="38">
        <f t="shared" si="7"/>
        <v>38.663265306122447</v>
      </c>
      <c r="G18" s="38">
        <f t="shared" si="7"/>
        <v>42.31184210526316</v>
      </c>
      <c r="H18" s="38">
        <f t="shared" si="7"/>
        <v>37.245102040816327</v>
      </c>
      <c r="I18" s="39">
        <f t="shared" si="7"/>
        <v>39.831787003610103</v>
      </c>
      <c r="J18" s="3"/>
      <c r="K18" s="3"/>
      <c r="L18" s="3"/>
      <c r="M18" s="3"/>
      <c r="N18" s="3"/>
      <c r="O18" s="3"/>
      <c r="P18" s="3"/>
      <c r="Q18" s="3"/>
      <c r="R18" s="3"/>
      <c r="S18" s="3"/>
      <c r="T18" s="3"/>
      <c r="U18" s="3"/>
      <c r="V18" s="3"/>
      <c r="W18" s="3"/>
      <c r="X18" s="3"/>
      <c r="Y18" s="3"/>
      <c r="Z18" s="3"/>
    </row>
    <row r="19" spans="1:26" ht="39.75" thickTop="1" thickBot="1" x14ac:dyDescent="0.25">
      <c r="A19" s="40" t="s">
        <v>31</v>
      </c>
      <c r="B19" s="41">
        <v>234</v>
      </c>
      <c r="C19" s="41">
        <v>233</v>
      </c>
      <c r="D19" s="41">
        <v>85</v>
      </c>
      <c r="E19" s="41">
        <v>124</v>
      </c>
      <c r="F19" s="41">
        <v>151</v>
      </c>
      <c r="G19" s="41">
        <v>165</v>
      </c>
      <c r="H19" s="41">
        <v>92</v>
      </c>
      <c r="I19" s="15">
        <f>B19+C19+D19+E19+F19+G19+H19</f>
        <v>1084</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1.6626107963124144E-2</v>
      </c>
      <c r="C20" s="42">
        <f t="shared" si="8"/>
        <v>1.9858434081504811E-2</v>
      </c>
      <c r="D20" s="42">
        <f t="shared" ref="D20:G20" si="9">D19/D12</f>
        <v>6.3453671354773205E-3</v>
      </c>
      <c r="E20" s="43">
        <f t="shared" si="9"/>
        <v>8.6479972214821826E-3</v>
      </c>
      <c r="F20" s="43">
        <f t="shared" si="9"/>
        <v>6.9803800470227984E-3</v>
      </c>
      <c r="G20" s="42">
        <f t="shared" si="9"/>
        <v>6.2832249318365294E-3</v>
      </c>
      <c r="H20" s="42">
        <f>H19/H11</f>
        <v>8.6004618074057449E-3</v>
      </c>
      <c r="I20" s="44">
        <f>SUM(B19:H19)/I12</f>
        <v>9.2647062468478401E-3</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4011.39</v>
      </c>
      <c r="C22" s="52">
        <v>3551.37</v>
      </c>
      <c r="D22" s="52">
        <v>4006.78</v>
      </c>
      <c r="E22" s="52">
        <v>4046.21</v>
      </c>
      <c r="F22" s="52">
        <v>5810.37</v>
      </c>
      <c r="G22" s="52">
        <v>5417.46</v>
      </c>
      <c r="H22" s="52">
        <v>3854.82</v>
      </c>
      <c r="I22" s="53">
        <f>SUM(B22:H22)/I11</f>
        <v>0.31549861348089975</v>
      </c>
      <c r="J22" s="3"/>
      <c r="K22" s="3"/>
      <c r="L22" s="3"/>
      <c r="M22" s="3"/>
      <c r="N22" s="3"/>
      <c r="O22" s="3"/>
      <c r="P22" s="3"/>
      <c r="Q22" s="3"/>
      <c r="R22" s="3"/>
      <c r="S22" s="3"/>
      <c r="T22" s="3"/>
      <c r="U22" s="3"/>
      <c r="V22" s="3"/>
      <c r="W22" s="3"/>
      <c r="X22" s="3"/>
      <c r="Y22" s="3"/>
      <c r="Z22" s="3"/>
    </row>
    <row r="23" spans="1:26" ht="18" customHeight="1" thickTop="1" x14ac:dyDescent="0.2">
      <c r="A23" s="7" t="s">
        <v>35</v>
      </c>
      <c r="B23" s="54">
        <v>0.28000000000000003</v>
      </c>
      <c r="C23" s="54">
        <v>0.30270000000000002</v>
      </c>
      <c r="D23" s="54">
        <v>0.32900000000000001</v>
      </c>
      <c r="E23" s="55">
        <v>0.32650000000000001</v>
      </c>
      <c r="F23" s="55">
        <v>0.36370000000000002</v>
      </c>
      <c r="G23" s="55">
        <v>0.2676</v>
      </c>
      <c r="H23" s="55">
        <v>0.36</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E850-A62D-4D99-8745-A007D02BB1B9}">
  <dimension ref="A1:Z1000"/>
  <sheetViews>
    <sheetView workbookViewId="0">
      <selection activeCell="J14" sqref="J14"/>
    </sheetView>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thickBot="1" x14ac:dyDescent="0.25">
      <c r="A2" s="4" t="s">
        <v>7</v>
      </c>
      <c r="B2" s="5">
        <v>45145</v>
      </c>
      <c r="C2" s="5">
        <v>45146</v>
      </c>
      <c r="D2" s="5">
        <v>45147</v>
      </c>
      <c r="E2" s="5">
        <v>45148</v>
      </c>
      <c r="F2" s="5">
        <v>45149</v>
      </c>
      <c r="G2" s="5">
        <v>45150</v>
      </c>
      <c r="H2" s="5">
        <v>45151</v>
      </c>
      <c r="I2" s="6" t="s">
        <v>8</v>
      </c>
      <c r="J2" s="3"/>
      <c r="K2" s="3"/>
      <c r="L2" s="3"/>
      <c r="M2" s="3"/>
      <c r="N2" s="3"/>
      <c r="O2" s="3"/>
      <c r="P2" s="3"/>
      <c r="Q2" s="3"/>
      <c r="R2" s="3"/>
      <c r="S2" s="3"/>
      <c r="T2" s="3"/>
      <c r="U2" s="3"/>
      <c r="V2" s="3"/>
      <c r="W2" s="3"/>
      <c r="X2" s="3"/>
      <c r="Y2" s="3"/>
      <c r="Z2" s="3"/>
    </row>
    <row r="3" spans="1:26" ht="18" customHeight="1" thickTop="1" thickBot="1" x14ac:dyDescent="0.25">
      <c r="A3" s="7" t="s">
        <v>9</v>
      </c>
      <c r="B3" s="8">
        <v>1706.75</v>
      </c>
      <c r="C3" s="8">
        <v>2743.75</v>
      </c>
      <c r="D3" s="8">
        <v>1500.5</v>
      </c>
      <c r="E3" s="8">
        <v>2003.5</v>
      </c>
      <c r="F3" s="8">
        <v>3607.95</v>
      </c>
      <c r="G3" s="8">
        <v>2457.5</v>
      </c>
      <c r="H3" s="8">
        <v>2858</v>
      </c>
      <c r="I3" s="9">
        <f t="shared" ref="I3:I10" si="0">SUM(A3:H3)</f>
        <v>16877.95</v>
      </c>
      <c r="J3" s="3"/>
      <c r="K3" s="3"/>
      <c r="L3" s="3"/>
      <c r="M3" s="3"/>
      <c r="N3" s="3"/>
      <c r="O3" s="3"/>
      <c r="P3" s="3"/>
      <c r="Q3" s="3"/>
      <c r="R3" s="3"/>
      <c r="S3" s="3"/>
      <c r="T3" s="3"/>
      <c r="U3" s="3"/>
      <c r="V3" s="3"/>
      <c r="W3" s="3"/>
      <c r="X3" s="3"/>
      <c r="Y3" s="3"/>
      <c r="Z3" s="3"/>
    </row>
    <row r="4" spans="1:26" ht="18" customHeight="1" thickTop="1" thickBot="1" x14ac:dyDescent="0.25">
      <c r="A4" s="7" t="s">
        <v>10</v>
      </c>
      <c r="B4" s="10">
        <v>44</v>
      </c>
      <c r="C4" s="10">
        <v>60</v>
      </c>
      <c r="D4" s="11">
        <v>54</v>
      </c>
      <c r="E4" s="10">
        <v>56</v>
      </c>
      <c r="F4" s="10">
        <v>89</v>
      </c>
      <c r="G4" s="11">
        <v>58</v>
      </c>
      <c r="H4" s="11">
        <v>59</v>
      </c>
      <c r="I4" s="12">
        <f t="shared" si="0"/>
        <v>420</v>
      </c>
      <c r="J4" s="3"/>
      <c r="K4" s="3"/>
      <c r="L4" s="3"/>
      <c r="M4" s="3"/>
      <c r="N4" s="3"/>
      <c r="O4" s="3"/>
      <c r="P4" s="3"/>
      <c r="Q4" s="3"/>
      <c r="R4" s="3"/>
      <c r="S4" s="3"/>
      <c r="T4" s="3"/>
      <c r="U4" s="3"/>
      <c r="V4" s="3"/>
      <c r="W4" s="3"/>
      <c r="X4" s="3"/>
      <c r="Y4" s="3"/>
      <c r="Z4" s="3"/>
    </row>
    <row r="5" spans="1:26" ht="18" customHeight="1" thickTop="1" thickBot="1" x14ac:dyDescent="0.25">
      <c r="A5" s="7" t="s">
        <v>11</v>
      </c>
      <c r="B5" s="8">
        <v>7253.25</v>
      </c>
      <c r="C5" s="8">
        <v>7218.75</v>
      </c>
      <c r="D5" s="13">
        <v>7259</v>
      </c>
      <c r="E5" s="8">
        <v>9782</v>
      </c>
      <c r="F5" s="8">
        <v>9926</v>
      </c>
      <c r="G5" s="13">
        <v>16558.75</v>
      </c>
      <c r="H5" s="13">
        <v>5016.5</v>
      </c>
      <c r="I5" s="9">
        <f t="shared" si="0"/>
        <v>63014.25</v>
      </c>
      <c r="J5" s="3"/>
      <c r="K5" s="3"/>
      <c r="L5" s="3"/>
      <c r="M5" s="3"/>
      <c r="N5" s="3"/>
      <c r="O5" s="3"/>
      <c r="P5" s="3"/>
      <c r="Q5" s="3"/>
      <c r="R5" s="3"/>
      <c r="S5" s="3"/>
      <c r="T5" s="3"/>
      <c r="U5" s="3"/>
      <c r="V5" s="3"/>
      <c r="W5" s="3"/>
      <c r="X5" s="3"/>
      <c r="Y5" s="3"/>
      <c r="Z5" s="3"/>
    </row>
    <row r="6" spans="1:26" ht="18" customHeight="1" thickTop="1" thickBot="1" x14ac:dyDescent="0.25">
      <c r="A6" s="7" t="s">
        <v>12</v>
      </c>
      <c r="B6" s="10">
        <v>138</v>
      </c>
      <c r="C6" s="10">
        <v>129</v>
      </c>
      <c r="D6" s="11">
        <v>133</v>
      </c>
      <c r="E6" s="10">
        <v>201</v>
      </c>
      <c r="F6" s="10">
        <v>187</v>
      </c>
      <c r="G6" s="11">
        <v>321</v>
      </c>
      <c r="H6" s="11">
        <v>95</v>
      </c>
      <c r="I6" s="14">
        <f t="shared" si="0"/>
        <v>1204</v>
      </c>
      <c r="J6" s="3"/>
      <c r="K6" s="3"/>
      <c r="L6" s="3"/>
      <c r="M6" s="3"/>
      <c r="N6" s="3"/>
      <c r="O6" s="3"/>
      <c r="P6" s="3"/>
      <c r="Q6" s="3"/>
      <c r="R6" s="3"/>
      <c r="S6" s="3"/>
      <c r="T6" s="3"/>
      <c r="U6" s="3"/>
      <c r="V6" s="3"/>
      <c r="W6" s="3"/>
      <c r="X6" s="3"/>
      <c r="Y6" s="3"/>
      <c r="Z6" s="3"/>
    </row>
    <row r="7" spans="1:26" ht="18" customHeight="1" thickTop="1" thickBot="1" x14ac:dyDescent="0.25">
      <c r="A7" s="7" t="s">
        <v>13</v>
      </c>
      <c r="B7" s="8">
        <v>2311</v>
      </c>
      <c r="C7" s="8">
        <v>2917.25</v>
      </c>
      <c r="D7" s="13">
        <v>2696.55</v>
      </c>
      <c r="E7" s="8">
        <v>2395</v>
      </c>
      <c r="F7" s="8">
        <v>5391.75</v>
      </c>
      <c r="G7" s="13">
        <v>5500.25</v>
      </c>
      <c r="H7" s="13">
        <v>2099.4499999999998</v>
      </c>
      <c r="I7" s="15">
        <f t="shared" si="0"/>
        <v>23311.25</v>
      </c>
      <c r="J7" s="3"/>
      <c r="K7" s="3"/>
      <c r="L7" s="3"/>
      <c r="M7" s="3"/>
      <c r="N7" s="3"/>
      <c r="O7" s="3"/>
      <c r="P7" s="3"/>
      <c r="Q7" s="3"/>
      <c r="R7" s="3"/>
      <c r="S7" s="3"/>
      <c r="T7" s="3"/>
      <c r="U7" s="3"/>
      <c r="V7" s="3"/>
      <c r="W7" s="3"/>
      <c r="X7" s="3"/>
      <c r="Y7" s="3"/>
      <c r="Z7" s="3"/>
    </row>
    <row r="8" spans="1:26" ht="18" customHeight="1" thickTop="1" thickBot="1" x14ac:dyDescent="0.25">
      <c r="A8" s="7" t="s">
        <v>14</v>
      </c>
      <c r="B8" s="10">
        <v>62</v>
      </c>
      <c r="C8" s="10">
        <v>69</v>
      </c>
      <c r="D8" s="11">
        <v>64</v>
      </c>
      <c r="E8" s="10">
        <v>64</v>
      </c>
      <c r="F8" s="10">
        <v>129</v>
      </c>
      <c r="G8" s="11">
        <v>154</v>
      </c>
      <c r="H8" s="11">
        <v>53</v>
      </c>
      <c r="I8" s="14">
        <f t="shared" si="0"/>
        <v>595</v>
      </c>
      <c r="J8" s="3"/>
      <c r="K8" s="3"/>
      <c r="L8" s="3"/>
      <c r="M8" s="3"/>
      <c r="N8" s="3"/>
      <c r="O8" s="3"/>
      <c r="P8" s="3"/>
      <c r="Q8" s="3"/>
      <c r="R8" s="3"/>
      <c r="S8" s="3"/>
      <c r="T8" s="3"/>
      <c r="U8" s="3"/>
      <c r="V8" s="3"/>
      <c r="W8" s="3"/>
      <c r="X8" s="3"/>
      <c r="Y8" s="3"/>
      <c r="Z8" s="3"/>
    </row>
    <row r="9" spans="1:26" ht="15" customHeight="1" thickTop="1" thickBot="1" x14ac:dyDescent="0.25">
      <c r="A9" s="16" t="s">
        <v>15</v>
      </c>
      <c r="B9" s="17">
        <v>537</v>
      </c>
      <c r="C9" s="17">
        <v>75</v>
      </c>
      <c r="D9" s="18">
        <v>76</v>
      </c>
      <c r="E9" s="17">
        <v>141</v>
      </c>
      <c r="F9" s="17">
        <v>205</v>
      </c>
      <c r="G9" s="18">
        <v>141.5</v>
      </c>
      <c r="H9" s="18">
        <v>529</v>
      </c>
      <c r="I9" s="9">
        <f t="shared" si="0"/>
        <v>1704.5</v>
      </c>
      <c r="J9" s="3"/>
      <c r="K9" s="3"/>
      <c r="L9" s="3"/>
      <c r="M9" s="3"/>
      <c r="N9" s="3"/>
      <c r="O9" s="3"/>
      <c r="P9" s="3"/>
      <c r="Q9" s="3"/>
      <c r="R9" s="3"/>
      <c r="S9" s="3"/>
      <c r="T9" s="3"/>
      <c r="U9" s="3"/>
      <c r="V9" s="3"/>
      <c r="W9" s="3"/>
      <c r="X9" s="3"/>
      <c r="Y9" s="3"/>
      <c r="Z9" s="3"/>
    </row>
    <row r="10" spans="1:26" ht="15" customHeight="1" thickTop="1" thickBot="1" x14ac:dyDescent="0.25">
      <c r="A10" s="16" t="s">
        <v>16</v>
      </c>
      <c r="B10" s="19">
        <v>8</v>
      </c>
      <c r="C10" s="19">
        <v>1</v>
      </c>
      <c r="D10" s="20">
        <v>4</v>
      </c>
      <c r="E10" s="19">
        <v>9</v>
      </c>
      <c r="F10" s="19">
        <v>3</v>
      </c>
      <c r="G10" s="20">
        <v>5</v>
      </c>
      <c r="H10" s="20">
        <v>8</v>
      </c>
      <c r="I10" s="12">
        <f t="shared" si="0"/>
        <v>38</v>
      </c>
      <c r="J10" s="3"/>
      <c r="K10" s="3"/>
      <c r="L10" s="3"/>
      <c r="M10" s="3"/>
      <c r="N10" s="3"/>
      <c r="O10" s="3"/>
      <c r="P10" s="3"/>
      <c r="Q10" s="3"/>
      <c r="R10" s="3"/>
      <c r="S10" s="3"/>
      <c r="T10" s="3"/>
      <c r="U10" s="3"/>
      <c r="V10" s="3"/>
      <c r="W10" s="3"/>
      <c r="X10" s="3"/>
      <c r="Y10" s="3"/>
      <c r="Z10" s="3"/>
    </row>
    <row r="11" spans="1:26" ht="18" customHeight="1" thickTop="1" thickBot="1" x14ac:dyDescent="0.25">
      <c r="A11" s="21" t="s">
        <v>17</v>
      </c>
      <c r="B11" s="22">
        <f t="shared" ref="B11:H11" si="1">SUM(B3,B5,B7)</f>
        <v>11271</v>
      </c>
      <c r="C11" s="22">
        <f t="shared" si="1"/>
        <v>12879.75</v>
      </c>
      <c r="D11" s="22">
        <f t="shared" si="1"/>
        <v>11456.05</v>
      </c>
      <c r="E11" s="22">
        <f t="shared" si="1"/>
        <v>14180.5</v>
      </c>
      <c r="F11" s="22">
        <f t="shared" si="1"/>
        <v>18925.7</v>
      </c>
      <c r="G11" s="22">
        <f t="shared" si="1"/>
        <v>24516.5</v>
      </c>
      <c r="H11" s="22">
        <f t="shared" si="1"/>
        <v>9973.9500000000007</v>
      </c>
      <c r="I11" s="23">
        <f t="shared" ref="I11:I12" si="2">SUM(B11:H11)</f>
        <v>103203.45</v>
      </c>
      <c r="J11" s="3"/>
      <c r="K11" s="3"/>
      <c r="L11" s="3"/>
      <c r="M11" s="3"/>
      <c r="N11" s="3"/>
      <c r="O11" s="3"/>
      <c r="P11" s="3"/>
      <c r="Q11" s="3"/>
      <c r="R11" s="3"/>
      <c r="S11" s="3"/>
      <c r="T11" s="3"/>
      <c r="U11" s="3"/>
      <c r="V11" s="3"/>
      <c r="W11" s="3"/>
      <c r="X11" s="3"/>
      <c r="Y11" s="3"/>
      <c r="Z11" s="3"/>
    </row>
    <row r="12" spans="1:26" ht="18" customHeight="1" thickTop="1" thickBot="1" x14ac:dyDescent="0.25">
      <c r="A12" s="24" t="s">
        <v>18</v>
      </c>
      <c r="B12" s="66">
        <v>11450.46</v>
      </c>
      <c r="C12" s="67">
        <v>14385.39</v>
      </c>
      <c r="D12" s="67">
        <v>15637.83</v>
      </c>
      <c r="E12" s="67">
        <v>18775.38</v>
      </c>
      <c r="F12" s="67">
        <v>24199.85</v>
      </c>
      <c r="G12" s="67">
        <v>27648.49</v>
      </c>
      <c r="H12" s="68">
        <v>15858.64</v>
      </c>
      <c r="I12" s="28">
        <f t="shared" si="2"/>
        <v>127956.04000000001</v>
      </c>
      <c r="J12" s="3"/>
      <c r="K12" s="3"/>
      <c r="L12" s="3"/>
      <c r="M12" s="3"/>
      <c r="N12" s="3"/>
      <c r="O12" s="3"/>
      <c r="P12" s="3"/>
      <c r="Q12" s="3"/>
      <c r="R12" s="3"/>
      <c r="S12" s="3"/>
      <c r="T12" s="3"/>
      <c r="U12" s="3"/>
      <c r="V12" s="3"/>
      <c r="W12" s="3"/>
      <c r="X12" s="3"/>
      <c r="Y12" s="3"/>
      <c r="Z12" s="3"/>
    </row>
    <row r="13" spans="1:26" ht="18" customHeight="1" thickTop="1" thickBot="1" x14ac:dyDescent="0.25">
      <c r="A13" s="7" t="s">
        <v>19</v>
      </c>
      <c r="B13" s="29">
        <f t="shared" ref="B13:I13" si="3">(B11-B12)/B12</f>
        <v>-1.5672732798507585E-2</v>
      </c>
      <c r="C13" s="29">
        <f t="shared" si="3"/>
        <v>-0.10466452421519329</v>
      </c>
      <c r="D13" s="29">
        <f t="shared" si="3"/>
        <v>-0.26741434073653447</v>
      </c>
      <c r="E13" s="29">
        <f t="shared" si="3"/>
        <v>-0.24472900149024951</v>
      </c>
      <c r="F13" s="29">
        <f t="shared" si="3"/>
        <v>-0.21794143352128209</v>
      </c>
      <c r="G13" s="29">
        <f t="shared" si="3"/>
        <v>-0.11327888069113363</v>
      </c>
      <c r="H13" s="29">
        <f t="shared" si="3"/>
        <v>-0.37107154207422571</v>
      </c>
      <c r="I13" s="30">
        <f t="shared" si="3"/>
        <v>-0.19344604600142368</v>
      </c>
      <c r="J13" s="3"/>
      <c r="K13" s="3"/>
      <c r="L13" s="3"/>
      <c r="M13" s="3"/>
      <c r="N13" s="3"/>
      <c r="O13" s="3"/>
      <c r="P13" s="3"/>
      <c r="Q13" s="3"/>
      <c r="R13" s="3"/>
      <c r="S13" s="3"/>
      <c r="T13" s="3"/>
      <c r="U13" s="3"/>
      <c r="V13" s="3"/>
      <c r="W13" s="3"/>
      <c r="X13" s="3"/>
      <c r="Y13" s="3"/>
      <c r="Z13" s="3"/>
    </row>
    <row r="14" spans="1:26" ht="105" customHeight="1" thickTop="1" thickBot="1" x14ac:dyDescent="0.25">
      <c r="A14" s="7"/>
      <c r="B14" s="69" t="s">
        <v>251</v>
      </c>
      <c r="C14" s="31" t="s">
        <v>252</v>
      </c>
      <c r="D14" s="31" t="s">
        <v>253</v>
      </c>
      <c r="E14" s="31" t="s">
        <v>254</v>
      </c>
      <c r="F14" s="32" t="s">
        <v>255</v>
      </c>
      <c r="G14" s="31" t="s">
        <v>256</v>
      </c>
      <c r="H14" s="31" t="s">
        <v>257</v>
      </c>
      <c r="I14" s="33"/>
      <c r="J14" s="3"/>
      <c r="K14" s="3"/>
      <c r="L14" s="3"/>
      <c r="M14" s="3"/>
      <c r="N14" s="3"/>
      <c r="O14" s="3"/>
      <c r="P14" s="3"/>
      <c r="Q14" s="3"/>
      <c r="R14" s="3"/>
      <c r="S14" s="3"/>
      <c r="T14" s="3"/>
      <c r="U14" s="3"/>
      <c r="V14" s="3"/>
      <c r="W14" s="3"/>
      <c r="X14" s="3"/>
      <c r="Y14" s="3"/>
      <c r="Z14" s="3"/>
    </row>
    <row r="15" spans="1:26" ht="18" customHeight="1" thickTop="1" thickBot="1" x14ac:dyDescent="0.25">
      <c r="A15" s="34" t="s">
        <v>27</v>
      </c>
      <c r="B15" s="35">
        <f t="shared" ref="B15:H15" si="4">SUM(B4+B6+B8)</f>
        <v>244</v>
      </c>
      <c r="C15" s="35">
        <f t="shared" si="4"/>
        <v>258</v>
      </c>
      <c r="D15" s="35">
        <f t="shared" si="4"/>
        <v>251</v>
      </c>
      <c r="E15" s="35">
        <f t="shared" si="4"/>
        <v>321</v>
      </c>
      <c r="F15" s="35">
        <f t="shared" si="4"/>
        <v>405</v>
      </c>
      <c r="G15" s="36">
        <f t="shared" si="4"/>
        <v>533</v>
      </c>
      <c r="H15" s="35">
        <f t="shared" si="4"/>
        <v>207</v>
      </c>
      <c r="I15" s="37">
        <f>SUM(A15:G15)</f>
        <v>2012</v>
      </c>
      <c r="J15" s="3"/>
      <c r="K15" s="3"/>
      <c r="L15" s="3"/>
      <c r="M15" s="3"/>
      <c r="N15" s="3"/>
      <c r="O15" s="3"/>
      <c r="P15" s="3"/>
      <c r="Q15" s="3"/>
      <c r="R15" s="3"/>
      <c r="S15" s="3"/>
      <c r="T15" s="3"/>
      <c r="U15" s="3"/>
      <c r="V15" s="3"/>
      <c r="W15" s="3"/>
      <c r="X15" s="3"/>
      <c r="Y15" s="3"/>
      <c r="Z15" s="3"/>
    </row>
    <row r="16" spans="1:26" ht="18" customHeight="1" thickTop="1" x14ac:dyDescent="0.2">
      <c r="A16" s="7" t="s">
        <v>28</v>
      </c>
      <c r="B16" s="38">
        <f t="shared" ref="B16:I16" si="5">B3/B4</f>
        <v>38.789772727272727</v>
      </c>
      <c r="C16" s="38">
        <f t="shared" si="5"/>
        <v>45.729166666666664</v>
      </c>
      <c r="D16" s="38">
        <f t="shared" si="5"/>
        <v>27.787037037037038</v>
      </c>
      <c r="E16" s="38">
        <f t="shared" si="5"/>
        <v>35.776785714285715</v>
      </c>
      <c r="F16" s="38">
        <f t="shared" si="5"/>
        <v>40.538764044943818</v>
      </c>
      <c r="G16" s="38">
        <f t="shared" si="5"/>
        <v>42.370689655172413</v>
      </c>
      <c r="H16" s="38">
        <f t="shared" si="5"/>
        <v>48.440677966101696</v>
      </c>
      <c r="I16" s="39">
        <f t="shared" si="5"/>
        <v>40.185595238095239</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52.559782608695649</v>
      </c>
      <c r="C17" s="38">
        <f t="shared" si="6"/>
        <v>55.959302325581397</v>
      </c>
      <c r="D17" s="38">
        <f t="shared" si="6"/>
        <v>54.578947368421055</v>
      </c>
      <c r="E17" s="38">
        <f t="shared" si="6"/>
        <v>48.666666666666664</v>
      </c>
      <c r="F17" s="38">
        <f t="shared" si="6"/>
        <v>53.080213903743314</v>
      </c>
      <c r="G17" s="38">
        <f t="shared" si="6"/>
        <v>51.584890965732086</v>
      </c>
      <c r="H17" s="38">
        <f t="shared" si="6"/>
        <v>52.805263157894736</v>
      </c>
      <c r="I17" s="39">
        <f t="shared" si="6"/>
        <v>52.337416943521596</v>
      </c>
      <c r="J17" s="3"/>
      <c r="K17" s="3"/>
      <c r="L17" s="3"/>
      <c r="M17" s="3"/>
      <c r="N17" s="3"/>
      <c r="O17" s="3"/>
      <c r="P17" s="3"/>
      <c r="Q17" s="3"/>
      <c r="R17" s="3"/>
      <c r="S17" s="3"/>
      <c r="T17" s="3"/>
      <c r="U17" s="3"/>
      <c r="V17" s="3"/>
      <c r="W17" s="3"/>
      <c r="X17" s="3"/>
      <c r="Y17" s="3"/>
      <c r="Z17" s="3"/>
    </row>
    <row r="18" spans="1:26" ht="18" customHeight="1" thickBot="1" x14ac:dyDescent="0.25">
      <c r="A18" s="34" t="s">
        <v>30</v>
      </c>
      <c r="B18" s="38">
        <f t="shared" ref="B18:I18" si="7">B7/B8</f>
        <v>37.274193548387096</v>
      </c>
      <c r="C18" s="38">
        <f t="shared" si="7"/>
        <v>42.278985507246375</v>
      </c>
      <c r="D18" s="38">
        <f t="shared" si="7"/>
        <v>42.133593750000003</v>
      </c>
      <c r="E18" s="38">
        <f t="shared" si="7"/>
        <v>37.421875</v>
      </c>
      <c r="F18" s="38">
        <f t="shared" si="7"/>
        <v>41.796511627906973</v>
      </c>
      <c r="G18" s="38">
        <f t="shared" si="7"/>
        <v>35.715909090909093</v>
      </c>
      <c r="H18" s="38">
        <f t="shared" si="7"/>
        <v>39.612264150943396</v>
      </c>
      <c r="I18" s="39">
        <f t="shared" si="7"/>
        <v>39.178571428571431</v>
      </c>
      <c r="J18" s="3"/>
      <c r="K18" s="3"/>
      <c r="L18" s="3"/>
      <c r="M18" s="3"/>
      <c r="N18" s="3"/>
      <c r="O18" s="3"/>
      <c r="P18" s="3"/>
      <c r="Q18" s="3"/>
      <c r="R18" s="3"/>
      <c r="S18" s="3"/>
      <c r="T18" s="3"/>
      <c r="U18" s="3"/>
      <c r="V18" s="3"/>
      <c r="W18" s="3"/>
      <c r="X18" s="3"/>
      <c r="Y18" s="3"/>
      <c r="Z18" s="3"/>
    </row>
    <row r="19" spans="1:26" ht="39.75" thickTop="1" thickBot="1" x14ac:dyDescent="0.25">
      <c r="A19" s="40" t="s">
        <v>31</v>
      </c>
      <c r="B19" s="41">
        <v>103</v>
      </c>
      <c r="C19" s="41">
        <v>134</v>
      </c>
      <c r="D19" s="41">
        <v>196</v>
      </c>
      <c r="E19" s="41">
        <v>120</v>
      </c>
      <c r="F19" s="41">
        <v>345.05</v>
      </c>
      <c r="G19" s="41">
        <v>369</v>
      </c>
      <c r="H19" s="41">
        <v>80</v>
      </c>
      <c r="I19" s="15">
        <f>B19+C19+D19+E19+F19+G19+H19</f>
        <v>1347.05</v>
      </c>
      <c r="J19" s="3"/>
      <c r="K19" s="3"/>
      <c r="L19" s="3"/>
      <c r="M19" s="3"/>
      <c r="N19" s="3"/>
      <c r="O19" s="3"/>
      <c r="P19" s="3"/>
      <c r="Q19" s="3"/>
      <c r="R19" s="3"/>
      <c r="S19" s="3"/>
      <c r="T19" s="3"/>
      <c r="U19" s="3"/>
      <c r="V19" s="3"/>
      <c r="W19" s="3"/>
      <c r="X19" s="3"/>
      <c r="Y19" s="3"/>
      <c r="Z19" s="3"/>
    </row>
    <row r="20" spans="1:26" ht="18" customHeight="1" thickTop="1" thickBot="1" x14ac:dyDescent="0.25">
      <c r="A20" s="7" t="s">
        <v>32</v>
      </c>
      <c r="B20" s="42">
        <f t="shared" ref="B20:C20" si="8">B19/B11</f>
        <v>9.1384970277703838E-3</v>
      </c>
      <c r="C20" s="42">
        <f t="shared" si="8"/>
        <v>1.0403928647683379E-2</v>
      </c>
      <c r="D20" s="42">
        <f t="shared" ref="D20:G20" si="9">D19/D12</f>
        <v>1.2533708321423113E-2</v>
      </c>
      <c r="E20" s="43">
        <f t="shared" si="9"/>
        <v>6.3913486704396923E-3</v>
      </c>
      <c r="F20" s="43">
        <f>F19/F12</f>
        <v>1.4258352841030008E-2</v>
      </c>
      <c r="G20" s="42">
        <f t="shared" si="9"/>
        <v>1.3346117636080668E-2</v>
      </c>
      <c r="H20" s="42">
        <f>H19/H11</f>
        <v>8.020894429990124E-3</v>
      </c>
      <c r="I20" s="44">
        <f>SUM(B19:H19)/I12</f>
        <v>1.052744364392646E-2</v>
      </c>
      <c r="J20" s="3"/>
      <c r="K20" s="3"/>
      <c r="L20" s="3"/>
      <c r="M20" s="3"/>
      <c r="N20" s="3"/>
      <c r="O20" s="3"/>
      <c r="P20" s="3"/>
      <c r="Q20" s="3"/>
      <c r="R20" s="3"/>
      <c r="S20" s="3"/>
      <c r="T20" s="3"/>
      <c r="U20" s="3"/>
      <c r="V20" s="3"/>
      <c r="W20" s="3"/>
      <c r="X20" s="3"/>
      <c r="Y20" s="3"/>
      <c r="Z20" s="3"/>
    </row>
    <row r="21" spans="1:26" ht="35.25" customHeight="1" thickTop="1" thickBot="1" x14ac:dyDescent="0.25">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thickTop="1" thickBot="1" x14ac:dyDescent="0.25">
      <c r="A22" s="51" t="s">
        <v>34</v>
      </c>
      <c r="B22" s="52">
        <v>3991.79</v>
      </c>
      <c r="C22" s="52">
        <v>3795.74</v>
      </c>
      <c r="D22" s="52">
        <v>3573.06</v>
      </c>
      <c r="E22" s="52">
        <v>4493</v>
      </c>
      <c r="F22" s="52">
        <v>6020.24</v>
      </c>
      <c r="G22" s="52">
        <v>5759.82</v>
      </c>
      <c r="H22" s="52">
        <v>3960.17</v>
      </c>
      <c r="I22" s="53">
        <f>SUM(B22:H22)/I11</f>
        <v>0.3061314326216808</v>
      </c>
      <c r="J22" s="3"/>
      <c r="K22" s="3"/>
      <c r="L22" s="3"/>
      <c r="M22" s="3"/>
      <c r="N22" s="3"/>
      <c r="O22" s="3"/>
      <c r="P22" s="3"/>
      <c r="Q22" s="3"/>
      <c r="R22" s="3"/>
      <c r="S22" s="3"/>
      <c r="T22" s="3"/>
      <c r="U22" s="3"/>
      <c r="V22" s="3"/>
      <c r="W22" s="3"/>
      <c r="X22" s="3"/>
      <c r="Y22" s="3"/>
      <c r="Z22" s="3"/>
    </row>
    <row r="23" spans="1:26" ht="18" customHeight="1" thickTop="1" x14ac:dyDescent="0.2">
      <c r="A23" s="7" t="s">
        <v>35</v>
      </c>
      <c r="B23" s="54">
        <v>0.35399999999999998</v>
      </c>
      <c r="C23" s="54">
        <v>0.29470000000000002</v>
      </c>
      <c r="D23" s="54">
        <v>0.31</v>
      </c>
      <c r="E23" s="55">
        <v>0.32</v>
      </c>
      <c r="F23" s="55">
        <v>0.318</v>
      </c>
      <c r="G23" s="55">
        <v>0.2349</v>
      </c>
      <c r="H23" s="55">
        <v>0.39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B10" zoomScaleNormal="100" workbookViewId="0">
      <selection activeCell="H24" sqref="H24"/>
    </sheetView>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45138</v>
      </c>
      <c r="C2" s="5">
        <v>45139</v>
      </c>
      <c r="D2" s="5">
        <v>45140</v>
      </c>
      <c r="E2" s="5">
        <v>45141</v>
      </c>
      <c r="F2" s="5">
        <v>45142</v>
      </c>
      <c r="G2" s="5">
        <v>45143</v>
      </c>
      <c r="H2" s="5">
        <v>45144</v>
      </c>
      <c r="I2" s="6" t="s">
        <v>8</v>
      </c>
      <c r="J2" s="3"/>
      <c r="K2" s="3"/>
      <c r="L2" s="3"/>
      <c r="M2" s="3"/>
      <c r="N2" s="3"/>
      <c r="O2" s="3"/>
      <c r="P2" s="3"/>
      <c r="Q2" s="3"/>
      <c r="R2" s="3"/>
      <c r="S2" s="3"/>
      <c r="T2" s="3"/>
      <c r="U2" s="3"/>
      <c r="V2" s="3"/>
      <c r="W2" s="3"/>
      <c r="X2" s="3"/>
      <c r="Y2" s="3"/>
      <c r="Z2" s="3"/>
    </row>
    <row r="3" spans="1:26" ht="18" customHeight="1" x14ac:dyDescent="0.2">
      <c r="A3" s="7" t="s">
        <v>9</v>
      </c>
      <c r="B3" s="8">
        <v>1047</v>
      </c>
      <c r="C3" s="8">
        <v>2436</v>
      </c>
      <c r="D3" s="8">
        <v>1281.83</v>
      </c>
      <c r="E3" s="8">
        <v>1388</v>
      </c>
      <c r="F3" s="8">
        <v>2791.75</v>
      </c>
      <c r="G3" s="8">
        <v>2038.25</v>
      </c>
      <c r="H3" s="8">
        <v>3695.35</v>
      </c>
      <c r="I3" s="9">
        <f t="shared" ref="I3:I10" si="0">SUM(A3:H3)</f>
        <v>14678.18</v>
      </c>
      <c r="J3" s="3"/>
      <c r="K3" s="3"/>
      <c r="L3" s="3"/>
      <c r="M3" s="3"/>
      <c r="N3" s="3"/>
      <c r="O3" s="3"/>
      <c r="P3" s="3"/>
      <c r="Q3" s="3"/>
      <c r="R3" s="3"/>
      <c r="S3" s="3"/>
      <c r="T3" s="3"/>
      <c r="U3" s="3"/>
      <c r="V3" s="3"/>
      <c r="W3" s="3"/>
      <c r="X3" s="3"/>
      <c r="Y3" s="3"/>
      <c r="Z3" s="3"/>
    </row>
    <row r="4" spans="1:26" ht="18" customHeight="1" x14ac:dyDescent="0.2">
      <c r="A4" s="7" t="s">
        <v>10</v>
      </c>
      <c r="B4" s="10">
        <v>28</v>
      </c>
      <c r="C4" s="10">
        <v>68</v>
      </c>
      <c r="D4" s="11">
        <v>31</v>
      </c>
      <c r="E4" s="10">
        <v>47</v>
      </c>
      <c r="F4" s="10">
        <v>54</v>
      </c>
      <c r="G4" s="11">
        <v>49</v>
      </c>
      <c r="H4" s="11">
        <v>110</v>
      </c>
      <c r="I4" s="12">
        <f t="shared" si="0"/>
        <v>387</v>
      </c>
      <c r="J4" s="3"/>
      <c r="K4" s="3"/>
      <c r="L4" s="3"/>
      <c r="M4" s="3"/>
      <c r="N4" s="3"/>
      <c r="O4" s="3"/>
      <c r="P4" s="3"/>
      <c r="Q4" s="3"/>
      <c r="R4" s="3"/>
      <c r="S4" s="3"/>
      <c r="T4" s="3"/>
      <c r="U4" s="3"/>
      <c r="V4" s="3"/>
      <c r="W4" s="3"/>
      <c r="X4" s="3"/>
      <c r="Y4" s="3"/>
      <c r="Z4" s="3"/>
    </row>
    <row r="5" spans="1:26" ht="18" customHeight="1" x14ac:dyDescent="0.2">
      <c r="A5" s="7" t="s">
        <v>11</v>
      </c>
      <c r="B5" s="8">
        <v>8108.5</v>
      </c>
      <c r="C5" s="8">
        <v>6786.75</v>
      </c>
      <c r="D5" s="13">
        <v>5958.75</v>
      </c>
      <c r="E5" s="8">
        <v>8070.5</v>
      </c>
      <c r="F5" s="8">
        <v>13941.58</v>
      </c>
      <c r="G5" s="13">
        <v>16602.25</v>
      </c>
      <c r="H5" s="13">
        <v>8681</v>
      </c>
      <c r="I5" s="9">
        <f t="shared" si="0"/>
        <v>68149.33</v>
      </c>
      <c r="J5" s="3"/>
      <c r="K5" s="3"/>
      <c r="L5" s="3"/>
      <c r="M5" s="3"/>
      <c r="N5" s="3"/>
      <c r="O5" s="3"/>
      <c r="P5" s="3"/>
      <c r="Q5" s="3"/>
      <c r="R5" s="3"/>
      <c r="S5" s="3"/>
      <c r="T5" s="3"/>
      <c r="U5" s="3"/>
      <c r="V5" s="3"/>
      <c r="W5" s="3"/>
      <c r="X5" s="3"/>
      <c r="Y5" s="3"/>
      <c r="Z5" s="3"/>
    </row>
    <row r="6" spans="1:26" ht="18" customHeight="1" x14ac:dyDescent="0.2">
      <c r="A6" s="7" t="s">
        <v>12</v>
      </c>
      <c r="B6" s="10">
        <v>143</v>
      </c>
      <c r="C6" s="10">
        <v>121</v>
      </c>
      <c r="D6" s="11">
        <v>88</v>
      </c>
      <c r="E6" s="10">
        <v>153</v>
      </c>
      <c r="F6" s="10">
        <v>266</v>
      </c>
      <c r="G6" s="11">
        <v>301</v>
      </c>
      <c r="H6" s="11">
        <v>182</v>
      </c>
      <c r="I6" s="14">
        <f t="shared" si="0"/>
        <v>1254</v>
      </c>
      <c r="J6" s="3"/>
      <c r="K6" s="3"/>
      <c r="L6" s="3"/>
      <c r="M6" s="3"/>
      <c r="N6" s="3"/>
      <c r="O6" s="3"/>
      <c r="P6" s="3"/>
      <c r="Q6" s="3"/>
      <c r="R6" s="3"/>
      <c r="S6" s="3"/>
      <c r="T6" s="3"/>
      <c r="U6" s="3"/>
      <c r="V6" s="3"/>
      <c r="W6" s="3"/>
      <c r="X6" s="3"/>
      <c r="Y6" s="3"/>
      <c r="Z6" s="3"/>
    </row>
    <row r="7" spans="1:26" ht="18" customHeight="1" x14ac:dyDescent="0.2">
      <c r="A7" s="7" t="s">
        <v>13</v>
      </c>
      <c r="B7" s="8">
        <v>2272.25</v>
      </c>
      <c r="C7" s="8">
        <v>1862.75</v>
      </c>
      <c r="D7" s="13">
        <v>1505.75</v>
      </c>
      <c r="E7" s="8">
        <v>2545.75</v>
      </c>
      <c r="F7" s="8">
        <v>5694.25</v>
      </c>
      <c r="G7" s="13">
        <v>6317.25</v>
      </c>
      <c r="H7" s="13">
        <v>3740.5</v>
      </c>
      <c r="I7" s="15">
        <f t="shared" si="0"/>
        <v>23938.5</v>
      </c>
      <c r="J7" s="3"/>
      <c r="K7" s="3"/>
      <c r="L7" s="3"/>
      <c r="M7" s="3"/>
      <c r="N7" s="3"/>
      <c r="O7" s="3"/>
      <c r="P7" s="3"/>
      <c r="Q7" s="3"/>
      <c r="R7" s="3"/>
      <c r="S7" s="3"/>
      <c r="T7" s="3"/>
      <c r="U7" s="3"/>
      <c r="V7" s="3"/>
      <c r="W7" s="3"/>
      <c r="X7" s="3"/>
      <c r="Y7" s="3"/>
      <c r="Z7" s="3"/>
    </row>
    <row r="8" spans="1:26" ht="18" customHeight="1" x14ac:dyDescent="0.2">
      <c r="A8" s="7" t="s">
        <v>14</v>
      </c>
      <c r="B8" s="10">
        <v>58</v>
      </c>
      <c r="C8" s="10">
        <v>57</v>
      </c>
      <c r="D8" s="11">
        <v>39</v>
      </c>
      <c r="E8" s="10">
        <v>65</v>
      </c>
      <c r="F8" s="10">
        <v>146</v>
      </c>
      <c r="G8" s="11">
        <v>160</v>
      </c>
      <c r="H8" s="11">
        <v>87</v>
      </c>
      <c r="I8" s="14">
        <f t="shared" si="0"/>
        <v>612</v>
      </c>
      <c r="J8" s="3"/>
      <c r="K8" s="3"/>
      <c r="L8" s="3"/>
      <c r="M8" s="3"/>
      <c r="N8" s="3"/>
      <c r="O8" s="3"/>
      <c r="P8" s="3"/>
      <c r="Q8" s="3"/>
      <c r="R8" s="3"/>
      <c r="S8" s="3"/>
      <c r="T8" s="3"/>
      <c r="U8" s="3"/>
      <c r="V8" s="3"/>
      <c r="W8" s="3"/>
      <c r="X8" s="3"/>
      <c r="Y8" s="3"/>
      <c r="Z8" s="3"/>
    </row>
    <row r="9" spans="1:26" ht="15" customHeight="1" x14ac:dyDescent="0.2">
      <c r="A9" s="16" t="s">
        <v>15</v>
      </c>
      <c r="B9" s="17">
        <v>58</v>
      </c>
      <c r="C9" s="17">
        <v>114</v>
      </c>
      <c r="D9" s="18">
        <v>41</v>
      </c>
      <c r="E9" s="17">
        <v>194</v>
      </c>
      <c r="F9" s="17">
        <v>99.5</v>
      </c>
      <c r="G9" s="18">
        <v>35</v>
      </c>
      <c r="H9" s="18">
        <f>15+159.5</f>
        <v>174.5</v>
      </c>
      <c r="I9" s="9">
        <f t="shared" si="0"/>
        <v>716</v>
      </c>
      <c r="J9" s="3"/>
      <c r="K9" s="3"/>
      <c r="L9" s="3"/>
      <c r="M9" s="3"/>
      <c r="N9" s="3"/>
      <c r="O9" s="3"/>
      <c r="P9" s="3"/>
      <c r="Q9" s="3"/>
      <c r="R9" s="3"/>
      <c r="S9" s="3"/>
      <c r="T9" s="3"/>
      <c r="U9" s="3"/>
      <c r="V9" s="3"/>
      <c r="W9" s="3"/>
      <c r="X9" s="3"/>
      <c r="Y9" s="3"/>
      <c r="Z9" s="3"/>
    </row>
    <row r="10" spans="1:26" ht="15" customHeight="1" x14ac:dyDescent="0.2">
      <c r="A10" s="16" t="s">
        <v>16</v>
      </c>
      <c r="B10" s="19">
        <v>3</v>
      </c>
      <c r="C10" s="19">
        <v>5</v>
      </c>
      <c r="D10" s="20">
        <v>4</v>
      </c>
      <c r="E10" s="19">
        <v>10</v>
      </c>
      <c r="F10" s="19">
        <v>4</v>
      </c>
      <c r="G10" s="20">
        <v>2</v>
      </c>
      <c r="H10" s="20">
        <v>6</v>
      </c>
      <c r="I10" s="12">
        <f t="shared" si="0"/>
        <v>34</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11427.75</v>
      </c>
      <c r="C11" s="22">
        <f t="shared" si="1"/>
        <v>11085.5</v>
      </c>
      <c r="D11" s="22">
        <f t="shared" si="1"/>
        <v>8746.33</v>
      </c>
      <c r="E11" s="22">
        <f t="shared" si="1"/>
        <v>12004.25</v>
      </c>
      <c r="F11" s="22">
        <f t="shared" si="1"/>
        <v>22427.58</v>
      </c>
      <c r="G11" s="22">
        <f t="shared" si="1"/>
        <v>24957.75</v>
      </c>
      <c r="H11" s="22">
        <f t="shared" si="1"/>
        <v>16116.85</v>
      </c>
      <c r="I11" s="23">
        <f t="shared" ref="I11:I12" si="2">SUM(B11:H11)</f>
        <v>106766.01000000001</v>
      </c>
      <c r="J11" s="3"/>
      <c r="K11" s="3"/>
      <c r="L11" s="3"/>
      <c r="M11" s="3"/>
      <c r="N11" s="3"/>
      <c r="O11" s="3"/>
      <c r="P11" s="3"/>
      <c r="Q11" s="3"/>
      <c r="R11" s="3"/>
      <c r="S11" s="3"/>
      <c r="T11" s="3"/>
      <c r="U11" s="3"/>
      <c r="V11" s="3"/>
      <c r="W11" s="3"/>
      <c r="X11" s="3"/>
      <c r="Y11" s="3"/>
      <c r="Z11" s="3"/>
    </row>
    <row r="12" spans="1:26" ht="18" customHeight="1" x14ac:dyDescent="0.2">
      <c r="A12" s="24" t="s">
        <v>18</v>
      </c>
      <c r="B12" s="25">
        <v>9617.92</v>
      </c>
      <c r="C12" s="26">
        <v>12015.51</v>
      </c>
      <c r="D12" s="26">
        <v>11315.3</v>
      </c>
      <c r="E12" s="26">
        <v>14735.03</v>
      </c>
      <c r="F12" s="26">
        <v>21765.23</v>
      </c>
      <c r="G12" s="26">
        <v>28138.45</v>
      </c>
      <c r="H12" s="27">
        <v>12366.49</v>
      </c>
      <c r="I12" s="28">
        <f t="shared" si="2"/>
        <v>109953.93</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0.18817270262177269</v>
      </c>
      <c r="C13" s="29">
        <f t="shared" si="3"/>
        <v>-7.7400792808628202E-2</v>
      </c>
      <c r="D13" s="29">
        <f t="shared" si="3"/>
        <v>-0.22703507640097917</v>
      </c>
      <c r="E13" s="29">
        <f t="shared" si="3"/>
        <v>-0.18532571701584594</v>
      </c>
      <c r="F13" s="29">
        <f t="shared" si="3"/>
        <v>3.0431564472325916E-2</v>
      </c>
      <c r="G13" s="29">
        <f t="shared" si="3"/>
        <v>-0.11303749851182282</v>
      </c>
      <c r="H13" s="29">
        <f t="shared" si="3"/>
        <v>0.30326794425904202</v>
      </c>
      <c r="I13" s="30">
        <f t="shared" si="3"/>
        <v>-2.8993233802556979E-2</v>
      </c>
      <c r="J13" s="3"/>
      <c r="K13" s="3"/>
      <c r="L13" s="3"/>
      <c r="M13" s="3"/>
      <c r="N13" s="3"/>
      <c r="O13" s="3"/>
      <c r="P13" s="3"/>
      <c r="Q13" s="3"/>
      <c r="R13" s="3"/>
      <c r="S13" s="3"/>
      <c r="T13" s="3"/>
      <c r="U13" s="3"/>
      <c r="V13" s="3"/>
      <c r="W13" s="3"/>
      <c r="X13" s="3"/>
      <c r="Y13" s="3"/>
      <c r="Z13" s="3"/>
    </row>
    <row r="14" spans="1:26" ht="139.5" customHeight="1" x14ac:dyDescent="0.2">
      <c r="A14" s="7"/>
      <c r="B14" s="31" t="s">
        <v>20</v>
      </c>
      <c r="C14" s="31" t="s">
        <v>21</v>
      </c>
      <c r="D14" s="31" t="s">
        <v>22</v>
      </c>
      <c r="E14" s="31" t="s">
        <v>23</v>
      </c>
      <c r="F14" s="32" t="s">
        <v>24</v>
      </c>
      <c r="G14" s="31" t="s">
        <v>25</v>
      </c>
      <c r="H14" s="31" t="s">
        <v>26</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229</v>
      </c>
      <c r="C15" s="35">
        <f t="shared" si="4"/>
        <v>246</v>
      </c>
      <c r="D15" s="35">
        <f t="shared" si="4"/>
        <v>158</v>
      </c>
      <c r="E15" s="35">
        <f t="shared" si="4"/>
        <v>265</v>
      </c>
      <c r="F15" s="35">
        <f t="shared" si="4"/>
        <v>466</v>
      </c>
      <c r="G15" s="36">
        <f t="shared" si="4"/>
        <v>510</v>
      </c>
      <c r="H15" s="35">
        <f t="shared" si="4"/>
        <v>379</v>
      </c>
      <c r="I15" s="37">
        <f>SUM(A15:G15)</f>
        <v>1874</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37.392857142857146</v>
      </c>
      <c r="C16" s="38">
        <f t="shared" si="5"/>
        <v>35.823529411764703</v>
      </c>
      <c r="D16" s="38">
        <f t="shared" si="5"/>
        <v>41.349354838709672</v>
      </c>
      <c r="E16" s="38">
        <f t="shared" si="5"/>
        <v>29.531914893617021</v>
      </c>
      <c r="F16" s="38">
        <f t="shared" si="5"/>
        <v>51.699074074074076</v>
      </c>
      <c r="G16" s="38">
        <f t="shared" si="5"/>
        <v>41.596938775510203</v>
      </c>
      <c r="H16" s="38">
        <f t="shared" si="5"/>
        <v>33.594090909090909</v>
      </c>
      <c r="I16" s="39">
        <f t="shared" si="5"/>
        <v>37.928113695090438</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56.7027972027972</v>
      </c>
      <c r="C17" s="38">
        <f t="shared" si="6"/>
        <v>56.08884297520661</v>
      </c>
      <c r="D17" s="38">
        <f t="shared" si="6"/>
        <v>67.713068181818187</v>
      </c>
      <c r="E17" s="38">
        <f t="shared" si="6"/>
        <v>52.748366013071895</v>
      </c>
      <c r="F17" s="38">
        <f t="shared" si="6"/>
        <v>52.411954887218045</v>
      </c>
      <c r="G17" s="38">
        <f t="shared" si="6"/>
        <v>55.156976744186046</v>
      </c>
      <c r="H17" s="38">
        <f t="shared" si="6"/>
        <v>47.697802197802197</v>
      </c>
      <c r="I17" s="39">
        <f t="shared" si="6"/>
        <v>54.34555821371611</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39.176724137931032</v>
      </c>
      <c r="C18" s="38">
        <f t="shared" si="7"/>
        <v>32.679824561403507</v>
      </c>
      <c r="D18" s="38">
        <f t="shared" si="7"/>
        <v>38.608974358974358</v>
      </c>
      <c r="E18" s="38">
        <f t="shared" si="7"/>
        <v>39.165384615384617</v>
      </c>
      <c r="F18" s="38">
        <f t="shared" si="7"/>
        <v>39.001712328767127</v>
      </c>
      <c r="G18" s="38">
        <f t="shared" si="7"/>
        <v>39.482812500000001</v>
      </c>
      <c r="H18" s="38">
        <f t="shared" si="7"/>
        <v>42.994252873563219</v>
      </c>
      <c r="I18" s="39">
        <f t="shared" si="7"/>
        <v>39.115196078431374</v>
      </c>
      <c r="J18" s="3"/>
      <c r="K18" s="3"/>
      <c r="L18" s="3"/>
      <c r="M18" s="3"/>
      <c r="N18" s="3"/>
      <c r="O18" s="3"/>
      <c r="P18" s="3"/>
      <c r="Q18" s="3"/>
      <c r="R18" s="3"/>
      <c r="S18" s="3"/>
      <c r="T18" s="3"/>
      <c r="U18" s="3"/>
      <c r="V18" s="3"/>
      <c r="W18" s="3"/>
      <c r="X18" s="3"/>
      <c r="Y18" s="3"/>
      <c r="Z18" s="3"/>
    </row>
    <row r="19" spans="1:26" ht="38.25" x14ac:dyDescent="0.2">
      <c r="A19" s="40" t="s">
        <v>31</v>
      </c>
      <c r="B19" s="41">
        <v>109</v>
      </c>
      <c r="C19" s="41">
        <v>35</v>
      </c>
      <c r="D19" s="41">
        <v>82</v>
      </c>
      <c r="E19" s="41">
        <v>170</v>
      </c>
      <c r="F19" s="41">
        <v>168</v>
      </c>
      <c r="G19" s="41">
        <v>455</v>
      </c>
      <c r="H19" s="41">
        <v>84</v>
      </c>
      <c r="I19" s="15">
        <f>B19+C19+D19+E19+F19+G19+H19</f>
        <v>1103</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9.5381855570869159E-3</v>
      </c>
      <c r="C20" s="42">
        <f t="shared" si="8"/>
        <v>3.1572775246944207E-3</v>
      </c>
      <c r="D20" s="42">
        <f t="shared" ref="D20:G20" si="9">D19/D12</f>
        <v>7.2468250952250493E-3</v>
      </c>
      <c r="E20" s="43">
        <f t="shared" si="9"/>
        <v>1.1537132941025569E-2</v>
      </c>
      <c r="F20" s="43">
        <f t="shared" si="9"/>
        <v>7.718733043482656E-3</v>
      </c>
      <c r="G20" s="42">
        <f t="shared" si="9"/>
        <v>1.6170044902970845E-2</v>
      </c>
      <c r="H20" s="42">
        <f>H19/H11</f>
        <v>5.2119365756956226E-3</v>
      </c>
      <c r="I20" s="44">
        <f>SUM(B19:H19)/I12</f>
        <v>1.0031474091012483E-2</v>
      </c>
      <c r="J20" s="3"/>
      <c r="K20" s="3"/>
      <c r="L20" s="3"/>
      <c r="M20" s="3"/>
      <c r="N20" s="3"/>
      <c r="O20" s="3"/>
      <c r="P20" s="3"/>
      <c r="Q20" s="3"/>
      <c r="R20" s="3"/>
      <c r="S20" s="3"/>
      <c r="T20" s="3"/>
      <c r="U20" s="3"/>
      <c r="V20" s="3"/>
      <c r="W20" s="3"/>
      <c r="X20" s="3"/>
      <c r="Y20" s="3"/>
      <c r="Z20" s="3"/>
    </row>
    <row r="21" spans="1:26" ht="35.2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4014.85</v>
      </c>
      <c r="C22" s="52">
        <v>3641.1</v>
      </c>
      <c r="D22" s="52">
        <v>3895.37</v>
      </c>
      <c r="E22" s="52">
        <v>4303.13</v>
      </c>
      <c r="F22" s="52">
        <v>5443.57</v>
      </c>
      <c r="G22" s="52">
        <v>5601.55</v>
      </c>
      <c r="H22" s="52">
        <v>4244.43</v>
      </c>
      <c r="I22" s="53">
        <f>SUM(B22:H22)/I11</f>
        <v>0.29170332393240128</v>
      </c>
      <c r="J22" s="3"/>
      <c r="K22" s="3"/>
      <c r="L22" s="3"/>
      <c r="M22" s="3"/>
      <c r="N22" s="3"/>
      <c r="O22" s="3"/>
      <c r="P22" s="3"/>
      <c r="Q22" s="3"/>
      <c r="R22" s="3"/>
      <c r="S22" s="3"/>
      <c r="T22" s="3"/>
      <c r="U22" s="3"/>
      <c r="V22" s="3"/>
      <c r="W22" s="3"/>
      <c r="X22" s="3"/>
      <c r="Y22" s="3"/>
      <c r="Z22" s="3"/>
    </row>
    <row r="23" spans="1:26" ht="18" customHeight="1" x14ac:dyDescent="0.2">
      <c r="A23" s="7" t="s">
        <v>35</v>
      </c>
      <c r="B23" s="54">
        <v>0.35</v>
      </c>
      <c r="C23" s="54">
        <v>0.32850000000000001</v>
      </c>
      <c r="D23" s="54">
        <v>0.44540000000000002</v>
      </c>
      <c r="E23" s="55">
        <v>0.35849999999999999</v>
      </c>
      <c r="F23" s="55">
        <v>0.24299999999999999</v>
      </c>
      <c r="G23" s="55">
        <v>0.224</v>
      </c>
      <c r="H23" s="55">
        <v>0.26300000000000001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7" width="16.28515625" customWidth="1"/>
    <col min="8"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45131</v>
      </c>
      <c r="C2" s="5">
        <v>45132</v>
      </c>
      <c r="D2" s="5">
        <v>45133</v>
      </c>
      <c r="E2" s="5">
        <v>45134</v>
      </c>
      <c r="F2" s="5">
        <v>45135</v>
      </c>
      <c r="G2" s="5">
        <v>45136</v>
      </c>
      <c r="H2" s="5">
        <v>45137</v>
      </c>
      <c r="I2" s="6" t="s">
        <v>8</v>
      </c>
      <c r="J2" s="3"/>
      <c r="K2" s="3"/>
      <c r="L2" s="3"/>
      <c r="M2" s="3"/>
      <c r="N2" s="3"/>
      <c r="O2" s="3"/>
      <c r="P2" s="3"/>
      <c r="Q2" s="3"/>
      <c r="R2" s="3"/>
      <c r="S2" s="3"/>
      <c r="T2" s="3"/>
      <c r="U2" s="3"/>
      <c r="V2" s="3"/>
      <c r="W2" s="3"/>
      <c r="X2" s="3"/>
      <c r="Y2" s="3"/>
      <c r="Z2" s="3"/>
    </row>
    <row r="3" spans="1:26" ht="18" customHeight="1" x14ac:dyDescent="0.2">
      <c r="A3" s="7" t="s">
        <v>9</v>
      </c>
      <c r="B3" s="8">
        <v>1536.51</v>
      </c>
      <c r="C3" s="8">
        <v>2721</v>
      </c>
      <c r="D3" s="8">
        <v>2668</v>
      </c>
      <c r="E3" s="8">
        <v>1945.5</v>
      </c>
      <c r="F3" s="8">
        <v>2134</v>
      </c>
      <c r="G3" s="8">
        <v>3949.5</v>
      </c>
      <c r="H3" s="8">
        <v>4922.5</v>
      </c>
      <c r="I3" s="9">
        <f t="shared" ref="I3:I10" si="0">SUM(A3:H3)</f>
        <v>19877.010000000002</v>
      </c>
      <c r="J3" s="3"/>
      <c r="K3" s="3"/>
      <c r="L3" s="3"/>
      <c r="M3" s="3"/>
      <c r="N3" s="3"/>
      <c r="O3" s="3"/>
      <c r="P3" s="3"/>
      <c r="Q3" s="3"/>
      <c r="R3" s="3"/>
      <c r="S3" s="3"/>
      <c r="T3" s="3"/>
      <c r="U3" s="3"/>
      <c r="V3" s="3"/>
      <c r="W3" s="3"/>
      <c r="X3" s="3"/>
      <c r="Y3" s="3"/>
      <c r="Z3" s="3"/>
    </row>
    <row r="4" spans="1:26" ht="18" customHeight="1" x14ac:dyDescent="0.2">
      <c r="A4" s="7" t="s">
        <v>10</v>
      </c>
      <c r="B4" s="10">
        <v>36</v>
      </c>
      <c r="C4" s="10">
        <v>70</v>
      </c>
      <c r="D4" s="11">
        <v>68</v>
      </c>
      <c r="E4" s="10">
        <v>60</v>
      </c>
      <c r="F4" s="10">
        <v>63</v>
      </c>
      <c r="G4" s="11">
        <v>93</v>
      </c>
      <c r="H4" s="11">
        <v>96</v>
      </c>
      <c r="I4" s="12">
        <f t="shared" si="0"/>
        <v>486</v>
      </c>
      <c r="J4" s="3"/>
      <c r="K4" s="3"/>
      <c r="L4" s="3"/>
      <c r="M4" s="3"/>
      <c r="N4" s="3"/>
      <c r="O4" s="3"/>
      <c r="P4" s="3"/>
      <c r="Q4" s="3"/>
      <c r="R4" s="3"/>
      <c r="S4" s="3"/>
      <c r="T4" s="3"/>
      <c r="U4" s="3"/>
      <c r="V4" s="3"/>
      <c r="W4" s="3"/>
      <c r="X4" s="3"/>
      <c r="Y4" s="3"/>
      <c r="Z4" s="3"/>
    </row>
    <row r="5" spans="1:26" ht="18" customHeight="1" x14ac:dyDescent="0.2">
      <c r="A5" s="7" t="s">
        <v>11</v>
      </c>
      <c r="B5" s="8">
        <v>4969.5</v>
      </c>
      <c r="C5" s="8">
        <v>6614.5</v>
      </c>
      <c r="D5" s="13">
        <v>9709</v>
      </c>
      <c r="E5" s="8">
        <v>10116.5</v>
      </c>
      <c r="F5" s="8">
        <v>10740.76</v>
      </c>
      <c r="G5" s="13">
        <v>16112.5</v>
      </c>
      <c r="H5" s="13">
        <v>10507.5</v>
      </c>
      <c r="I5" s="9">
        <f t="shared" si="0"/>
        <v>68770.260000000009</v>
      </c>
      <c r="J5" s="3"/>
      <c r="K5" s="3"/>
      <c r="L5" s="3"/>
      <c r="M5" s="3"/>
      <c r="N5" s="3"/>
      <c r="O5" s="3"/>
      <c r="P5" s="3"/>
      <c r="Q5" s="3"/>
      <c r="R5" s="3"/>
      <c r="S5" s="3"/>
      <c r="T5" s="3"/>
      <c r="U5" s="3"/>
      <c r="V5" s="3"/>
      <c r="W5" s="3"/>
      <c r="X5" s="3"/>
      <c r="Y5" s="3"/>
      <c r="Z5" s="3"/>
    </row>
    <row r="6" spans="1:26" ht="18" customHeight="1" x14ac:dyDescent="0.2">
      <c r="A6" s="7" t="s">
        <v>12</v>
      </c>
      <c r="B6" s="10">
        <v>97</v>
      </c>
      <c r="C6" s="10">
        <v>122</v>
      </c>
      <c r="D6" s="11">
        <v>139</v>
      </c>
      <c r="E6" s="10">
        <v>194</v>
      </c>
      <c r="F6" s="10">
        <v>216</v>
      </c>
      <c r="G6" s="11">
        <v>289</v>
      </c>
      <c r="H6" s="11">
        <v>210</v>
      </c>
      <c r="I6" s="14">
        <f t="shared" si="0"/>
        <v>1267</v>
      </c>
      <c r="J6" s="3"/>
      <c r="K6" s="3"/>
      <c r="L6" s="3"/>
      <c r="M6" s="3"/>
      <c r="N6" s="3"/>
      <c r="O6" s="3"/>
      <c r="P6" s="3"/>
      <c r="Q6" s="3"/>
      <c r="R6" s="3"/>
      <c r="S6" s="3"/>
      <c r="T6" s="3"/>
      <c r="U6" s="3"/>
      <c r="V6" s="3"/>
      <c r="W6" s="3"/>
      <c r="X6" s="3"/>
      <c r="Y6" s="3"/>
      <c r="Z6" s="3"/>
    </row>
    <row r="7" spans="1:26" ht="18" customHeight="1" x14ac:dyDescent="0.2">
      <c r="A7" s="7" t="s">
        <v>13</v>
      </c>
      <c r="B7" s="8">
        <v>3343.75</v>
      </c>
      <c r="C7" s="8">
        <v>2862.75</v>
      </c>
      <c r="D7" s="13">
        <v>2732.77</v>
      </c>
      <c r="E7" s="8">
        <v>2622.5</v>
      </c>
      <c r="F7" s="8">
        <v>5453.25</v>
      </c>
      <c r="G7" s="13">
        <v>5226.25</v>
      </c>
      <c r="H7" s="13">
        <v>2367.5</v>
      </c>
      <c r="I7" s="15">
        <f t="shared" si="0"/>
        <v>24608.77</v>
      </c>
      <c r="J7" s="3"/>
      <c r="K7" s="3"/>
      <c r="L7" s="3"/>
      <c r="M7" s="3"/>
      <c r="N7" s="3"/>
      <c r="O7" s="3"/>
      <c r="P7" s="3"/>
      <c r="Q7" s="3"/>
      <c r="R7" s="3"/>
      <c r="S7" s="3"/>
      <c r="T7" s="3"/>
      <c r="U7" s="3"/>
      <c r="V7" s="3"/>
      <c r="W7" s="3"/>
      <c r="X7" s="3"/>
      <c r="Y7" s="3"/>
      <c r="Z7" s="3"/>
    </row>
    <row r="8" spans="1:26" ht="18" customHeight="1" x14ac:dyDescent="0.2">
      <c r="A8" s="7" t="s">
        <v>14</v>
      </c>
      <c r="B8" s="10">
        <v>84</v>
      </c>
      <c r="C8" s="10">
        <v>77</v>
      </c>
      <c r="D8" s="11">
        <v>82</v>
      </c>
      <c r="E8" s="10">
        <v>68</v>
      </c>
      <c r="F8" s="10">
        <v>144</v>
      </c>
      <c r="G8" s="11">
        <v>125</v>
      </c>
      <c r="H8" s="11">
        <v>55</v>
      </c>
      <c r="I8" s="14">
        <f t="shared" si="0"/>
        <v>635</v>
      </c>
      <c r="J8" s="3"/>
      <c r="K8" s="3"/>
      <c r="L8" s="3"/>
      <c r="M8" s="3"/>
      <c r="N8" s="3"/>
      <c r="O8" s="3"/>
      <c r="P8" s="3"/>
      <c r="Q8" s="3"/>
      <c r="R8" s="3"/>
      <c r="S8" s="3"/>
      <c r="T8" s="3"/>
      <c r="U8" s="3"/>
      <c r="V8" s="3"/>
      <c r="W8" s="3"/>
      <c r="X8" s="3"/>
      <c r="Y8" s="3"/>
      <c r="Z8" s="3"/>
    </row>
    <row r="9" spans="1:26" ht="15" customHeight="1" x14ac:dyDescent="0.2">
      <c r="A9" s="16" t="s">
        <v>15</v>
      </c>
      <c r="B9" s="17"/>
      <c r="C9" s="17">
        <v>248</v>
      </c>
      <c r="D9" s="18">
        <v>221</v>
      </c>
      <c r="E9" s="17">
        <v>72.5</v>
      </c>
      <c r="F9" s="17">
        <v>179</v>
      </c>
      <c r="G9" s="18">
        <v>342</v>
      </c>
      <c r="H9" s="18">
        <v>177</v>
      </c>
      <c r="I9" s="9">
        <f t="shared" si="0"/>
        <v>1239.5</v>
      </c>
      <c r="J9" s="3"/>
      <c r="K9" s="3"/>
      <c r="L9" s="3"/>
      <c r="M9" s="3"/>
      <c r="N9" s="3"/>
      <c r="O9" s="3"/>
      <c r="P9" s="3"/>
      <c r="Q9" s="3"/>
      <c r="R9" s="3"/>
      <c r="S9" s="3"/>
      <c r="T9" s="3"/>
      <c r="U9" s="3"/>
      <c r="V9" s="3"/>
      <c r="W9" s="3"/>
      <c r="X9" s="3"/>
      <c r="Y9" s="3"/>
      <c r="Z9" s="3"/>
    </row>
    <row r="10" spans="1:26" ht="15" customHeight="1" x14ac:dyDescent="0.2">
      <c r="A10" s="16" t="s">
        <v>16</v>
      </c>
      <c r="B10" s="19"/>
      <c r="C10" s="19">
        <v>3</v>
      </c>
      <c r="D10" s="20">
        <v>7</v>
      </c>
      <c r="E10" s="19">
        <v>4</v>
      </c>
      <c r="F10" s="19">
        <v>4</v>
      </c>
      <c r="G10" s="20">
        <v>7</v>
      </c>
      <c r="H10" s="20">
        <v>5</v>
      </c>
      <c r="I10" s="12">
        <f t="shared" si="0"/>
        <v>30</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9849.76</v>
      </c>
      <c r="C11" s="22">
        <f t="shared" si="1"/>
        <v>12198.25</v>
      </c>
      <c r="D11" s="22">
        <f t="shared" si="1"/>
        <v>15109.77</v>
      </c>
      <c r="E11" s="22">
        <f t="shared" si="1"/>
        <v>14684.5</v>
      </c>
      <c r="F11" s="22">
        <f t="shared" si="1"/>
        <v>18328.010000000002</v>
      </c>
      <c r="G11" s="22">
        <f t="shared" si="1"/>
        <v>25288.25</v>
      </c>
      <c r="H11" s="22">
        <f t="shared" si="1"/>
        <v>17797.5</v>
      </c>
      <c r="I11" s="23">
        <f t="shared" ref="I11:I12" si="2">SUM(B11:H11)</f>
        <v>113256.04000000001</v>
      </c>
      <c r="J11" s="3"/>
      <c r="K11" s="3"/>
      <c r="L11" s="3"/>
      <c r="M11" s="3"/>
      <c r="N11" s="3"/>
      <c r="O11" s="3"/>
      <c r="P11" s="3"/>
      <c r="Q11" s="3"/>
      <c r="R11" s="3"/>
      <c r="S11" s="3"/>
      <c r="T11" s="3"/>
      <c r="U11" s="3"/>
      <c r="V11" s="3"/>
      <c r="W11" s="3"/>
      <c r="X11" s="3"/>
      <c r="Y11" s="3"/>
      <c r="Z11" s="3"/>
    </row>
    <row r="12" spans="1:26" ht="18" customHeight="1" x14ac:dyDescent="0.2">
      <c r="A12" s="24" t="s">
        <v>18</v>
      </c>
      <c r="B12" s="25">
        <v>12551.06</v>
      </c>
      <c r="C12" s="26">
        <v>17369.18</v>
      </c>
      <c r="D12" s="26">
        <v>16985.55</v>
      </c>
      <c r="E12" s="26">
        <v>15618.4</v>
      </c>
      <c r="F12" s="26">
        <v>27659.040000000001</v>
      </c>
      <c r="G12" s="26">
        <v>31127.94</v>
      </c>
      <c r="H12" s="27">
        <v>17611.03</v>
      </c>
      <c r="I12" s="28">
        <f t="shared" si="2"/>
        <v>138922.20000000001</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-0.21522484953462093</v>
      </c>
      <c r="C13" s="29">
        <f t="shared" si="3"/>
        <v>-0.29770720321857452</v>
      </c>
      <c r="D13" s="29">
        <f t="shared" si="3"/>
        <v>-0.11043386878847014</v>
      </c>
      <c r="E13" s="29">
        <f t="shared" si="3"/>
        <v>-5.9794857347743667E-2</v>
      </c>
      <c r="F13" s="29">
        <f t="shared" si="3"/>
        <v>-0.33735914189357252</v>
      </c>
      <c r="G13" s="29">
        <f t="shared" si="3"/>
        <v>-0.1876028416914193</v>
      </c>
      <c r="H13" s="29">
        <f t="shared" si="3"/>
        <v>1.0588250658820136E-2</v>
      </c>
      <c r="I13" s="30">
        <f t="shared" si="3"/>
        <v>-0.18475204107046966</v>
      </c>
      <c r="J13" s="3"/>
      <c r="K13" s="3"/>
      <c r="L13" s="3"/>
      <c r="M13" s="3"/>
      <c r="N13" s="3"/>
      <c r="O13" s="3"/>
      <c r="P13" s="3"/>
      <c r="Q13" s="3"/>
      <c r="R13" s="3"/>
      <c r="S13" s="3"/>
      <c r="T13" s="3"/>
      <c r="U13" s="3"/>
      <c r="V13" s="3"/>
      <c r="W13" s="3"/>
      <c r="X13" s="3"/>
      <c r="Y13" s="3"/>
      <c r="Z13" s="3"/>
    </row>
    <row r="14" spans="1:26" ht="114.75" x14ac:dyDescent="0.2">
      <c r="A14" s="7"/>
      <c r="B14" s="31" t="s">
        <v>36</v>
      </c>
      <c r="C14" s="31" t="s">
        <v>37</v>
      </c>
      <c r="D14" s="31" t="s">
        <v>38</v>
      </c>
      <c r="E14" s="31" t="s">
        <v>39</v>
      </c>
      <c r="F14" s="32" t="s">
        <v>40</v>
      </c>
      <c r="G14" s="31" t="s">
        <v>41</v>
      </c>
      <c r="H14" s="31" t="s">
        <v>42</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217</v>
      </c>
      <c r="C15" s="35">
        <f t="shared" si="4"/>
        <v>269</v>
      </c>
      <c r="D15" s="35">
        <f t="shared" si="4"/>
        <v>289</v>
      </c>
      <c r="E15" s="35">
        <f t="shared" si="4"/>
        <v>322</v>
      </c>
      <c r="F15" s="35">
        <f t="shared" si="4"/>
        <v>423</v>
      </c>
      <c r="G15" s="36">
        <f t="shared" si="4"/>
        <v>507</v>
      </c>
      <c r="H15" s="35">
        <f t="shared" si="4"/>
        <v>361</v>
      </c>
      <c r="I15" s="37">
        <f>SUM(A15:G15)</f>
        <v>2027</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42.680833333333332</v>
      </c>
      <c r="C16" s="38">
        <f t="shared" si="5"/>
        <v>38.871428571428574</v>
      </c>
      <c r="D16" s="38">
        <f t="shared" si="5"/>
        <v>39.235294117647058</v>
      </c>
      <c r="E16" s="38">
        <f t="shared" si="5"/>
        <v>32.424999999999997</v>
      </c>
      <c r="F16" s="38">
        <f t="shared" si="5"/>
        <v>33.873015873015873</v>
      </c>
      <c r="G16" s="38">
        <f t="shared" si="5"/>
        <v>42.467741935483872</v>
      </c>
      <c r="H16" s="38">
        <f t="shared" si="5"/>
        <v>51.276041666666664</v>
      </c>
      <c r="I16" s="39">
        <f t="shared" si="5"/>
        <v>40.8991975308642</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51.231958762886599</v>
      </c>
      <c r="C17" s="38">
        <f t="shared" si="6"/>
        <v>54.217213114754095</v>
      </c>
      <c r="D17" s="38">
        <f t="shared" si="6"/>
        <v>69.848920863309345</v>
      </c>
      <c r="E17" s="38">
        <f t="shared" si="6"/>
        <v>52.146907216494846</v>
      </c>
      <c r="F17" s="38">
        <f t="shared" si="6"/>
        <v>49.72574074074074</v>
      </c>
      <c r="G17" s="38">
        <f t="shared" si="6"/>
        <v>55.752595155709344</v>
      </c>
      <c r="H17" s="38">
        <f t="shared" si="6"/>
        <v>50.035714285714285</v>
      </c>
      <c r="I17" s="39">
        <f t="shared" si="6"/>
        <v>54.27802683504342</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39.80654761904762</v>
      </c>
      <c r="C18" s="38">
        <f t="shared" si="7"/>
        <v>37.178571428571431</v>
      </c>
      <c r="D18" s="38">
        <f t="shared" si="7"/>
        <v>33.326463414634148</v>
      </c>
      <c r="E18" s="38">
        <f t="shared" si="7"/>
        <v>38.566176470588232</v>
      </c>
      <c r="F18" s="38">
        <f t="shared" si="7"/>
        <v>37.869791666666664</v>
      </c>
      <c r="G18" s="38">
        <f t="shared" si="7"/>
        <v>41.81</v>
      </c>
      <c r="H18" s="38">
        <f t="shared" si="7"/>
        <v>43.045454545454547</v>
      </c>
      <c r="I18" s="39">
        <f t="shared" si="7"/>
        <v>38.75396850393701</v>
      </c>
      <c r="J18" s="3"/>
      <c r="K18" s="3"/>
      <c r="L18" s="3"/>
      <c r="M18" s="3"/>
      <c r="N18" s="3"/>
      <c r="O18" s="3"/>
      <c r="P18" s="3"/>
      <c r="Q18" s="3"/>
      <c r="R18" s="3"/>
      <c r="S18" s="3"/>
      <c r="T18" s="3"/>
      <c r="U18" s="3"/>
      <c r="V18" s="3"/>
      <c r="W18" s="3"/>
      <c r="X18" s="3"/>
      <c r="Y18" s="3"/>
      <c r="Z18" s="3"/>
    </row>
    <row r="19" spans="1:26" ht="38.25" x14ac:dyDescent="0.2">
      <c r="A19" s="40" t="s">
        <v>31</v>
      </c>
      <c r="B19" s="41">
        <v>58</v>
      </c>
      <c r="C19" s="41">
        <v>142</v>
      </c>
      <c r="D19" s="41">
        <v>126</v>
      </c>
      <c r="E19" s="41">
        <v>103</v>
      </c>
      <c r="F19" s="41">
        <v>254</v>
      </c>
      <c r="G19" s="41">
        <v>207</v>
      </c>
      <c r="H19" s="41">
        <v>157</v>
      </c>
      <c r="I19" s="15">
        <f>B19+C19+D19+E19+F19+G19+H19</f>
        <v>1047</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5.8884683484673739E-3</v>
      </c>
      <c r="C20" s="42">
        <f t="shared" si="8"/>
        <v>1.1641014079888509E-2</v>
      </c>
      <c r="D20" s="42">
        <f t="shared" ref="D20:G20" si="9">D19/D12</f>
        <v>7.4180700654379759E-3</v>
      </c>
      <c r="E20" s="43">
        <f t="shared" si="9"/>
        <v>6.59478563745326E-3</v>
      </c>
      <c r="F20" s="43">
        <f t="shared" si="9"/>
        <v>9.1832543718075536E-3</v>
      </c>
      <c r="G20" s="42">
        <f t="shared" si="9"/>
        <v>6.6499742674908779E-3</v>
      </c>
      <c r="H20" s="42">
        <f>H19/H11</f>
        <v>8.8214636887203254E-3</v>
      </c>
      <c r="I20" s="44">
        <f>SUM(B19:H19)/I12</f>
        <v>7.5365924236731052E-3</v>
      </c>
      <c r="J20" s="3"/>
      <c r="K20" s="3"/>
      <c r="L20" s="3"/>
      <c r="M20" s="3"/>
      <c r="N20" s="3"/>
      <c r="O20" s="3"/>
      <c r="P20" s="3"/>
      <c r="Q20" s="3"/>
      <c r="R20" s="3"/>
      <c r="S20" s="3"/>
      <c r="T20" s="3"/>
      <c r="U20" s="3"/>
      <c r="V20" s="3"/>
      <c r="W20" s="3"/>
      <c r="X20" s="3"/>
      <c r="Y20" s="3"/>
      <c r="Z20" s="3"/>
    </row>
    <row r="21" spans="1:26" ht="35.2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3878.24</v>
      </c>
      <c r="C22" s="52">
        <v>3642.48</v>
      </c>
      <c r="D22" s="52">
        <v>3845.15</v>
      </c>
      <c r="E22" s="52">
        <v>4476.62</v>
      </c>
      <c r="F22" s="52">
        <v>5396.05</v>
      </c>
      <c r="G22" s="52">
        <v>5721.12</v>
      </c>
      <c r="H22" s="52">
        <v>4071.25</v>
      </c>
      <c r="I22" s="53">
        <f>SUM(B22:H22)/I11</f>
        <v>0.27398900756198075</v>
      </c>
      <c r="J22" s="3"/>
      <c r="K22" s="3"/>
      <c r="L22" s="3"/>
      <c r="M22" s="3"/>
      <c r="N22" s="3"/>
      <c r="O22" s="3"/>
      <c r="P22" s="3"/>
      <c r="Q22" s="3"/>
      <c r="R22" s="3"/>
      <c r="S22" s="3"/>
      <c r="T22" s="3"/>
      <c r="U22" s="3"/>
      <c r="V22" s="3"/>
      <c r="W22" s="3"/>
      <c r="X22" s="3"/>
      <c r="Y22" s="3"/>
      <c r="Z22" s="3"/>
    </row>
    <row r="23" spans="1:26" ht="18" customHeight="1" x14ac:dyDescent="0.2">
      <c r="A23" s="7" t="s">
        <v>35</v>
      </c>
      <c r="B23" s="54">
        <v>0.39400000000000002</v>
      </c>
      <c r="C23" s="54">
        <v>0.29859999999999998</v>
      </c>
      <c r="D23" s="54">
        <v>0.2545</v>
      </c>
      <c r="E23" s="55">
        <v>0.3049</v>
      </c>
      <c r="F23" s="55">
        <v>0.29399999999999998</v>
      </c>
      <c r="G23" s="55">
        <v>0.22</v>
      </c>
      <c r="H23" s="55">
        <v>0.22900000000000001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42578125" defaultRowHeight="15" customHeight="1" x14ac:dyDescent="0.2"/>
  <cols>
    <col min="1" max="1" width="18.7109375" customWidth="1"/>
    <col min="2" max="2" width="16.28515625" customWidth="1"/>
    <col min="3" max="5" width="14.7109375" customWidth="1"/>
    <col min="6" max="6" width="16.7109375" customWidth="1"/>
    <col min="7" max="7" width="14.7109375" customWidth="1"/>
    <col min="8" max="8" width="17.855468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45124</v>
      </c>
      <c r="C2" s="5">
        <v>45125</v>
      </c>
      <c r="D2" s="5">
        <v>45126</v>
      </c>
      <c r="E2" s="5">
        <v>45127</v>
      </c>
      <c r="F2" s="5">
        <v>45128</v>
      </c>
      <c r="G2" s="5">
        <v>45129</v>
      </c>
      <c r="H2" s="5">
        <v>45130</v>
      </c>
      <c r="I2" s="6" t="s">
        <v>8</v>
      </c>
      <c r="J2" s="3"/>
      <c r="K2" s="3"/>
      <c r="L2" s="3"/>
      <c r="M2" s="3"/>
      <c r="N2" s="3"/>
      <c r="O2" s="3"/>
      <c r="P2" s="3"/>
      <c r="Q2" s="3"/>
      <c r="R2" s="3"/>
      <c r="S2" s="3"/>
      <c r="T2" s="3"/>
      <c r="U2" s="3"/>
      <c r="V2" s="3"/>
      <c r="W2" s="3"/>
      <c r="X2" s="3"/>
      <c r="Y2" s="3"/>
      <c r="Z2" s="3"/>
    </row>
    <row r="3" spans="1:26" ht="18" customHeight="1" x14ac:dyDescent="0.2">
      <c r="A3" s="7" t="s">
        <v>9</v>
      </c>
      <c r="B3" s="8">
        <v>1873.75</v>
      </c>
      <c r="C3" s="8">
        <v>2103</v>
      </c>
      <c r="D3" s="8">
        <v>1973.25</v>
      </c>
      <c r="E3" s="8">
        <v>1473</v>
      </c>
      <c r="F3" s="8">
        <v>2594.25</v>
      </c>
      <c r="G3" s="8">
        <v>2651.25</v>
      </c>
      <c r="H3" s="8">
        <v>2742</v>
      </c>
      <c r="I3" s="9">
        <f t="shared" ref="I3:I10" si="0">SUM(A3:H3)</f>
        <v>15410.5</v>
      </c>
      <c r="J3" s="3"/>
      <c r="K3" s="3"/>
      <c r="L3" s="3"/>
      <c r="M3" s="3"/>
      <c r="N3" s="3"/>
      <c r="O3" s="3"/>
      <c r="P3" s="3"/>
      <c r="Q3" s="3"/>
      <c r="R3" s="3"/>
      <c r="S3" s="3"/>
      <c r="T3" s="3"/>
      <c r="U3" s="3"/>
      <c r="V3" s="3"/>
      <c r="W3" s="3"/>
      <c r="X3" s="3"/>
      <c r="Y3" s="3"/>
      <c r="Z3" s="3"/>
    </row>
    <row r="4" spans="1:26" ht="18" customHeight="1" x14ac:dyDescent="0.2">
      <c r="A4" s="7" t="s">
        <v>10</v>
      </c>
      <c r="B4" s="10">
        <v>59</v>
      </c>
      <c r="C4" s="10">
        <v>58</v>
      </c>
      <c r="D4" s="11">
        <v>56</v>
      </c>
      <c r="E4" s="10">
        <v>42</v>
      </c>
      <c r="F4" s="10">
        <v>62</v>
      </c>
      <c r="G4" s="11">
        <v>65</v>
      </c>
      <c r="H4" s="11">
        <v>58</v>
      </c>
      <c r="I4" s="12">
        <f t="shared" si="0"/>
        <v>400</v>
      </c>
      <c r="J4" s="3"/>
      <c r="K4" s="3"/>
      <c r="L4" s="3"/>
      <c r="M4" s="3"/>
      <c r="N4" s="3"/>
      <c r="O4" s="3"/>
      <c r="P4" s="3"/>
      <c r="Q4" s="3"/>
      <c r="R4" s="3"/>
      <c r="S4" s="3"/>
      <c r="T4" s="3"/>
      <c r="U4" s="3"/>
      <c r="V4" s="3"/>
      <c r="W4" s="3"/>
      <c r="X4" s="3"/>
      <c r="Y4" s="3"/>
      <c r="Z4" s="3"/>
    </row>
    <row r="5" spans="1:26" ht="18" customHeight="1" x14ac:dyDescent="0.2">
      <c r="A5" s="7" t="s">
        <v>11</v>
      </c>
      <c r="B5" s="8">
        <v>6327.99</v>
      </c>
      <c r="C5" s="8">
        <v>8029.25</v>
      </c>
      <c r="D5" s="13">
        <v>9291.5</v>
      </c>
      <c r="E5" s="8">
        <v>7433.25</v>
      </c>
      <c r="F5" s="8">
        <v>12983.75</v>
      </c>
      <c r="G5" s="13">
        <v>16907.25</v>
      </c>
      <c r="H5" s="13">
        <v>7917.75</v>
      </c>
      <c r="I5" s="9">
        <f t="shared" si="0"/>
        <v>68890.739999999991</v>
      </c>
      <c r="J5" s="3"/>
      <c r="K5" s="3"/>
      <c r="L5" s="3"/>
      <c r="M5" s="3"/>
      <c r="N5" s="3"/>
      <c r="O5" s="3"/>
      <c r="P5" s="3"/>
      <c r="Q5" s="3"/>
      <c r="R5" s="3"/>
      <c r="S5" s="3"/>
      <c r="T5" s="3"/>
      <c r="U5" s="3"/>
      <c r="V5" s="3"/>
      <c r="W5" s="3"/>
      <c r="X5" s="3"/>
      <c r="Y5" s="3"/>
      <c r="Z5" s="3"/>
    </row>
    <row r="6" spans="1:26" ht="18" customHeight="1" x14ac:dyDescent="0.2">
      <c r="A6" s="7" t="s">
        <v>12</v>
      </c>
      <c r="B6" s="10">
        <v>128</v>
      </c>
      <c r="C6" s="10">
        <v>163</v>
      </c>
      <c r="D6" s="11">
        <v>154</v>
      </c>
      <c r="E6" s="10">
        <v>129</v>
      </c>
      <c r="F6" s="10">
        <v>237</v>
      </c>
      <c r="G6" s="11">
        <v>320</v>
      </c>
      <c r="H6" s="11">
        <v>141</v>
      </c>
      <c r="I6" s="14">
        <f t="shared" si="0"/>
        <v>1272</v>
      </c>
      <c r="J6" s="3"/>
      <c r="K6" s="3"/>
      <c r="L6" s="3"/>
      <c r="M6" s="3"/>
      <c r="N6" s="3"/>
      <c r="O6" s="3"/>
      <c r="P6" s="3"/>
      <c r="Q6" s="3"/>
      <c r="R6" s="3"/>
      <c r="S6" s="3"/>
      <c r="T6" s="3"/>
      <c r="U6" s="3"/>
      <c r="V6" s="3"/>
      <c r="W6" s="3"/>
      <c r="X6" s="3"/>
      <c r="Y6" s="3"/>
      <c r="Z6" s="3"/>
    </row>
    <row r="7" spans="1:26" ht="18" customHeight="1" x14ac:dyDescent="0.2">
      <c r="A7" s="7" t="s">
        <v>13</v>
      </c>
      <c r="B7" s="8">
        <v>2453.0100000000002</v>
      </c>
      <c r="C7" s="8">
        <v>1824.5</v>
      </c>
      <c r="D7" s="13">
        <v>1551</v>
      </c>
      <c r="E7" s="8">
        <v>2940.25</v>
      </c>
      <c r="F7" s="8">
        <v>5669.25</v>
      </c>
      <c r="G7" s="13">
        <v>5736.5</v>
      </c>
      <c r="H7" s="13">
        <v>2323.25</v>
      </c>
      <c r="I7" s="15">
        <f t="shared" si="0"/>
        <v>22497.760000000002</v>
      </c>
      <c r="J7" s="3"/>
      <c r="K7" s="3"/>
      <c r="L7" s="3"/>
      <c r="M7" s="3"/>
      <c r="N7" s="3"/>
      <c r="O7" s="3"/>
      <c r="P7" s="3"/>
      <c r="Q7" s="3"/>
      <c r="R7" s="3"/>
      <c r="S7" s="3"/>
      <c r="T7" s="3"/>
      <c r="U7" s="3"/>
      <c r="V7" s="3"/>
      <c r="W7" s="3"/>
      <c r="X7" s="3"/>
      <c r="Y7" s="3"/>
      <c r="Z7" s="3"/>
    </row>
    <row r="8" spans="1:26" ht="18" customHeight="1" x14ac:dyDescent="0.2">
      <c r="A8" s="7" t="s">
        <v>14</v>
      </c>
      <c r="B8" s="10">
        <v>69</v>
      </c>
      <c r="C8" s="10">
        <v>48</v>
      </c>
      <c r="D8" s="11">
        <v>37</v>
      </c>
      <c r="E8" s="10">
        <v>74</v>
      </c>
      <c r="F8" s="10">
        <v>162</v>
      </c>
      <c r="G8" s="11">
        <v>159</v>
      </c>
      <c r="H8" s="11">
        <v>74</v>
      </c>
      <c r="I8" s="14">
        <f t="shared" si="0"/>
        <v>623</v>
      </c>
      <c r="J8" s="3"/>
      <c r="K8" s="3"/>
      <c r="L8" s="3"/>
      <c r="M8" s="3"/>
      <c r="N8" s="3"/>
      <c r="O8" s="3"/>
      <c r="P8" s="3"/>
      <c r="Q8" s="3"/>
      <c r="R8" s="3"/>
      <c r="S8" s="3"/>
      <c r="T8" s="3"/>
      <c r="U8" s="3"/>
      <c r="V8" s="3"/>
      <c r="W8" s="3"/>
      <c r="X8" s="3"/>
      <c r="Y8" s="3"/>
      <c r="Z8" s="3"/>
    </row>
    <row r="9" spans="1:26" ht="15" customHeight="1" x14ac:dyDescent="0.2">
      <c r="A9" s="16" t="s">
        <v>15</v>
      </c>
      <c r="B9" s="17">
        <f>44.99+224</f>
        <v>268.99</v>
      </c>
      <c r="C9" s="17">
        <v>75.5</v>
      </c>
      <c r="D9" s="18">
        <v>157</v>
      </c>
      <c r="E9" s="17">
        <v>252.5</v>
      </c>
      <c r="F9" s="17">
        <v>926</v>
      </c>
      <c r="G9" s="18">
        <v>135</v>
      </c>
      <c r="H9" s="18">
        <f>71+173</f>
        <v>244</v>
      </c>
      <c r="I9" s="9">
        <f t="shared" si="0"/>
        <v>2058.9899999999998</v>
      </c>
      <c r="J9" s="3"/>
      <c r="K9" s="3"/>
      <c r="L9" s="3"/>
      <c r="M9" s="3"/>
      <c r="N9" s="3"/>
      <c r="O9" s="3"/>
      <c r="P9" s="3"/>
      <c r="Q9" s="3"/>
      <c r="R9" s="3"/>
      <c r="S9" s="3"/>
      <c r="T9" s="3"/>
      <c r="U9" s="3"/>
      <c r="V9" s="3"/>
      <c r="W9" s="3"/>
      <c r="X9" s="3"/>
      <c r="Y9" s="3"/>
      <c r="Z9" s="3"/>
    </row>
    <row r="10" spans="1:26" ht="15" customHeight="1" x14ac:dyDescent="0.2">
      <c r="A10" s="16" t="s">
        <v>16</v>
      </c>
      <c r="B10" s="19">
        <v>8</v>
      </c>
      <c r="C10" s="19">
        <v>7</v>
      </c>
      <c r="D10" s="20">
        <v>7</v>
      </c>
      <c r="E10" s="19">
        <v>6</v>
      </c>
      <c r="F10" s="19">
        <v>8</v>
      </c>
      <c r="G10" s="20">
        <v>4</v>
      </c>
      <c r="H10" s="20">
        <v>5</v>
      </c>
      <c r="I10" s="12">
        <f t="shared" si="0"/>
        <v>45</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10654.75</v>
      </c>
      <c r="C11" s="22">
        <f t="shared" si="1"/>
        <v>11956.75</v>
      </c>
      <c r="D11" s="22">
        <f t="shared" si="1"/>
        <v>12815.75</v>
      </c>
      <c r="E11" s="22">
        <f t="shared" si="1"/>
        <v>11846.5</v>
      </c>
      <c r="F11" s="22">
        <f t="shared" si="1"/>
        <v>21247.25</v>
      </c>
      <c r="G11" s="22">
        <f t="shared" si="1"/>
        <v>25295</v>
      </c>
      <c r="H11" s="22">
        <f t="shared" si="1"/>
        <v>12983</v>
      </c>
      <c r="I11" s="23">
        <f t="shared" ref="I11:I12" si="2">SUM(B11:H11)</f>
        <v>106799</v>
      </c>
      <c r="J11" s="3"/>
      <c r="K11" s="3"/>
      <c r="L11" s="3"/>
      <c r="M11" s="3"/>
      <c r="N11" s="3"/>
      <c r="O11" s="3"/>
      <c r="P11" s="3"/>
      <c r="Q11" s="3"/>
      <c r="R11" s="3"/>
      <c r="S11" s="3"/>
      <c r="T11" s="3"/>
      <c r="U11" s="3"/>
      <c r="V11" s="3"/>
      <c r="W11" s="3"/>
      <c r="X11" s="3"/>
      <c r="Y11" s="3"/>
      <c r="Z11" s="3"/>
    </row>
    <row r="12" spans="1:26" ht="18" customHeight="1" x14ac:dyDescent="0.2">
      <c r="A12" s="24" t="s">
        <v>18</v>
      </c>
      <c r="B12" s="25">
        <v>12172.08</v>
      </c>
      <c r="C12" s="26">
        <v>14529.48</v>
      </c>
      <c r="D12" s="26">
        <v>12901.98</v>
      </c>
      <c r="E12" s="26">
        <v>15685.46</v>
      </c>
      <c r="F12" s="26">
        <v>32036.78</v>
      </c>
      <c r="G12" s="26">
        <v>30121.68</v>
      </c>
      <c r="H12" s="27">
        <v>14575.61</v>
      </c>
      <c r="I12" s="28">
        <f t="shared" si="2"/>
        <v>132023.07</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-0.12465659114958166</v>
      </c>
      <c r="C13" s="29">
        <f t="shared" si="3"/>
        <v>-0.1770696542477776</v>
      </c>
      <c r="D13" s="29">
        <f t="shared" si="3"/>
        <v>-6.6834702890563747E-3</v>
      </c>
      <c r="E13" s="29">
        <f t="shared" si="3"/>
        <v>-0.24474640845725909</v>
      </c>
      <c r="F13" s="29">
        <f t="shared" si="3"/>
        <v>-0.3367857194137488</v>
      </c>
      <c r="G13" s="29">
        <f t="shared" si="3"/>
        <v>-0.16023940231753342</v>
      </c>
      <c r="H13" s="29">
        <f t="shared" si="3"/>
        <v>-0.1092654098181826</v>
      </c>
      <c r="I13" s="30">
        <f t="shared" si="3"/>
        <v>-0.19105804765788287</v>
      </c>
      <c r="J13" s="3"/>
      <c r="K13" s="3"/>
      <c r="L13" s="3"/>
      <c r="M13" s="3"/>
      <c r="N13" s="3"/>
      <c r="O13" s="3"/>
      <c r="P13" s="3"/>
      <c r="Q13" s="3"/>
      <c r="R13" s="3"/>
      <c r="S13" s="3"/>
      <c r="T13" s="3"/>
      <c r="U13" s="3"/>
      <c r="V13" s="3"/>
      <c r="W13" s="3"/>
      <c r="X13" s="3"/>
      <c r="Y13" s="3"/>
      <c r="Z13" s="3"/>
    </row>
    <row r="14" spans="1:26" ht="105" customHeight="1" x14ac:dyDescent="0.2">
      <c r="A14" s="7"/>
      <c r="B14" s="31" t="s">
        <v>43</v>
      </c>
      <c r="C14" s="31" t="s">
        <v>44</v>
      </c>
      <c r="D14" s="31" t="s">
        <v>45</v>
      </c>
      <c r="E14" s="31" t="s">
        <v>46</v>
      </c>
      <c r="F14" s="32" t="s">
        <v>47</v>
      </c>
      <c r="G14" s="31" t="s">
        <v>48</v>
      </c>
      <c r="H14" s="31" t="s">
        <v>49</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256</v>
      </c>
      <c r="C15" s="35">
        <f t="shared" si="4"/>
        <v>269</v>
      </c>
      <c r="D15" s="35">
        <f t="shared" si="4"/>
        <v>247</v>
      </c>
      <c r="E15" s="35">
        <f t="shared" si="4"/>
        <v>245</v>
      </c>
      <c r="F15" s="35">
        <f t="shared" si="4"/>
        <v>461</v>
      </c>
      <c r="G15" s="36">
        <f t="shared" si="4"/>
        <v>544</v>
      </c>
      <c r="H15" s="35">
        <f t="shared" si="4"/>
        <v>273</v>
      </c>
      <c r="I15" s="37">
        <f>SUM(A15:G15)</f>
        <v>2022</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31.758474576271187</v>
      </c>
      <c r="C16" s="38">
        <f t="shared" si="5"/>
        <v>36.258620689655174</v>
      </c>
      <c r="D16" s="38">
        <f t="shared" si="5"/>
        <v>35.236607142857146</v>
      </c>
      <c r="E16" s="38">
        <f t="shared" si="5"/>
        <v>35.071428571428569</v>
      </c>
      <c r="F16" s="38">
        <f t="shared" si="5"/>
        <v>41.842741935483872</v>
      </c>
      <c r="G16" s="38">
        <f t="shared" si="5"/>
        <v>40.78846153846154</v>
      </c>
      <c r="H16" s="38">
        <f t="shared" si="5"/>
        <v>47.275862068965516</v>
      </c>
      <c r="I16" s="39">
        <f t="shared" si="5"/>
        <v>38.526249999999997</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49.437421874999998</v>
      </c>
      <c r="C17" s="38">
        <f t="shared" si="6"/>
        <v>49.259202453987733</v>
      </c>
      <c r="D17" s="38">
        <f t="shared" si="6"/>
        <v>60.334415584415588</v>
      </c>
      <c r="E17" s="38">
        <f t="shared" si="6"/>
        <v>57.622093023255815</v>
      </c>
      <c r="F17" s="38">
        <f t="shared" si="6"/>
        <v>54.783755274261601</v>
      </c>
      <c r="G17" s="38">
        <f t="shared" si="6"/>
        <v>52.835156249999997</v>
      </c>
      <c r="H17" s="38">
        <f t="shared" si="6"/>
        <v>56.154255319148938</v>
      </c>
      <c r="I17" s="39">
        <f t="shared" si="6"/>
        <v>54.159386792452821</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35.550869565217397</v>
      </c>
      <c r="C18" s="38">
        <f t="shared" si="7"/>
        <v>38.010416666666664</v>
      </c>
      <c r="D18" s="38">
        <f t="shared" si="7"/>
        <v>41.918918918918919</v>
      </c>
      <c r="E18" s="38">
        <f t="shared" si="7"/>
        <v>39.733108108108105</v>
      </c>
      <c r="F18" s="38">
        <f t="shared" si="7"/>
        <v>34.995370370370374</v>
      </c>
      <c r="G18" s="38">
        <f t="shared" si="7"/>
        <v>36.078616352201259</v>
      </c>
      <c r="H18" s="38">
        <f t="shared" si="7"/>
        <v>31.39527027027027</v>
      </c>
      <c r="I18" s="39">
        <f t="shared" si="7"/>
        <v>36.111974317817015</v>
      </c>
      <c r="J18" s="3"/>
      <c r="K18" s="3"/>
      <c r="L18" s="3"/>
      <c r="M18" s="3"/>
      <c r="N18" s="3"/>
      <c r="O18" s="3"/>
      <c r="P18" s="3"/>
      <c r="Q18" s="3"/>
      <c r="R18" s="3"/>
      <c r="S18" s="3"/>
      <c r="T18" s="3"/>
      <c r="U18" s="3"/>
      <c r="V18" s="3"/>
      <c r="W18" s="3"/>
      <c r="X18" s="3"/>
      <c r="Y18" s="3"/>
      <c r="Z18" s="3"/>
    </row>
    <row r="19" spans="1:26" ht="38.25" x14ac:dyDescent="0.2">
      <c r="A19" s="40" t="s">
        <v>31</v>
      </c>
      <c r="B19" s="41">
        <v>255.5</v>
      </c>
      <c r="C19" s="41">
        <v>61</v>
      </c>
      <c r="D19" s="41">
        <v>199</v>
      </c>
      <c r="E19" s="41">
        <v>174</v>
      </c>
      <c r="F19" s="41">
        <v>186</v>
      </c>
      <c r="G19" s="41">
        <v>280</v>
      </c>
      <c r="H19" s="41">
        <v>249</v>
      </c>
      <c r="I19" s="15">
        <f>B19+C19+D19+E19+F19+G19+H19</f>
        <v>1404.5</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2.3979915061357611E-2</v>
      </c>
      <c r="C20" s="42">
        <f t="shared" si="8"/>
        <v>5.1017207853304618E-3</v>
      </c>
      <c r="D20" s="42">
        <f t="shared" ref="D20:G20" si="9">D19/D12</f>
        <v>1.5423989186155923E-2</v>
      </c>
      <c r="E20" s="43">
        <f t="shared" si="9"/>
        <v>1.1093076007971714E-2</v>
      </c>
      <c r="F20" s="43">
        <f t="shared" si="9"/>
        <v>5.8058269276750037E-3</v>
      </c>
      <c r="G20" s="42">
        <f t="shared" si="9"/>
        <v>9.2956302570108978E-3</v>
      </c>
      <c r="H20" s="42">
        <f>H19/H11</f>
        <v>1.9178926288223062E-2</v>
      </c>
      <c r="I20" s="44">
        <f>SUM(B19:H19)/I12</f>
        <v>1.0638292231804639E-2</v>
      </c>
      <c r="J20" s="3"/>
      <c r="K20" s="3"/>
      <c r="L20" s="3"/>
      <c r="M20" s="3"/>
      <c r="N20" s="3"/>
      <c r="O20" s="3"/>
      <c r="P20" s="3"/>
      <c r="Q20" s="3"/>
      <c r="R20" s="3"/>
      <c r="S20" s="3"/>
      <c r="T20" s="3"/>
      <c r="U20" s="3"/>
      <c r="V20" s="3"/>
      <c r="W20" s="3"/>
      <c r="X20" s="3"/>
      <c r="Y20" s="3"/>
      <c r="Z20" s="3"/>
    </row>
    <row r="21" spans="1:26" ht="35.25" customHeight="1" x14ac:dyDescent="0.2">
      <c r="A21" s="45" t="s">
        <v>33</v>
      </c>
      <c r="B21" s="46" t="s">
        <v>50</v>
      </c>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4146.28</v>
      </c>
      <c r="C22" s="52">
        <v>3325.9</v>
      </c>
      <c r="D22" s="52">
        <v>3951.49</v>
      </c>
      <c r="E22" s="52">
        <v>4344.9399999999996</v>
      </c>
      <c r="F22" s="52">
        <v>5317.93</v>
      </c>
      <c r="G22" s="52">
        <v>5688.49</v>
      </c>
      <c r="H22" s="52">
        <v>4385.1499999999996</v>
      </c>
      <c r="I22" s="53">
        <f>SUM(B22:H22)/I11</f>
        <v>0.2917647168980983</v>
      </c>
      <c r="J22" s="3"/>
      <c r="K22" s="3"/>
      <c r="L22" s="3"/>
      <c r="M22" s="3"/>
      <c r="N22" s="3"/>
      <c r="O22" s="3"/>
      <c r="P22" s="3"/>
      <c r="Q22" s="3"/>
      <c r="R22" s="3"/>
      <c r="S22" s="3"/>
      <c r="T22" s="3"/>
      <c r="U22" s="3"/>
      <c r="V22" s="3"/>
      <c r="W22" s="3"/>
      <c r="X22" s="3"/>
      <c r="Y22" s="3"/>
      <c r="Z22" s="3"/>
    </row>
    <row r="23" spans="1:26" ht="18" customHeight="1" x14ac:dyDescent="0.2">
      <c r="A23" s="7" t="s">
        <v>35</v>
      </c>
      <c r="B23" s="54">
        <v>0.38900000000000001</v>
      </c>
      <c r="C23" s="54">
        <v>0.27800000000000002</v>
      </c>
      <c r="D23" s="54">
        <v>0.30830000000000002</v>
      </c>
      <c r="E23" s="55">
        <v>0.36680000000000001</v>
      </c>
      <c r="F23" s="55">
        <v>0.25</v>
      </c>
      <c r="G23" s="55">
        <v>0.22500000000000001</v>
      </c>
      <c r="H23" s="55">
        <v>0.33800000000000002</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42578125" defaultRowHeight="15" customHeight="1" x14ac:dyDescent="0.2"/>
  <cols>
    <col min="1" max="1" width="18.7109375" customWidth="1"/>
    <col min="2" max="3" width="14.7109375" customWidth="1"/>
    <col min="4" max="4" width="19.7109375" customWidth="1"/>
    <col min="5" max="5" width="14.7109375" customWidth="1"/>
    <col min="6" max="6" width="16.7109375" customWidth="1"/>
    <col min="7" max="7" width="14.7109375" customWidth="1"/>
    <col min="8" max="8" width="29.855468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45117</v>
      </c>
      <c r="C2" s="5">
        <v>45118</v>
      </c>
      <c r="D2" s="5">
        <v>45119</v>
      </c>
      <c r="E2" s="5">
        <v>45120</v>
      </c>
      <c r="F2" s="5">
        <v>45121</v>
      </c>
      <c r="G2" s="5">
        <v>45122</v>
      </c>
      <c r="H2" s="5">
        <v>45123</v>
      </c>
      <c r="I2" s="6" t="s">
        <v>8</v>
      </c>
      <c r="J2" s="3"/>
      <c r="K2" s="3"/>
      <c r="L2" s="3"/>
      <c r="M2" s="3"/>
      <c r="N2" s="3"/>
      <c r="O2" s="3"/>
      <c r="P2" s="3"/>
      <c r="Q2" s="3"/>
      <c r="R2" s="3"/>
      <c r="S2" s="3"/>
      <c r="T2" s="3"/>
      <c r="U2" s="3"/>
      <c r="V2" s="3"/>
      <c r="W2" s="3"/>
      <c r="X2" s="3"/>
      <c r="Y2" s="3"/>
      <c r="Z2" s="3"/>
    </row>
    <row r="3" spans="1:26" ht="18" customHeight="1" x14ac:dyDescent="0.2">
      <c r="A3" s="7" t="s">
        <v>9</v>
      </c>
      <c r="B3" s="8">
        <v>2973.6</v>
      </c>
      <c r="C3" s="8">
        <v>2072</v>
      </c>
      <c r="D3" s="8">
        <v>1074.75</v>
      </c>
      <c r="E3" s="8">
        <v>2195.25</v>
      </c>
      <c r="F3" s="8">
        <v>2871</v>
      </c>
      <c r="G3" s="8">
        <v>3791.5</v>
      </c>
      <c r="H3" s="8">
        <v>3236.5</v>
      </c>
      <c r="I3" s="9">
        <f t="shared" ref="I3:I10" si="0">SUM(A3:H3)</f>
        <v>18214.599999999999</v>
      </c>
      <c r="J3" s="3"/>
      <c r="K3" s="3"/>
      <c r="L3" s="3"/>
      <c r="M3" s="3"/>
      <c r="N3" s="3"/>
      <c r="O3" s="3"/>
      <c r="P3" s="3"/>
      <c r="Q3" s="3"/>
      <c r="R3" s="3"/>
      <c r="S3" s="3"/>
      <c r="T3" s="3"/>
      <c r="U3" s="3"/>
      <c r="V3" s="3"/>
      <c r="W3" s="3"/>
      <c r="X3" s="3"/>
      <c r="Y3" s="3"/>
      <c r="Z3" s="3"/>
    </row>
    <row r="4" spans="1:26" ht="18" customHeight="1" x14ac:dyDescent="0.2">
      <c r="A4" s="7" t="s">
        <v>10</v>
      </c>
      <c r="B4" s="10">
        <v>76</v>
      </c>
      <c r="C4" s="10">
        <v>45</v>
      </c>
      <c r="D4" s="11">
        <v>29</v>
      </c>
      <c r="E4" s="10">
        <v>52</v>
      </c>
      <c r="F4" s="10">
        <v>72</v>
      </c>
      <c r="G4" s="11">
        <v>99</v>
      </c>
      <c r="H4" s="11">
        <v>73</v>
      </c>
      <c r="I4" s="12">
        <f t="shared" si="0"/>
        <v>446</v>
      </c>
      <c r="J4" s="3"/>
      <c r="K4" s="3"/>
      <c r="L4" s="3"/>
      <c r="M4" s="3"/>
      <c r="N4" s="3"/>
      <c r="O4" s="3"/>
      <c r="P4" s="3"/>
      <c r="Q4" s="3"/>
      <c r="R4" s="3"/>
      <c r="S4" s="3"/>
      <c r="T4" s="3"/>
      <c r="U4" s="3"/>
      <c r="V4" s="3"/>
      <c r="W4" s="3"/>
      <c r="X4" s="3"/>
      <c r="Y4" s="3"/>
      <c r="Z4" s="3"/>
    </row>
    <row r="5" spans="1:26" ht="18" customHeight="1" x14ac:dyDescent="0.2">
      <c r="A5" s="7" t="s">
        <v>11</v>
      </c>
      <c r="B5" s="8">
        <v>7872.25</v>
      </c>
      <c r="C5" s="8">
        <v>7846</v>
      </c>
      <c r="D5" s="13">
        <v>8822.5</v>
      </c>
      <c r="E5" s="8">
        <v>9888.48</v>
      </c>
      <c r="F5" s="8">
        <v>12170</v>
      </c>
      <c r="G5" s="13">
        <v>16587.5</v>
      </c>
      <c r="H5" s="13">
        <v>9626.25</v>
      </c>
      <c r="I5" s="9">
        <f t="shared" si="0"/>
        <v>72812.98</v>
      </c>
      <c r="J5" s="3"/>
      <c r="K5" s="3"/>
      <c r="L5" s="3"/>
      <c r="M5" s="3"/>
      <c r="N5" s="3"/>
      <c r="O5" s="3"/>
      <c r="P5" s="3"/>
      <c r="Q5" s="3"/>
      <c r="R5" s="3"/>
      <c r="S5" s="3"/>
      <c r="T5" s="3"/>
      <c r="U5" s="3"/>
      <c r="V5" s="3"/>
      <c r="W5" s="3"/>
      <c r="X5" s="3"/>
      <c r="Y5" s="3"/>
      <c r="Z5" s="3"/>
    </row>
    <row r="6" spans="1:26" ht="18" customHeight="1" x14ac:dyDescent="0.2">
      <c r="A6" s="7" t="s">
        <v>12</v>
      </c>
      <c r="B6" s="10">
        <v>149</v>
      </c>
      <c r="C6" s="10">
        <v>142</v>
      </c>
      <c r="D6" s="11">
        <v>145</v>
      </c>
      <c r="E6" s="10">
        <v>171</v>
      </c>
      <c r="F6" s="10">
        <v>214</v>
      </c>
      <c r="G6" s="11">
        <v>287</v>
      </c>
      <c r="H6" s="11">
        <v>185</v>
      </c>
      <c r="I6" s="14">
        <f t="shared" si="0"/>
        <v>1293</v>
      </c>
      <c r="J6" s="3"/>
      <c r="K6" s="3"/>
      <c r="L6" s="3"/>
      <c r="M6" s="3"/>
      <c r="N6" s="3"/>
      <c r="O6" s="3"/>
      <c r="P6" s="3"/>
      <c r="Q6" s="3"/>
      <c r="R6" s="3"/>
      <c r="S6" s="3"/>
      <c r="T6" s="3"/>
      <c r="U6" s="3"/>
      <c r="V6" s="3"/>
      <c r="W6" s="3"/>
      <c r="X6" s="3"/>
      <c r="Y6" s="3"/>
      <c r="Z6" s="3"/>
    </row>
    <row r="7" spans="1:26" ht="18" customHeight="1" x14ac:dyDescent="0.2">
      <c r="A7" s="7" t="s">
        <v>13</v>
      </c>
      <c r="B7" s="8">
        <v>1750</v>
      </c>
      <c r="C7" s="8">
        <v>1746.75</v>
      </c>
      <c r="D7" s="13">
        <v>2144.52</v>
      </c>
      <c r="E7" s="8">
        <v>2851.01</v>
      </c>
      <c r="F7" s="8">
        <v>5207.5</v>
      </c>
      <c r="G7" s="13">
        <v>5174.5</v>
      </c>
      <c r="H7" s="13">
        <v>2557</v>
      </c>
      <c r="I7" s="15">
        <f t="shared" si="0"/>
        <v>21431.279999999999</v>
      </c>
      <c r="J7" s="3"/>
      <c r="K7" s="3"/>
      <c r="L7" s="3"/>
      <c r="M7" s="3"/>
      <c r="N7" s="3"/>
      <c r="O7" s="3"/>
      <c r="P7" s="3"/>
      <c r="Q7" s="3"/>
      <c r="R7" s="3"/>
      <c r="S7" s="3"/>
      <c r="T7" s="3"/>
      <c r="U7" s="3"/>
      <c r="V7" s="3"/>
      <c r="W7" s="3"/>
      <c r="X7" s="3"/>
      <c r="Y7" s="3"/>
      <c r="Z7" s="3"/>
    </row>
    <row r="8" spans="1:26" ht="18" customHeight="1" x14ac:dyDescent="0.2">
      <c r="A8" s="7" t="s">
        <v>14</v>
      </c>
      <c r="B8" s="10">
        <v>49</v>
      </c>
      <c r="C8" s="10">
        <v>51</v>
      </c>
      <c r="D8" s="11">
        <v>61</v>
      </c>
      <c r="E8" s="10">
        <v>80</v>
      </c>
      <c r="F8" s="10">
        <v>139</v>
      </c>
      <c r="G8" s="11">
        <v>146</v>
      </c>
      <c r="H8" s="11">
        <v>64</v>
      </c>
      <c r="I8" s="14">
        <f t="shared" si="0"/>
        <v>590</v>
      </c>
      <c r="J8" s="3"/>
      <c r="K8" s="3"/>
      <c r="L8" s="3"/>
      <c r="M8" s="3"/>
      <c r="N8" s="3"/>
      <c r="O8" s="3"/>
      <c r="P8" s="3"/>
      <c r="Q8" s="3"/>
      <c r="R8" s="3"/>
      <c r="S8" s="3"/>
      <c r="T8" s="3"/>
      <c r="U8" s="3"/>
      <c r="V8" s="3"/>
      <c r="W8" s="3"/>
      <c r="X8" s="3"/>
      <c r="Y8" s="3"/>
      <c r="Z8" s="3"/>
    </row>
    <row r="9" spans="1:26" ht="15" customHeight="1" x14ac:dyDescent="0.2">
      <c r="A9" s="16" t="s">
        <v>15</v>
      </c>
      <c r="B9" s="17">
        <v>88</v>
      </c>
      <c r="C9" s="17">
        <v>367.5</v>
      </c>
      <c r="D9" s="18">
        <v>227</v>
      </c>
      <c r="E9" s="17">
        <f>195.98+158</f>
        <v>353.98</v>
      </c>
      <c r="F9" s="17">
        <v>262</v>
      </c>
      <c r="G9" s="18">
        <v>158</v>
      </c>
      <c r="H9" s="18">
        <v>374.5</v>
      </c>
      <c r="I9" s="9">
        <f t="shared" si="0"/>
        <v>1830.98</v>
      </c>
      <c r="J9" s="3"/>
      <c r="K9" s="3"/>
      <c r="L9" s="3"/>
      <c r="M9" s="3"/>
      <c r="N9" s="3"/>
      <c r="O9" s="3"/>
      <c r="P9" s="3"/>
      <c r="Q9" s="3"/>
      <c r="R9" s="3"/>
      <c r="S9" s="3"/>
      <c r="T9" s="3"/>
      <c r="U9" s="3"/>
      <c r="V9" s="3"/>
      <c r="W9" s="3"/>
      <c r="X9" s="3"/>
      <c r="Y9" s="3"/>
      <c r="Z9" s="3"/>
    </row>
    <row r="10" spans="1:26" ht="15" customHeight="1" x14ac:dyDescent="0.2">
      <c r="A10" s="16" t="s">
        <v>16</v>
      </c>
      <c r="B10" s="19">
        <v>2</v>
      </c>
      <c r="C10" s="19">
        <v>11</v>
      </c>
      <c r="D10" s="20">
        <v>7</v>
      </c>
      <c r="E10" s="19">
        <f>2+8</f>
        <v>10</v>
      </c>
      <c r="F10" s="19">
        <v>6</v>
      </c>
      <c r="G10" s="20">
        <v>5</v>
      </c>
      <c r="H10" s="20">
        <v>7</v>
      </c>
      <c r="I10" s="12">
        <f t="shared" si="0"/>
        <v>48</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12595.85</v>
      </c>
      <c r="C11" s="22">
        <f t="shared" si="1"/>
        <v>11664.75</v>
      </c>
      <c r="D11" s="22">
        <f t="shared" si="1"/>
        <v>12041.77</v>
      </c>
      <c r="E11" s="22">
        <f t="shared" si="1"/>
        <v>14934.74</v>
      </c>
      <c r="F11" s="22">
        <f t="shared" si="1"/>
        <v>20248.5</v>
      </c>
      <c r="G11" s="22">
        <f t="shared" si="1"/>
        <v>25553.5</v>
      </c>
      <c r="H11" s="22">
        <f t="shared" si="1"/>
        <v>15419.75</v>
      </c>
      <c r="I11" s="23">
        <f t="shared" ref="I11:I12" si="2">SUM(B11:H11)</f>
        <v>112458.85999999999</v>
      </c>
      <c r="J11" s="3"/>
      <c r="K11" s="3"/>
      <c r="L11" s="3"/>
      <c r="M11" s="3"/>
      <c r="N11" s="3"/>
      <c r="O11" s="3"/>
      <c r="P11" s="3"/>
      <c r="Q11" s="3"/>
      <c r="R11" s="3"/>
      <c r="S11" s="3"/>
      <c r="T11" s="3"/>
      <c r="U11" s="3"/>
      <c r="V11" s="3"/>
      <c r="W11" s="3"/>
      <c r="X11" s="3"/>
      <c r="Y11" s="3"/>
      <c r="Z11" s="3"/>
    </row>
    <row r="12" spans="1:26" ht="18" customHeight="1" x14ac:dyDescent="0.2">
      <c r="A12" s="24" t="s">
        <v>18</v>
      </c>
      <c r="B12" s="25">
        <v>14609.89</v>
      </c>
      <c r="C12" s="26">
        <v>12385.9</v>
      </c>
      <c r="D12" s="26">
        <v>9433.89</v>
      </c>
      <c r="E12" s="26">
        <v>20910.11</v>
      </c>
      <c r="F12" s="26">
        <v>20196.95</v>
      </c>
      <c r="G12" s="26">
        <v>22911.56</v>
      </c>
      <c r="H12" s="27">
        <v>16444.900000000001</v>
      </c>
      <c r="I12" s="28">
        <f t="shared" si="2"/>
        <v>116893.20000000001</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-0.13785456290225315</v>
      </c>
      <c r="C13" s="29">
        <f t="shared" si="3"/>
        <v>-5.8223463777359714E-2</v>
      </c>
      <c r="D13" s="29">
        <f t="shared" si="3"/>
        <v>0.27643739751046503</v>
      </c>
      <c r="E13" s="29">
        <f t="shared" si="3"/>
        <v>-0.28576463729746043</v>
      </c>
      <c r="F13" s="29">
        <f t="shared" si="3"/>
        <v>2.552365579951392E-3</v>
      </c>
      <c r="G13" s="29">
        <f t="shared" si="3"/>
        <v>0.11531034988451239</v>
      </c>
      <c r="H13" s="29">
        <f t="shared" si="3"/>
        <v>-6.2338475758441911E-2</v>
      </c>
      <c r="I13" s="30">
        <f t="shared" si="3"/>
        <v>-3.7934969698836418E-2</v>
      </c>
      <c r="J13" s="3"/>
      <c r="K13" s="3"/>
      <c r="L13" s="3"/>
      <c r="M13" s="3"/>
      <c r="N13" s="3"/>
      <c r="O13" s="3"/>
      <c r="P13" s="3"/>
      <c r="Q13" s="3"/>
      <c r="R13" s="3"/>
      <c r="S13" s="3"/>
      <c r="T13" s="3"/>
      <c r="U13" s="3"/>
      <c r="V13" s="3"/>
      <c r="W13" s="3"/>
      <c r="X13" s="3"/>
      <c r="Y13" s="3"/>
      <c r="Z13" s="3"/>
    </row>
    <row r="14" spans="1:26" ht="114.75" customHeight="1" x14ac:dyDescent="0.2">
      <c r="A14" s="7"/>
      <c r="B14" s="31" t="s">
        <v>51</v>
      </c>
      <c r="C14" s="31" t="s">
        <v>52</v>
      </c>
      <c r="D14" s="31" t="s">
        <v>53</v>
      </c>
      <c r="E14" s="31" t="s">
        <v>54</v>
      </c>
      <c r="F14" s="32" t="s">
        <v>55</v>
      </c>
      <c r="G14" s="31" t="s">
        <v>56</v>
      </c>
      <c r="H14" s="31" t="s">
        <v>57</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274</v>
      </c>
      <c r="C15" s="35">
        <f t="shared" si="4"/>
        <v>238</v>
      </c>
      <c r="D15" s="35">
        <f t="shared" si="4"/>
        <v>235</v>
      </c>
      <c r="E15" s="35">
        <f t="shared" si="4"/>
        <v>303</v>
      </c>
      <c r="F15" s="35">
        <f t="shared" si="4"/>
        <v>425</v>
      </c>
      <c r="G15" s="36">
        <f t="shared" si="4"/>
        <v>532</v>
      </c>
      <c r="H15" s="35">
        <f t="shared" si="4"/>
        <v>322</v>
      </c>
      <c r="I15" s="37">
        <f>SUM(A15:G15)</f>
        <v>2007</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39.126315789473686</v>
      </c>
      <c r="C16" s="38">
        <f t="shared" si="5"/>
        <v>46.044444444444444</v>
      </c>
      <c r="D16" s="38">
        <f t="shared" si="5"/>
        <v>37.060344827586206</v>
      </c>
      <c r="E16" s="38">
        <f t="shared" si="5"/>
        <v>42.216346153846153</v>
      </c>
      <c r="F16" s="38">
        <f t="shared" si="5"/>
        <v>39.875</v>
      </c>
      <c r="G16" s="38">
        <f t="shared" si="5"/>
        <v>38.297979797979799</v>
      </c>
      <c r="H16" s="38">
        <f t="shared" si="5"/>
        <v>44.335616438356162</v>
      </c>
      <c r="I16" s="39">
        <f t="shared" si="5"/>
        <v>40.839910313901342</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52.833892617449663</v>
      </c>
      <c r="C17" s="38">
        <f t="shared" si="6"/>
        <v>55.25352112676056</v>
      </c>
      <c r="D17" s="38">
        <f t="shared" si="6"/>
        <v>60.844827586206897</v>
      </c>
      <c r="E17" s="38">
        <f t="shared" si="6"/>
        <v>57.827368421052626</v>
      </c>
      <c r="F17" s="38">
        <f t="shared" si="6"/>
        <v>56.86915887850467</v>
      </c>
      <c r="G17" s="38">
        <f t="shared" si="6"/>
        <v>57.796167247386762</v>
      </c>
      <c r="H17" s="38">
        <f t="shared" si="6"/>
        <v>52.033783783783782</v>
      </c>
      <c r="I17" s="39">
        <f t="shared" si="6"/>
        <v>56.313209590100541</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35.714285714285715</v>
      </c>
      <c r="C18" s="38">
        <f t="shared" si="7"/>
        <v>34.25</v>
      </c>
      <c r="D18" s="38">
        <f t="shared" si="7"/>
        <v>35.156065573770491</v>
      </c>
      <c r="E18" s="38">
        <f t="shared" si="7"/>
        <v>35.637625</v>
      </c>
      <c r="F18" s="38">
        <f t="shared" si="7"/>
        <v>37.464028776978417</v>
      </c>
      <c r="G18" s="38">
        <f t="shared" si="7"/>
        <v>35.44178082191781</v>
      </c>
      <c r="H18" s="38">
        <f t="shared" si="7"/>
        <v>39.953125</v>
      </c>
      <c r="I18" s="39">
        <f t="shared" si="7"/>
        <v>36.324203389830508</v>
      </c>
      <c r="J18" s="3"/>
      <c r="K18" s="3"/>
      <c r="L18" s="3"/>
      <c r="M18" s="3"/>
      <c r="N18" s="3"/>
      <c r="O18" s="3"/>
      <c r="P18" s="3"/>
      <c r="Q18" s="3"/>
      <c r="R18" s="3"/>
      <c r="S18" s="3"/>
      <c r="T18" s="3"/>
      <c r="U18" s="3"/>
      <c r="V18" s="3"/>
      <c r="W18" s="3"/>
      <c r="X18" s="3"/>
      <c r="Y18" s="3"/>
      <c r="Z18" s="3"/>
    </row>
    <row r="19" spans="1:26" ht="38.25" x14ac:dyDescent="0.2">
      <c r="A19" s="40" t="s">
        <v>31</v>
      </c>
      <c r="B19" s="41">
        <v>163</v>
      </c>
      <c r="C19" s="41">
        <v>120</v>
      </c>
      <c r="D19" s="41">
        <v>113</v>
      </c>
      <c r="E19" s="41">
        <v>238.5</v>
      </c>
      <c r="F19" s="41">
        <v>255</v>
      </c>
      <c r="G19" s="41">
        <v>297.5</v>
      </c>
      <c r="H19" s="41">
        <v>264</v>
      </c>
      <c r="I19" s="15">
        <f>B19+C19+D19+E19+F19+G19+H19</f>
        <v>1451</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1.294077017430344E-2</v>
      </c>
      <c r="C20" s="42">
        <f t="shared" si="8"/>
        <v>1.0287404359287598E-2</v>
      </c>
      <c r="D20" s="42">
        <f t="shared" ref="D20:G20" si="9">D19/D12</f>
        <v>1.1978091752182823E-2</v>
      </c>
      <c r="E20" s="43">
        <f t="shared" si="9"/>
        <v>1.1405965822274489E-2</v>
      </c>
      <c r="F20" s="43">
        <f t="shared" si="9"/>
        <v>1.262566872720881E-2</v>
      </c>
      <c r="G20" s="42">
        <f t="shared" si="9"/>
        <v>1.2984711647744632E-2</v>
      </c>
      <c r="H20" s="42">
        <f>H19/H11</f>
        <v>1.7120900144295466E-2</v>
      </c>
      <c r="I20" s="44">
        <f>SUM(B19:H19)/I12</f>
        <v>1.2413040279502997E-2</v>
      </c>
      <c r="J20" s="3"/>
      <c r="K20" s="3"/>
      <c r="L20" s="3"/>
      <c r="M20" s="3"/>
      <c r="N20" s="3"/>
      <c r="O20" s="3"/>
      <c r="P20" s="3"/>
      <c r="Q20" s="3"/>
      <c r="R20" s="3"/>
      <c r="S20" s="3"/>
      <c r="T20" s="3"/>
      <c r="U20" s="3"/>
      <c r="V20" s="3"/>
      <c r="W20" s="3"/>
      <c r="X20" s="3"/>
      <c r="Y20" s="3"/>
      <c r="Z20" s="3"/>
    </row>
    <row r="21" spans="1:26" ht="29.2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3874.47</v>
      </c>
      <c r="C22" s="52">
        <v>3725.53</v>
      </c>
      <c r="D22" s="52">
        <v>4033.96</v>
      </c>
      <c r="E22" s="52">
        <v>4664.78</v>
      </c>
      <c r="F22" s="52">
        <v>5399</v>
      </c>
      <c r="G22" s="52">
        <v>5865.41</v>
      </c>
      <c r="H22" s="52">
        <v>4032.86</v>
      </c>
      <c r="I22" s="53">
        <f>SUM(B22:H22)/I11</f>
        <v>0.28095616476994345</v>
      </c>
      <c r="J22" s="3"/>
      <c r="K22" s="3"/>
      <c r="L22" s="3"/>
      <c r="M22" s="3"/>
      <c r="N22" s="3"/>
      <c r="O22" s="3"/>
      <c r="P22" s="3"/>
      <c r="Q22" s="3"/>
      <c r="R22" s="3"/>
      <c r="S22" s="3"/>
      <c r="T22" s="3"/>
      <c r="U22" s="3"/>
      <c r="V22" s="3"/>
      <c r="W22" s="3"/>
      <c r="X22" s="3"/>
      <c r="Y22" s="3"/>
      <c r="Z22" s="3"/>
    </row>
    <row r="23" spans="1:26" ht="18" customHeight="1" x14ac:dyDescent="0.2">
      <c r="A23" s="7" t="s">
        <v>35</v>
      </c>
      <c r="B23" s="54">
        <v>0.3</v>
      </c>
      <c r="C23" s="54">
        <v>0.31</v>
      </c>
      <c r="D23" s="54">
        <v>0.33500000000000002</v>
      </c>
      <c r="E23" s="55">
        <v>0.312</v>
      </c>
      <c r="F23" s="55">
        <v>0.26</v>
      </c>
      <c r="G23" s="55">
        <v>0.23</v>
      </c>
      <c r="H23" s="55">
        <v>0.26200000000000001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45110</v>
      </c>
      <c r="C2" s="5">
        <v>45111</v>
      </c>
      <c r="D2" s="5">
        <v>45112</v>
      </c>
      <c r="E2" s="5">
        <v>45113</v>
      </c>
      <c r="F2" s="5">
        <v>45114</v>
      </c>
      <c r="G2" s="5">
        <v>45115</v>
      </c>
      <c r="H2" s="5">
        <v>45116</v>
      </c>
      <c r="I2" s="6" t="s">
        <v>8</v>
      </c>
      <c r="J2" s="3"/>
      <c r="K2" s="3"/>
      <c r="L2" s="3"/>
      <c r="M2" s="3"/>
      <c r="N2" s="3"/>
      <c r="O2" s="3"/>
      <c r="P2" s="3"/>
      <c r="Q2" s="3"/>
      <c r="R2" s="3"/>
      <c r="S2" s="3"/>
      <c r="T2" s="3"/>
      <c r="U2" s="3"/>
      <c r="V2" s="3"/>
      <c r="W2" s="3"/>
      <c r="X2" s="3"/>
      <c r="Y2" s="3"/>
      <c r="Z2" s="3"/>
    </row>
    <row r="3" spans="1:26" ht="18" customHeight="1" x14ac:dyDescent="0.2">
      <c r="A3" s="7" t="s">
        <v>9</v>
      </c>
      <c r="B3" s="8">
        <v>3841.75</v>
      </c>
      <c r="C3" s="8">
        <v>3887.25</v>
      </c>
      <c r="D3" s="8">
        <v>1909.25</v>
      </c>
      <c r="E3" s="8">
        <v>3261</v>
      </c>
      <c r="F3" s="8">
        <v>2925</v>
      </c>
      <c r="G3" s="8">
        <v>4221</v>
      </c>
      <c r="H3" s="8">
        <v>3146</v>
      </c>
      <c r="I3" s="9">
        <f t="shared" ref="I3:I10" si="0">SUM(A3:H3)</f>
        <v>23191.25</v>
      </c>
      <c r="J3" s="3"/>
      <c r="K3" s="3"/>
      <c r="L3" s="3"/>
      <c r="M3" s="3"/>
      <c r="N3" s="3"/>
      <c r="O3" s="3"/>
      <c r="P3" s="3"/>
      <c r="Q3" s="3"/>
      <c r="R3" s="3"/>
      <c r="S3" s="3"/>
      <c r="T3" s="3"/>
      <c r="U3" s="3"/>
      <c r="V3" s="3"/>
      <c r="W3" s="3"/>
      <c r="X3" s="3"/>
      <c r="Y3" s="3"/>
      <c r="Z3" s="3"/>
    </row>
    <row r="4" spans="1:26" ht="18" customHeight="1" x14ac:dyDescent="0.2">
      <c r="A4" s="7" t="s">
        <v>10</v>
      </c>
      <c r="B4" s="10">
        <v>116</v>
      </c>
      <c r="C4" s="10">
        <v>106</v>
      </c>
      <c r="D4" s="11">
        <v>53</v>
      </c>
      <c r="E4" s="10">
        <v>74</v>
      </c>
      <c r="F4" s="10">
        <v>41</v>
      </c>
      <c r="G4" s="11">
        <v>98</v>
      </c>
      <c r="H4" s="11">
        <v>83</v>
      </c>
      <c r="I4" s="12">
        <f t="shared" si="0"/>
        <v>571</v>
      </c>
      <c r="J4" s="3"/>
      <c r="K4" s="3"/>
      <c r="L4" s="3"/>
      <c r="M4" s="3"/>
      <c r="N4" s="3"/>
      <c r="O4" s="3"/>
      <c r="P4" s="3"/>
      <c r="Q4" s="3"/>
      <c r="R4" s="3"/>
      <c r="S4" s="3"/>
      <c r="T4" s="3"/>
      <c r="U4" s="3"/>
      <c r="V4" s="3"/>
      <c r="W4" s="3"/>
      <c r="X4" s="3"/>
      <c r="Y4" s="3"/>
      <c r="Z4" s="3"/>
    </row>
    <row r="5" spans="1:26" ht="18" customHeight="1" x14ac:dyDescent="0.2">
      <c r="A5" s="7" t="s">
        <v>11</v>
      </c>
      <c r="B5" s="8">
        <v>17626.5</v>
      </c>
      <c r="C5" s="8">
        <v>10899</v>
      </c>
      <c r="D5" s="13">
        <v>10616</v>
      </c>
      <c r="E5" s="8">
        <v>12992.99</v>
      </c>
      <c r="F5" s="8">
        <v>16209.01</v>
      </c>
      <c r="G5" s="13">
        <v>15510</v>
      </c>
      <c r="H5" s="13">
        <v>10086.25</v>
      </c>
      <c r="I5" s="9">
        <f t="shared" si="0"/>
        <v>93939.75</v>
      </c>
      <c r="J5" s="3"/>
      <c r="K5" s="3"/>
      <c r="L5" s="3"/>
      <c r="M5" s="3"/>
      <c r="N5" s="3"/>
      <c r="O5" s="3"/>
      <c r="P5" s="3"/>
      <c r="Q5" s="3"/>
      <c r="R5" s="3"/>
      <c r="S5" s="3"/>
      <c r="T5" s="3"/>
      <c r="U5" s="3"/>
      <c r="V5" s="3"/>
      <c r="W5" s="3"/>
      <c r="X5" s="3"/>
      <c r="Y5" s="3"/>
      <c r="Z5" s="3"/>
    </row>
    <row r="6" spans="1:26" ht="18" customHeight="1" x14ac:dyDescent="0.2">
      <c r="A6" s="7" t="s">
        <v>12</v>
      </c>
      <c r="B6" s="10">
        <v>336</v>
      </c>
      <c r="C6" s="10">
        <v>193</v>
      </c>
      <c r="D6" s="11">
        <v>175</v>
      </c>
      <c r="E6" s="10">
        <v>254</v>
      </c>
      <c r="F6" s="10">
        <v>309</v>
      </c>
      <c r="G6" s="11">
        <v>272</v>
      </c>
      <c r="H6" s="11">
        <v>196</v>
      </c>
      <c r="I6" s="14">
        <f t="shared" si="0"/>
        <v>1735</v>
      </c>
      <c r="J6" s="3"/>
      <c r="K6" s="3"/>
      <c r="L6" s="3"/>
      <c r="M6" s="3"/>
      <c r="N6" s="3"/>
      <c r="O6" s="3"/>
      <c r="P6" s="3"/>
      <c r="Q6" s="3"/>
      <c r="R6" s="3"/>
      <c r="S6" s="3"/>
      <c r="T6" s="3"/>
      <c r="U6" s="3"/>
      <c r="V6" s="3"/>
      <c r="W6" s="3"/>
      <c r="X6" s="3"/>
      <c r="Y6" s="3"/>
      <c r="Z6" s="3"/>
    </row>
    <row r="7" spans="1:26" ht="18" customHeight="1" x14ac:dyDescent="0.2">
      <c r="A7" s="7" t="s">
        <v>13</v>
      </c>
      <c r="B7" s="8">
        <v>5113.25</v>
      </c>
      <c r="C7" s="8">
        <v>3882.5</v>
      </c>
      <c r="D7" s="13">
        <v>2312</v>
      </c>
      <c r="E7" s="8">
        <v>3776.26</v>
      </c>
      <c r="F7" s="8">
        <v>6518.27</v>
      </c>
      <c r="G7" s="13">
        <v>4752.75</v>
      </c>
      <c r="H7" s="13">
        <v>3124.26</v>
      </c>
      <c r="I7" s="15">
        <f t="shared" si="0"/>
        <v>29479.29</v>
      </c>
      <c r="J7" s="3"/>
      <c r="K7" s="3"/>
      <c r="L7" s="3"/>
      <c r="M7" s="3"/>
      <c r="N7" s="3"/>
      <c r="O7" s="3"/>
      <c r="P7" s="3"/>
      <c r="Q7" s="3"/>
      <c r="R7" s="3"/>
      <c r="S7" s="3"/>
      <c r="T7" s="3"/>
      <c r="U7" s="3"/>
      <c r="V7" s="3"/>
      <c r="W7" s="3"/>
      <c r="X7" s="3"/>
      <c r="Y7" s="3"/>
      <c r="Z7" s="3"/>
    </row>
    <row r="8" spans="1:26" ht="18" customHeight="1" x14ac:dyDescent="0.2">
      <c r="A8" s="7" t="s">
        <v>14</v>
      </c>
      <c r="B8" s="10">
        <v>136</v>
      </c>
      <c r="C8" s="10">
        <v>93</v>
      </c>
      <c r="D8" s="11">
        <v>58</v>
      </c>
      <c r="E8" s="10">
        <v>78</v>
      </c>
      <c r="F8" s="10">
        <v>155</v>
      </c>
      <c r="G8" s="11">
        <v>120</v>
      </c>
      <c r="H8" s="11">
        <v>84</v>
      </c>
      <c r="I8" s="14">
        <f t="shared" si="0"/>
        <v>724</v>
      </c>
      <c r="J8" s="3"/>
      <c r="K8" s="3"/>
      <c r="L8" s="3"/>
      <c r="M8" s="3"/>
      <c r="N8" s="3"/>
      <c r="O8" s="3"/>
      <c r="P8" s="3"/>
      <c r="Q8" s="3"/>
      <c r="R8" s="3"/>
      <c r="S8" s="3"/>
      <c r="T8" s="3"/>
      <c r="U8" s="3"/>
      <c r="V8" s="3"/>
      <c r="W8" s="3"/>
      <c r="X8" s="3"/>
      <c r="Y8" s="3"/>
      <c r="Z8" s="3"/>
    </row>
    <row r="9" spans="1:26" ht="15" customHeight="1" x14ac:dyDescent="0.2">
      <c r="A9" s="16" t="s">
        <v>15</v>
      </c>
      <c r="B9" s="17">
        <v>341</v>
      </c>
      <c r="C9" s="17">
        <v>283</v>
      </c>
      <c r="D9" s="18">
        <v>134</v>
      </c>
      <c r="E9" s="17">
        <v>384.99</v>
      </c>
      <c r="F9" s="17">
        <v>221.5</v>
      </c>
      <c r="G9" s="18">
        <v>580</v>
      </c>
      <c r="H9" s="18">
        <v>313</v>
      </c>
      <c r="I9" s="9">
        <f t="shared" si="0"/>
        <v>2257.4899999999998</v>
      </c>
      <c r="J9" s="3"/>
      <c r="K9" s="3"/>
      <c r="L9" s="3"/>
      <c r="M9" s="3"/>
      <c r="N9" s="3"/>
      <c r="O9" s="3"/>
      <c r="P9" s="3"/>
      <c r="Q9" s="3"/>
      <c r="R9" s="3"/>
      <c r="S9" s="3"/>
      <c r="T9" s="3"/>
      <c r="U9" s="3"/>
      <c r="V9" s="3"/>
      <c r="W9" s="3"/>
      <c r="X9" s="3"/>
      <c r="Y9" s="3"/>
      <c r="Z9" s="3"/>
    </row>
    <row r="10" spans="1:26" ht="15" customHeight="1" x14ac:dyDescent="0.2">
      <c r="A10" s="16" t="s">
        <v>16</v>
      </c>
      <c r="B10" s="19">
        <v>5</v>
      </c>
      <c r="C10" s="19">
        <v>6</v>
      </c>
      <c r="D10" s="20">
        <v>5</v>
      </c>
      <c r="E10" s="19">
        <v>13</v>
      </c>
      <c r="F10" s="19">
        <v>5</v>
      </c>
      <c r="G10" s="20">
        <v>11</v>
      </c>
      <c r="H10" s="20">
        <v>9</v>
      </c>
      <c r="I10" s="12">
        <f t="shared" si="0"/>
        <v>54</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26581.5</v>
      </c>
      <c r="C11" s="22">
        <f t="shared" si="1"/>
        <v>18668.75</v>
      </c>
      <c r="D11" s="22">
        <f t="shared" si="1"/>
        <v>14837.25</v>
      </c>
      <c r="E11" s="22">
        <f t="shared" si="1"/>
        <v>20030.25</v>
      </c>
      <c r="F11" s="22">
        <f t="shared" si="1"/>
        <v>25652.280000000002</v>
      </c>
      <c r="G11" s="22">
        <f t="shared" si="1"/>
        <v>24483.75</v>
      </c>
      <c r="H11" s="22">
        <f t="shared" si="1"/>
        <v>16356.51</v>
      </c>
      <c r="I11" s="23">
        <f t="shared" ref="I11:I12" si="2">SUM(B11:H11)</f>
        <v>146610.29</v>
      </c>
      <c r="J11" s="3"/>
      <c r="K11" s="3"/>
      <c r="L11" s="3"/>
      <c r="M11" s="3"/>
      <c r="N11" s="3"/>
      <c r="O11" s="3"/>
      <c r="P11" s="3"/>
      <c r="Q11" s="3"/>
      <c r="R11" s="3"/>
      <c r="S11" s="3"/>
      <c r="T11" s="3"/>
      <c r="U11" s="3"/>
      <c r="V11" s="3"/>
      <c r="W11" s="3"/>
      <c r="X11" s="3"/>
      <c r="Y11" s="3"/>
      <c r="Z11" s="3"/>
    </row>
    <row r="12" spans="1:26" ht="18" customHeight="1" x14ac:dyDescent="0.2">
      <c r="A12" s="24" t="s">
        <v>18</v>
      </c>
      <c r="B12" s="56">
        <v>23276.29</v>
      </c>
      <c r="C12" s="57">
        <v>15867.300000000001</v>
      </c>
      <c r="D12" s="57">
        <v>17582.68</v>
      </c>
      <c r="E12" s="57">
        <v>22973.31</v>
      </c>
      <c r="F12" s="57">
        <v>22767.22</v>
      </c>
      <c r="G12" s="57">
        <v>29540.28</v>
      </c>
      <c r="H12" s="58">
        <v>16829.439999999999</v>
      </c>
      <c r="I12" s="28">
        <f t="shared" si="2"/>
        <v>148836.52000000002</v>
      </c>
      <c r="J12" s="3"/>
      <c r="K12" s="3"/>
      <c r="L12" s="3"/>
      <c r="M12" s="3"/>
      <c r="N12" s="3"/>
      <c r="O12" s="3"/>
      <c r="P12" s="3"/>
      <c r="Q12" s="3"/>
      <c r="R12" s="3"/>
      <c r="S12" s="3"/>
      <c r="T12" s="3"/>
      <c r="U12" s="3"/>
      <c r="V12" s="3"/>
      <c r="W12" s="3"/>
      <c r="X12" s="3"/>
      <c r="Y12" s="3"/>
      <c r="Z12" s="3"/>
    </row>
    <row r="13" spans="1:26" ht="14.25" x14ac:dyDescent="0.2">
      <c r="A13" s="7" t="s">
        <v>19</v>
      </c>
      <c r="B13" s="29">
        <f t="shared" ref="B13:I13" si="3">(B11-B12)/B12</f>
        <v>0.14199900413682762</v>
      </c>
      <c r="C13" s="29">
        <f t="shared" si="3"/>
        <v>0.17655492742936724</v>
      </c>
      <c r="D13" s="29">
        <f t="shared" si="3"/>
        <v>-0.15614400080078805</v>
      </c>
      <c r="E13" s="29">
        <f t="shared" si="3"/>
        <v>-0.12810779117158133</v>
      </c>
      <c r="F13" s="29">
        <f t="shared" si="3"/>
        <v>0.12671990695394525</v>
      </c>
      <c r="G13" s="29">
        <f t="shared" si="3"/>
        <v>-0.17117407147122501</v>
      </c>
      <c r="H13" s="29">
        <f t="shared" si="3"/>
        <v>-2.8101350965926288E-2</v>
      </c>
      <c r="I13" s="30">
        <f t="shared" si="3"/>
        <v>-1.4957552084663161E-2</v>
      </c>
      <c r="J13" s="3"/>
      <c r="K13" s="3"/>
      <c r="L13" s="3"/>
      <c r="M13" s="3"/>
      <c r="N13" s="3"/>
      <c r="O13" s="3"/>
      <c r="P13" s="3"/>
      <c r="Q13" s="3"/>
      <c r="R13" s="3"/>
      <c r="S13" s="3"/>
      <c r="T13" s="3"/>
      <c r="U13" s="3"/>
      <c r="V13" s="3"/>
      <c r="W13" s="3"/>
      <c r="X13" s="3"/>
      <c r="Y13" s="3"/>
      <c r="Z13" s="3"/>
    </row>
    <row r="14" spans="1:26" ht="165.75" x14ac:dyDescent="0.2">
      <c r="A14" s="7"/>
      <c r="B14" s="31" t="s">
        <v>58</v>
      </c>
      <c r="C14" s="31" t="s">
        <v>59</v>
      </c>
      <c r="D14" s="31" t="s">
        <v>60</v>
      </c>
      <c r="E14" s="31" t="s">
        <v>61</v>
      </c>
      <c r="F14" s="32" t="s">
        <v>62</v>
      </c>
      <c r="G14" s="31" t="s">
        <v>63</v>
      </c>
      <c r="H14" s="31" t="s">
        <v>64</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588</v>
      </c>
      <c r="C15" s="35">
        <f t="shared" si="4"/>
        <v>392</v>
      </c>
      <c r="D15" s="35">
        <f t="shared" si="4"/>
        <v>286</v>
      </c>
      <c r="E15" s="35">
        <f t="shared" si="4"/>
        <v>406</v>
      </c>
      <c r="F15" s="35">
        <f t="shared" si="4"/>
        <v>505</v>
      </c>
      <c r="G15" s="36">
        <f t="shared" si="4"/>
        <v>490</v>
      </c>
      <c r="H15" s="35">
        <f t="shared" si="4"/>
        <v>363</v>
      </c>
      <c r="I15" s="37">
        <f>SUM(A15:G15)</f>
        <v>2667</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33.118534482758619</v>
      </c>
      <c r="C16" s="38">
        <f t="shared" si="5"/>
        <v>36.672169811320757</v>
      </c>
      <c r="D16" s="38">
        <f t="shared" si="5"/>
        <v>36.023584905660378</v>
      </c>
      <c r="E16" s="38">
        <f t="shared" si="5"/>
        <v>44.067567567567565</v>
      </c>
      <c r="F16" s="38">
        <f t="shared" si="5"/>
        <v>71.341463414634148</v>
      </c>
      <c r="G16" s="38">
        <f t="shared" si="5"/>
        <v>43.071428571428569</v>
      </c>
      <c r="H16" s="38">
        <f t="shared" si="5"/>
        <v>37.903614457831324</v>
      </c>
      <c r="I16" s="39">
        <f t="shared" si="5"/>
        <v>40.615148861646233</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52.459821428571431</v>
      </c>
      <c r="C17" s="38">
        <f t="shared" si="6"/>
        <v>56.471502590673573</v>
      </c>
      <c r="D17" s="38">
        <f t="shared" si="6"/>
        <v>60.662857142857142</v>
      </c>
      <c r="E17" s="38">
        <f t="shared" si="6"/>
        <v>51.153503937007876</v>
      </c>
      <c r="F17" s="38">
        <f t="shared" si="6"/>
        <v>52.456343042071197</v>
      </c>
      <c r="G17" s="38">
        <f t="shared" si="6"/>
        <v>57.022058823529413</v>
      </c>
      <c r="H17" s="38">
        <f t="shared" si="6"/>
        <v>51.460459183673471</v>
      </c>
      <c r="I17" s="39">
        <f t="shared" si="6"/>
        <v>54.143948126801156</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37.597426470588232</v>
      </c>
      <c r="C18" s="38">
        <f t="shared" si="7"/>
        <v>41.747311827956992</v>
      </c>
      <c r="D18" s="38">
        <f t="shared" si="7"/>
        <v>39.862068965517238</v>
      </c>
      <c r="E18" s="38">
        <f t="shared" si="7"/>
        <v>48.413589743589746</v>
      </c>
      <c r="F18" s="38">
        <f t="shared" si="7"/>
        <v>42.05335483870968</v>
      </c>
      <c r="G18" s="38">
        <f t="shared" si="7"/>
        <v>39.606250000000003</v>
      </c>
      <c r="H18" s="38">
        <f t="shared" si="7"/>
        <v>37.193571428571431</v>
      </c>
      <c r="I18" s="39">
        <f t="shared" si="7"/>
        <v>40.717251381215469</v>
      </c>
      <c r="J18" s="3"/>
      <c r="K18" s="3"/>
      <c r="L18" s="3"/>
      <c r="M18" s="3"/>
      <c r="N18" s="3"/>
      <c r="O18" s="3"/>
      <c r="P18" s="3"/>
      <c r="Q18" s="3"/>
      <c r="R18" s="3"/>
      <c r="S18" s="3"/>
      <c r="T18" s="3"/>
      <c r="U18" s="3"/>
      <c r="V18" s="3"/>
      <c r="W18" s="3"/>
      <c r="X18" s="3"/>
      <c r="Y18" s="3"/>
      <c r="Z18" s="3"/>
    </row>
    <row r="19" spans="1:26" ht="38.25" x14ac:dyDescent="0.2">
      <c r="A19" s="40" t="s">
        <v>31</v>
      </c>
      <c r="B19" s="41">
        <v>375</v>
      </c>
      <c r="C19" s="41">
        <v>166</v>
      </c>
      <c r="D19" s="41">
        <v>196</v>
      </c>
      <c r="E19" s="41">
        <v>339</v>
      </c>
      <c r="F19" s="41">
        <v>387</v>
      </c>
      <c r="G19" s="41">
        <v>238</v>
      </c>
      <c r="H19" s="41">
        <v>180</v>
      </c>
      <c r="I19" s="15">
        <f>B19+C19+D19+E19+F19+G19+H19</f>
        <v>1881</v>
      </c>
      <c r="J19" s="3"/>
      <c r="K19" s="3"/>
      <c r="L19" s="3"/>
      <c r="M19" s="3"/>
      <c r="N19" s="3"/>
      <c r="O19" s="3"/>
      <c r="P19" s="3"/>
      <c r="Q19" s="3"/>
      <c r="R19" s="3"/>
      <c r="S19" s="3"/>
      <c r="T19" s="3"/>
      <c r="U19" s="3"/>
      <c r="V19" s="3"/>
      <c r="W19" s="3"/>
      <c r="X19" s="3"/>
      <c r="Y19" s="3"/>
      <c r="Z19" s="3"/>
    </row>
    <row r="20" spans="1:26" ht="18" customHeight="1" x14ac:dyDescent="0.2">
      <c r="A20" s="7" t="s">
        <v>32</v>
      </c>
      <c r="B20" s="42">
        <f t="shared" ref="B20:H20" si="8">B19/B11</f>
        <v>1.4107556006997347E-2</v>
      </c>
      <c r="C20" s="42">
        <f t="shared" si="8"/>
        <v>8.8918647472380312E-3</v>
      </c>
      <c r="D20" s="42">
        <f t="shared" si="8"/>
        <v>1.3209995113649767E-2</v>
      </c>
      <c r="E20" s="43">
        <f t="shared" si="8"/>
        <v>1.6924401842213652E-2</v>
      </c>
      <c r="F20" s="43">
        <f t="shared" si="8"/>
        <v>1.5086378286842337E-2</v>
      </c>
      <c r="G20" s="42">
        <f t="shared" si="8"/>
        <v>9.7207331393271042E-3</v>
      </c>
      <c r="H20" s="42">
        <f t="shared" si="8"/>
        <v>1.1004792587171713E-2</v>
      </c>
      <c r="I20" s="44">
        <f>SUM(B19:H19)/I12</f>
        <v>1.2638027279863838E-2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5138.99</v>
      </c>
      <c r="C22" s="52">
        <v>4494.93</v>
      </c>
      <c r="D22" s="52">
        <v>4112.54</v>
      </c>
      <c r="E22" s="52">
        <v>4755.3900000000003</v>
      </c>
      <c r="F22" s="52">
        <v>5886.82</v>
      </c>
      <c r="G22" s="52">
        <v>5957.9</v>
      </c>
      <c r="H22" s="52">
        <v>4791</v>
      </c>
      <c r="I22" s="53">
        <f>SUM(B22:H22)/I11</f>
        <v>0.23966646543022319</v>
      </c>
      <c r="J22" s="3"/>
      <c r="K22" s="3"/>
      <c r="L22" s="3"/>
      <c r="M22" s="3"/>
      <c r="N22" s="3"/>
      <c r="O22" s="3"/>
      <c r="P22" s="3"/>
      <c r="Q22" s="3"/>
      <c r="R22" s="3"/>
      <c r="S22" s="3"/>
      <c r="T22" s="3"/>
      <c r="U22" s="3"/>
      <c r="V22" s="3"/>
      <c r="W22" s="3"/>
      <c r="X22" s="3"/>
      <c r="Y22" s="3"/>
      <c r="Z22" s="3"/>
    </row>
    <row r="23" spans="1:26" ht="18" customHeight="1" x14ac:dyDescent="0.2">
      <c r="A23" s="7" t="s">
        <v>35</v>
      </c>
      <c r="B23" s="54">
        <v>0.193</v>
      </c>
      <c r="C23" s="54">
        <v>0.24079999999999999</v>
      </c>
      <c r="D23" s="54">
        <v>0.2772</v>
      </c>
      <c r="E23" s="55">
        <v>0.2374</v>
      </c>
      <c r="F23" s="55">
        <v>0.22900000000000001</v>
      </c>
      <c r="G23" s="55">
        <v>0.24299999999999999</v>
      </c>
      <c r="H23" s="55">
        <v>0.29299999999999998</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42578125" defaultRowHeight="15" customHeight="1" x14ac:dyDescent="0.2"/>
  <cols>
    <col min="1" max="1" width="18.7109375" customWidth="1"/>
    <col min="2" max="2" width="15.7109375" customWidth="1"/>
    <col min="3" max="5" width="14.7109375" customWidth="1"/>
    <col min="6" max="6" width="21.42578125" customWidth="1"/>
    <col min="7" max="7" width="14.7109375" customWidth="1"/>
    <col min="8" max="8" width="31.4257812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59" t="s">
        <v>7</v>
      </c>
      <c r="B2" s="5">
        <f>DATE(2023,6,26)</f>
        <v>45103</v>
      </c>
      <c r="C2" s="5">
        <v>45104</v>
      </c>
      <c r="D2" s="5" t="s">
        <v>65</v>
      </c>
      <c r="E2" s="5">
        <v>45106</v>
      </c>
      <c r="F2" s="5">
        <v>45107</v>
      </c>
      <c r="G2" s="5">
        <v>45108</v>
      </c>
      <c r="H2" s="5">
        <v>45109</v>
      </c>
      <c r="I2" s="6" t="s">
        <v>8</v>
      </c>
      <c r="J2" s="3"/>
      <c r="K2" s="3"/>
      <c r="L2" s="3"/>
      <c r="M2" s="3"/>
      <c r="N2" s="3"/>
      <c r="O2" s="3"/>
      <c r="P2" s="3"/>
      <c r="Q2" s="3"/>
      <c r="R2" s="3"/>
      <c r="S2" s="3"/>
      <c r="T2" s="3"/>
      <c r="U2" s="3"/>
      <c r="V2" s="3"/>
      <c r="W2" s="3"/>
      <c r="X2" s="3"/>
      <c r="Y2" s="3"/>
      <c r="Z2" s="3"/>
    </row>
    <row r="3" spans="1:26" ht="18" customHeight="1" x14ac:dyDescent="0.2">
      <c r="A3" s="7" t="s">
        <v>9</v>
      </c>
      <c r="B3" s="8">
        <v>2306</v>
      </c>
      <c r="C3" s="8">
        <v>1602.5</v>
      </c>
      <c r="D3" s="8">
        <v>2665.5</v>
      </c>
      <c r="E3" s="8">
        <v>2404</v>
      </c>
      <c r="F3" s="8">
        <v>1763.25</v>
      </c>
      <c r="G3" s="8">
        <v>3532</v>
      </c>
      <c r="H3" s="8">
        <v>5003</v>
      </c>
      <c r="I3" s="9">
        <f t="shared" ref="I3:I10" si="0">SUM(A3:H3)</f>
        <v>19276.25</v>
      </c>
      <c r="J3" s="3"/>
      <c r="K3" s="3"/>
      <c r="L3" s="3"/>
      <c r="M3" s="3"/>
      <c r="N3" s="3"/>
      <c r="O3" s="3"/>
      <c r="P3" s="3"/>
      <c r="Q3" s="3"/>
      <c r="R3" s="3"/>
      <c r="S3" s="3"/>
      <c r="T3" s="3"/>
      <c r="U3" s="3"/>
      <c r="V3" s="3"/>
      <c r="W3" s="3"/>
      <c r="X3" s="3"/>
      <c r="Y3" s="3"/>
      <c r="Z3" s="3"/>
    </row>
    <row r="4" spans="1:26" ht="18" customHeight="1" x14ac:dyDescent="0.2">
      <c r="A4" s="7" t="s">
        <v>10</v>
      </c>
      <c r="B4" s="10">
        <v>48</v>
      </c>
      <c r="C4" s="10">
        <v>39</v>
      </c>
      <c r="D4" s="11">
        <v>58</v>
      </c>
      <c r="E4" s="10">
        <v>56</v>
      </c>
      <c r="F4" s="10">
        <v>36</v>
      </c>
      <c r="G4" s="11">
        <v>76</v>
      </c>
      <c r="H4" s="11">
        <v>135</v>
      </c>
      <c r="I4" s="12">
        <f t="shared" si="0"/>
        <v>448</v>
      </c>
      <c r="J4" s="3"/>
      <c r="K4" s="3"/>
      <c r="L4" s="3"/>
      <c r="M4" s="3"/>
      <c r="N4" s="3"/>
      <c r="O4" s="3"/>
      <c r="P4" s="3"/>
      <c r="Q4" s="3"/>
      <c r="R4" s="3"/>
      <c r="S4" s="3"/>
      <c r="T4" s="3"/>
      <c r="U4" s="3"/>
      <c r="V4" s="3"/>
      <c r="W4" s="3"/>
      <c r="X4" s="3"/>
      <c r="Y4" s="3"/>
      <c r="Z4" s="3"/>
    </row>
    <row r="5" spans="1:26" ht="18" customHeight="1" x14ac:dyDescent="0.2">
      <c r="A5" s="7" t="s">
        <v>11</v>
      </c>
      <c r="B5" s="8">
        <v>7571.5</v>
      </c>
      <c r="C5" s="8">
        <v>5701.75</v>
      </c>
      <c r="D5" s="13">
        <v>9017.5</v>
      </c>
      <c r="E5" s="8">
        <v>8606.75</v>
      </c>
      <c r="F5" s="8">
        <v>13342.75</v>
      </c>
      <c r="G5" s="13">
        <v>18845.75</v>
      </c>
      <c r="H5" s="13">
        <v>13340.25</v>
      </c>
      <c r="I5" s="9">
        <f t="shared" si="0"/>
        <v>76426.25</v>
      </c>
      <c r="J5" s="3"/>
      <c r="K5" s="3"/>
      <c r="L5" s="3"/>
      <c r="M5" s="3"/>
      <c r="N5" s="3"/>
      <c r="O5" s="3"/>
      <c r="P5" s="3"/>
      <c r="Q5" s="3"/>
      <c r="R5" s="3"/>
      <c r="S5" s="3"/>
      <c r="T5" s="3"/>
      <c r="U5" s="3"/>
      <c r="V5" s="3"/>
      <c r="W5" s="3"/>
      <c r="X5" s="3"/>
      <c r="Y5" s="3"/>
      <c r="Z5" s="3"/>
    </row>
    <row r="6" spans="1:26" ht="18" customHeight="1" x14ac:dyDescent="0.2">
      <c r="A6" s="7" t="s">
        <v>12</v>
      </c>
      <c r="B6" s="10">
        <v>141</v>
      </c>
      <c r="C6" s="10">
        <v>94</v>
      </c>
      <c r="D6" s="11">
        <v>159</v>
      </c>
      <c r="E6" s="10">
        <v>154</v>
      </c>
      <c r="F6" s="10">
        <v>236</v>
      </c>
      <c r="G6" s="11">
        <v>311</v>
      </c>
      <c r="H6" s="11">
        <v>239</v>
      </c>
      <c r="I6" s="14">
        <f t="shared" si="0"/>
        <v>1334</v>
      </c>
      <c r="J6" s="3"/>
      <c r="K6" s="3"/>
      <c r="L6" s="3"/>
      <c r="M6" s="3"/>
      <c r="N6" s="3"/>
      <c r="O6" s="3"/>
      <c r="P6" s="3"/>
      <c r="Q6" s="3"/>
      <c r="R6" s="3"/>
      <c r="S6" s="3"/>
      <c r="T6" s="3"/>
      <c r="U6" s="3"/>
      <c r="V6" s="3"/>
      <c r="W6" s="3"/>
      <c r="X6" s="3"/>
      <c r="Y6" s="3"/>
      <c r="Z6" s="3"/>
    </row>
    <row r="7" spans="1:26" ht="18" customHeight="1" x14ac:dyDescent="0.2">
      <c r="A7" s="7" t="s">
        <v>13</v>
      </c>
      <c r="B7" s="8">
        <v>1740.25</v>
      </c>
      <c r="C7" s="8">
        <v>2144</v>
      </c>
      <c r="D7" s="13">
        <v>2082.5100000000002</v>
      </c>
      <c r="E7" s="8">
        <v>2847.01</v>
      </c>
      <c r="F7" s="8">
        <v>4680.5</v>
      </c>
      <c r="G7" s="13">
        <v>6401</v>
      </c>
      <c r="H7" s="13">
        <v>5417.25</v>
      </c>
      <c r="I7" s="15">
        <f t="shared" si="0"/>
        <v>25312.52</v>
      </c>
      <c r="J7" s="3"/>
      <c r="K7" s="3"/>
      <c r="L7" s="3"/>
      <c r="M7" s="3"/>
      <c r="N7" s="3"/>
      <c r="O7" s="3"/>
      <c r="P7" s="3"/>
      <c r="Q7" s="3"/>
      <c r="R7" s="3"/>
      <c r="S7" s="3"/>
      <c r="T7" s="3"/>
      <c r="U7" s="3"/>
      <c r="V7" s="3"/>
      <c r="W7" s="3"/>
      <c r="X7" s="3"/>
      <c r="Y7" s="3"/>
      <c r="Z7" s="3"/>
    </row>
    <row r="8" spans="1:26" ht="18" customHeight="1" x14ac:dyDescent="0.2">
      <c r="A8" s="7" t="s">
        <v>14</v>
      </c>
      <c r="B8" s="10">
        <v>55</v>
      </c>
      <c r="C8" s="10">
        <v>73</v>
      </c>
      <c r="D8" s="11">
        <v>52</v>
      </c>
      <c r="E8" s="10">
        <v>58</v>
      </c>
      <c r="F8" s="10">
        <v>129</v>
      </c>
      <c r="G8" s="11">
        <v>174</v>
      </c>
      <c r="H8" s="11">
        <v>116</v>
      </c>
      <c r="I8" s="14">
        <f t="shared" si="0"/>
        <v>657</v>
      </c>
      <c r="J8" s="3"/>
      <c r="K8" s="3"/>
      <c r="L8" s="3"/>
      <c r="M8" s="3"/>
      <c r="N8" s="3"/>
      <c r="O8" s="3"/>
      <c r="P8" s="3"/>
      <c r="Q8" s="3"/>
      <c r="R8" s="3"/>
      <c r="S8" s="3"/>
      <c r="T8" s="3"/>
      <c r="U8" s="3"/>
      <c r="V8" s="3"/>
      <c r="W8" s="3"/>
      <c r="X8" s="3"/>
      <c r="Y8" s="3"/>
      <c r="Z8" s="3"/>
    </row>
    <row r="9" spans="1:26" ht="15" customHeight="1" x14ac:dyDescent="0.2">
      <c r="A9" s="16" t="s">
        <v>15</v>
      </c>
      <c r="B9" s="17">
        <f>91+486</f>
        <v>577</v>
      </c>
      <c r="C9" s="17">
        <v>127.5</v>
      </c>
      <c r="D9" s="18">
        <v>216</v>
      </c>
      <c r="E9" s="17">
        <v>395.5</v>
      </c>
      <c r="F9" s="17">
        <f>61+88</f>
        <v>149</v>
      </c>
      <c r="G9" s="18">
        <v>503</v>
      </c>
      <c r="H9" s="18">
        <v>386.5</v>
      </c>
      <c r="I9" s="9">
        <f t="shared" si="0"/>
        <v>2354.5</v>
      </c>
      <c r="J9" s="3"/>
      <c r="K9" s="3"/>
      <c r="L9" s="3"/>
      <c r="M9" s="3"/>
      <c r="N9" s="3"/>
      <c r="O9" s="3"/>
      <c r="P9" s="3"/>
      <c r="Q9" s="3"/>
      <c r="R9" s="3"/>
      <c r="S9" s="3"/>
      <c r="T9" s="3"/>
      <c r="U9" s="3"/>
      <c r="V9" s="3"/>
      <c r="W9" s="3"/>
      <c r="X9" s="3"/>
      <c r="Y9" s="3"/>
      <c r="Z9" s="3"/>
    </row>
    <row r="10" spans="1:26" ht="15" customHeight="1" x14ac:dyDescent="0.2">
      <c r="A10" s="16" t="s">
        <v>16</v>
      </c>
      <c r="B10" s="19">
        <v>9</v>
      </c>
      <c r="C10" s="19">
        <v>5</v>
      </c>
      <c r="D10" s="20">
        <v>4</v>
      </c>
      <c r="E10" s="19">
        <v>7</v>
      </c>
      <c r="F10" s="19">
        <v>5</v>
      </c>
      <c r="G10" s="20">
        <v>7</v>
      </c>
      <c r="H10" s="20">
        <v>7</v>
      </c>
      <c r="I10" s="12">
        <f t="shared" si="0"/>
        <v>44</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11617.75</v>
      </c>
      <c r="C11" s="22">
        <f t="shared" si="1"/>
        <v>9448.25</v>
      </c>
      <c r="D11" s="22">
        <f t="shared" si="1"/>
        <v>13765.51</v>
      </c>
      <c r="E11" s="22">
        <f t="shared" si="1"/>
        <v>13857.76</v>
      </c>
      <c r="F11" s="22">
        <f t="shared" si="1"/>
        <v>19786.5</v>
      </c>
      <c r="G11" s="22">
        <f t="shared" si="1"/>
        <v>28778.75</v>
      </c>
      <c r="H11" s="22">
        <f t="shared" si="1"/>
        <v>23760.5</v>
      </c>
      <c r="I11" s="23">
        <f t="shared" ref="I11:I12" si="2">SUM(B11:H11)</f>
        <v>121015.02</v>
      </c>
      <c r="J11" s="3"/>
      <c r="K11" s="3"/>
      <c r="L11" s="3"/>
      <c r="M11" s="3"/>
      <c r="N11" s="3"/>
      <c r="O11" s="3"/>
      <c r="P11" s="3"/>
      <c r="Q11" s="3"/>
      <c r="R11" s="3"/>
      <c r="S11" s="3"/>
      <c r="T11" s="3"/>
      <c r="U11" s="3"/>
      <c r="V11" s="3"/>
      <c r="W11" s="3"/>
      <c r="X11" s="3"/>
      <c r="Y11" s="3"/>
      <c r="Z11" s="3"/>
    </row>
    <row r="12" spans="1:26" ht="18" customHeight="1" x14ac:dyDescent="0.2">
      <c r="A12" s="24" t="s">
        <v>18</v>
      </c>
      <c r="B12" s="56">
        <v>10917.05</v>
      </c>
      <c r="C12" s="57">
        <v>13858.67</v>
      </c>
      <c r="D12" s="57">
        <v>10877.1</v>
      </c>
      <c r="E12" s="57">
        <v>19810.63</v>
      </c>
      <c r="F12" s="57">
        <v>22978.959999999999</v>
      </c>
      <c r="G12" s="57">
        <v>29347.67</v>
      </c>
      <c r="H12" s="58">
        <v>25212.66</v>
      </c>
      <c r="I12" s="28">
        <f t="shared" si="2"/>
        <v>133002.74</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6.4184005752469825E-2</v>
      </c>
      <c r="C13" s="29">
        <f t="shared" si="3"/>
        <v>-0.31824265964915827</v>
      </c>
      <c r="D13" s="29">
        <f t="shared" si="3"/>
        <v>0.26554964098886652</v>
      </c>
      <c r="E13" s="29">
        <f t="shared" si="3"/>
        <v>-0.30048867703853943</v>
      </c>
      <c r="F13" s="29">
        <f t="shared" si="3"/>
        <v>-0.1389296991682826</v>
      </c>
      <c r="G13" s="29">
        <f t="shared" si="3"/>
        <v>-1.9385525324497593E-2</v>
      </c>
      <c r="H13" s="29">
        <f t="shared" si="3"/>
        <v>-5.7596461460234658E-2</v>
      </c>
      <c r="I13" s="30">
        <f t="shared" si="3"/>
        <v>-9.013137624082021E-2</v>
      </c>
      <c r="J13" s="3"/>
      <c r="K13" s="3"/>
      <c r="L13" s="3"/>
      <c r="M13" s="3"/>
      <c r="N13" s="3"/>
      <c r="O13" s="3"/>
      <c r="P13" s="3"/>
      <c r="Q13" s="3"/>
      <c r="R13" s="3"/>
      <c r="S13" s="3"/>
      <c r="T13" s="3"/>
      <c r="U13" s="3"/>
      <c r="V13" s="3"/>
      <c r="W13" s="3"/>
      <c r="X13" s="3"/>
      <c r="Y13" s="3"/>
      <c r="Z13" s="3"/>
    </row>
    <row r="14" spans="1:26" ht="105" customHeight="1" x14ac:dyDescent="0.2">
      <c r="A14" s="7"/>
      <c r="B14" s="31" t="s">
        <v>66</v>
      </c>
      <c r="C14" s="31" t="s">
        <v>67</v>
      </c>
      <c r="D14" s="31" t="s">
        <v>68</v>
      </c>
      <c r="E14" s="31" t="s">
        <v>69</v>
      </c>
      <c r="F14" s="32" t="s">
        <v>70</v>
      </c>
      <c r="G14" s="31"/>
      <c r="H14" s="31" t="s">
        <v>71</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244</v>
      </c>
      <c r="C15" s="35">
        <f t="shared" si="4"/>
        <v>206</v>
      </c>
      <c r="D15" s="35">
        <f t="shared" si="4"/>
        <v>269</v>
      </c>
      <c r="E15" s="35">
        <f t="shared" si="4"/>
        <v>268</v>
      </c>
      <c r="F15" s="35">
        <f t="shared" si="4"/>
        <v>401</v>
      </c>
      <c r="G15" s="36">
        <f t="shared" si="4"/>
        <v>561</v>
      </c>
      <c r="H15" s="35">
        <f t="shared" si="4"/>
        <v>490</v>
      </c>
      <c r="I15" s="37">
        <f>SUM(A15:G15)</f>
        <v>1949</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48.041666666666664</v>
      </c>
      <c r="C16" s="38">
        <f t="shared" si="5"/>
        <v>41.089743589743591</v>
      </c>
      <c r="D16" s="38">
        <f t="shared" si="5"/>
        <v>45.956896551724135</v>
      </c>
      <c r="E16" s="38">
        <f t="shared" si="5"/>
        <v>42.928571428571431</v>
      </c>
      <c r="F16" s="38">
        <f t="shared" si="5"/>
        <v>48.979166666666664</v>
      </c>
      <c r="G16" s="38">
        <f t="shared" si="5"/>
        <v>46.473684210526315</v>
      </c>
      <c r="H16" s="38">
        <f t="shared" si="5"/>
        <v>37.059259259259257</v>
      </c>
      <c r="I16" s="39">
        <f t="shared" si="5"/>
        <v>43.02734375</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53.698581560283685</v>
      </c>
      <c r="C17" s="38">
        <f t="shared" si="6"/>
        <v>60.656914893617021</v>
      </c>
      <c r="D17" s="38">
        <f t="shared" si="6"/>
        <v>56.713836477987421</v>
      </c>
      <c r="E17" s="38">
        <f t="shared" si="6"/>
        <v>55.887987012987011</v>
      </c>
      <c r="F17" s="38">
        <f t="shared" si="6"/>
        <v>56.537076271186443</v>
      </c>
      <c r="G17" s="38">
        <f t="shared" si="6"/>
        <v>60.597266881028936</v>
      </c>
      <c r="H17" s="38">
        <f t="shared" si="6"/>
        <v>55.81694560669456</v>
      </c>
      <c r="I17" s="39">
        <f t="shared" si="6"/>
        <v>57.291041979010494</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31.640909090909091</v>
      </c>
      <c r="C18" s="38">
        <f t="shared" si="7"/>
        <v>29.36986301369863</v>
      </c>
      <c r="D18" s="38">
        <f t="shared" si="7"/>
        <v>40.048269230769236</v>
      </c>
      <c r="E18" s="38">
        <f t="shared" si="7"/>
        <v>49.086379310344832</v>
      </c>
      <c r="F18" s="38">
        <f t="shared" si="7"/>
        <v>36.282945736434108</v>
      </c>
      <c r="G18" s="38">
        <f t="shared" si="7"/>
        <v>36.787356321839077</v>
      </c>
      <c r="H18" s="38">
        <f t="shared" si="7"/>
        <v>46.700431034482762</v>
      </c>
      <c r="I18" s="39">
        <f t="shared" si="7"/>
        <v>38.527427701674277</v>
      </c>
      <c r="J18" s="3"/>
      <c r="K18" s="3"/>
      <c r="L18" s="3"/>
      <c r="M18" s="3"/>
      <c r="N18" s="3"/>
      <c r="O18" s="3"/>
      <c r="P18" s="3"/>
      <c r="Q18" s="3"/>
      <c r="R18" s="3"/>
      <c r="S18" s="3"/>
      <c r="T18" s="3"/>
      <c r="U18" s="3"/>
      <c r="V18" s="3"/>
      <c r="W18" s="3"/>
      <c r="X18" s="3"/>
      <c r="Y18" s="3"/>
      <c r="Z18" s="3"/>
    </row>
    <row r="19" spans="1:26" ht="38.25" x14ac:dyDescent="0.2">
      <c r="A19" s="40" t="s">
        <v>31</v>
      </c>
      <c r="B19" s="41">
        <v>106</v>
      </c>
      <c r="C19" s="41">
        <v>95</v>
      </c>
      <c r="D19" s="41">
        <v>148.5</v>
      </c>
      <c r="E19" s="41">
        <v>126</v>
      </c>
      <c r="F19" s="41">
        <v>118</v>
      </c>
      <c r="G19" s="41">
        <v>557</v>
      </c>
      <c r="H19" s="41">
        <v>356.5</v>
      </c>
      <c r="I19" s="15">
        <f>B19+C19+D19+E19+F19+G19+H19</f>
        <v>1507</v>
      </c>
      <c r="J19" s="3"/>
      <c r="K19" s="3"/>
      <c r="L19" s="3"/>
      <c r="M19" s="3"/>
      <c r="N19" s="3"/>
      <c r="O19" s="3"/>
      <c r="P19" s="3"/>
      <c r="Q19" s="3"/>
      <c r="R19" s="3"/>
      <c r="S19" s="3"/>
      <c r="T19" s="3"/>
      <c r="U19" s="3"/>
      <c r="V19" s="3"/>
      <c r="W19" s="3"/>
      <c r="X19" s="3"/>
      <c r="Y19" s="3"/>
      <c r="Z19" s="3"/>
    </row>
    <row r="20" spans="1:26" ht="18" customHeight="1" x14ac:dyDescent="0.2">
      <c r="A20" s="7" t="s">
        <v>32</v>
      </c>
      <c r="B20" s="42">
        <f t="shared" ref="B20:H20" si="8">B19/B11</f>
        <v>9.1239697876094768E-3</v>
      </c>
      <c r="C20" s="42">
        <f t="shared" si="8"/>
        <v>1.0054772047733708E-2</v>
      </c>
      <c r="D20" s="42">
        <f t="shared" si="8"/>
        <v>1.0787831326263974E-2</v>
      </c>
      <c r="E20" s="43">
        <f t="shared" si="8"/>
        <v>9.0923785662329268E-3</v>
      </c>
      <c r="F20" s="43">
        <f t="shared" si="8"/>
        <v>5.9636620928410784E-3</v>
      </c>
      <c r="G20" s="42">
        <f t="shared" si="8"/>
        <v>1.9354558484993269E-2</v>
      </c>
      <c r="H20" s="42">
        <f t="shared" si="8"/>
        <v>1.5003893015719366E-2</v>
      </c>
      <c r="I20" s="44">
        <f>SUM(B19:H19)/I12</f>
        <v>1.1330593640401695E-2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4058.46</v>
      </c>
      <c r="C22" s="52">
        <v>3622.6</v>
      </c>
      <c r="D22" s="52">
        <v>3963.94</v>
      </c>
      <c r="E22" s="52">
        <v>4929.57</v>
      </c>
      <c r="F22" s="52">
        <v>5961.28</v>
      </c>
      <c r="G22" s="52">
        <v>6568.17</v>
      </c>
      <c r="H22" s="52">
        <v>5145.99</v>
      </c>
      <c r="I22" s="53">
        <f>SUM(B22:H22)/I11</f>
        <v>0.28302280163239235</v>
      </c>
      <c r="J22" s="3"/>
      <c r="K22" s="3"/>
      <c r="L22" s="3"/>
      <c r="M22" s="3"/>
      <c r="N22" s="3"/>
      <c r="O22" s="3"/>
      <c r="P22" s="3"/>
      <c r="Q22" s="3"/>
      <c r="R22" s="3"/>
      <c r="S22" s="3"/>
      <c r="T22" s="3"/>
      <c r="U22" s="3"/>
      <c r="V22" s="3"/>
      <c r="W22" s="3"/>
      <c r="X22" s="3"/>
      <c r="Y22" s="3"/>
      <c r="Z22" s="3"/>
    </row>
    <row r="23" spans="1:26" ht="18" customHeight="1" x14ac:dyDescent="0.2">
      <c r="A23" s="7" t="s">
        <v>35</v>
      </c>
      <c r="B23" s="54">
        <v>0.34899999999999998</v>
      </c>
      <c r="C23" s="54">
        <v>0.38340000000000002</v>
      </c>
      <c r="D23" s="54">
        <v>0.28799999999999998</v>
      </c>
      <c r="E23" s="55">
        <v>0.35570000000000002</v>
      </c>
      <c r="F23" s="55">
        <v>0.30099999999999999</v>
      </c>
      <c r="G23" s="55">
        <v>0.22800000000000001</v>
      </c>
      <c r="H23" s="55">
        <v>0.217</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855468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45096</v>
      </c>
      <c r="C2" s="5">
        <v>45097</v>
      </c>
      <c r="D2" s="5">
        <v>45098</v>
      </c>
      <c r="E2" s="5">
        <v>45099</v>
      </c>
      <c r="F2" s="5">
        <v>45100</v>
      </c>
      <c r="G2" s="5">
        <v>45101</v>
      </c>
      <c r="H2" s="5">
        <v>45102</v>
      </c>
      <c r="I2" s="6" t="s">
        <v>8</v>
      </c>
      <c r="J2" s="3"/>
      <c r="K2" s="3"/>
      <c r="L2" s="3"/>
      <c r="M2" s="3"/>
      <c r="N2" s="3"/>
      <c r="O2" s="3"/>
      <c r="P2" s="3"/>
      <c r="Q2" s="3"/>
      <c r="R2" s="3"/>
      <c r="S2" s="3"/>
      <c r="T2" s="3"/>
      <c r="U2" s="3"/>
      <c r="V2" s="3"/>
      <c r="W2" s="3"/>
      <c r="X2" s="3"/>
      <c r="Y2" s="3"/>
      <c r="Z2" s="3"/>
    </row>
    <row r="3" spans="1:26" ht="18" customHeight="1" x14ac:dyDescent="0.2">
      <c r="A3" s="7" t="s">
        <v>9</v>
      </c>
      <c r="B3" s="8">
        <v>1661.75</v>
      </c>
      <c r="C3" s="8">
        <v>1978.01</v>
      </c>
      <c r="D3" s="8">
        <v>3137.25</v>
      </c>
      <c r="E3" s="8">
        <v>1215.9000000000001</v>
      </c>
      <c r="F3" s="8">
        <v>1775</v>
      </c>
      <c r="G3" s="8">
        <v>1946.25</v>
      </c>
      <c r="H3" s="8">
        <v>3068.5</v>
      </c>
      <c r="I3" s="9">
        <f t="shared" ref="I3:I10" si="0">SUM(A3:H3)</f>
        <v>14782.66</v>
      </c>
      <c r="J3" s="3"/>
      <c r="K3" s="3"/>
      <c r="L3" s="3"/>
      <c r="M3" s="3"/>
      <c r="N3" s="3"/>
      <c r="O3" s="3"/>
      <c r="P3" s="3"/>
      <c r="Q3" s="3"/>
      <c r="R3" s="3"/>
      <c r="S3" s="3"/>
      <c r="T3" s="3"/>
      <c r="U3" s="3"/>
      <c r="V3" s="3"/>
      <c r="W3" s="3"/>
      <c r="X3" s="3"/>
      <c r="Y3" s="3"/>
      <c r="Z3" s="3"/>
    </row>
    <row r="4" spans="1:26" ht="18" customHeight="1" x14ac:dyDescent="0.2">
      <c r="A4" s="7" t="s">
        <v>10</v>
      </c>
      <c r="B4" s="10">
        <v>34</v>
      </c>
      <c r="C4" s="10">
        <v>53</v>
      </c>
      <c r="D4" s="11">
        <v>70</v>
      </c>
      <c r="E4" s="10">
        <v>28</v>
      </c>
      <c r="F4" s="10">
        <v>46</v>
      </c>
      <c r="G4" s="11">
        <v>54</v>
      </c>
      <c r="H4" s="11">
        <v>70</v>
      </c>
      <c r="I4" s="12">
        <f t="shared" si="0"/>
        <v>355</v>
      </c>
      <c r="J4" s="3"/>
      <c r="K4" s="3"/>
      <c r="L4" s="3"/>
      <c r="M4" s="3"/>
      <c r="N4" s="3"/>
      <c r="O4" s="3"/>
      <c r="P4" s="3"/>
      <c r="Q4" s="3"/>
      <c r="R4" s="3"/>
      <c r="S4" s="3"/>
      <c r="T4" s="3"/>
      <c r="U4" s="3"/>
      <c r="V4" s="3"/>
      <c r="W4" s="3"/>
      <c r="X4" s="3"/>
      <c r="Y4" s="3"/>
      <c r="Z4" s="3"/>
    </row>
    <row r="5" spans="1:26" ht="18" customHeight="1" x14ac:dyDescent="0.2">
      <c r="A5" s="7" t="s">
        <v>11</v>
      </c>
      <c r="B5" s="8">
        <v>6275</v>
      </c>
      <c r="C5" s="8">
        <v>5954.5</v>
      </c>
      <c r="D5" s="13">
        <v>9304.5</v>
      </c>
      <c r="E5" s="8">
        <v>10844.95</v>
      </c>
      <c r="F5" s="8">
        <v>13351.75</v>
      </c>
      <c r="G5" s="13">
        <v>17559.5</v>
      </c>
      <c r="H5" s="13">
        <v>9008.75</v>
      </c>
      <c r="I5" s="9">
        <f t="shared" si="0"/>
        <v>72298.95</v>
      </c>
      <c r="J5" s="3"/>
      <c r="K5" s="3"/>
      <c r="L5" s="3"/>
      <c r="M5" s="3"/>
      <c r="N5" s="3"/>
      <c r="O5" s="3"/>
      <c r="P5" s="3"/>
      <c r="Q5" s="3"/>
      <c r="R5" s="3"/>
      <c r="S5" s="3"/>
      <c r="T5" s="3"/>
      <c r="U5" s="3"/>
      <c r="V5" s="3"/>
      <c r="W5" s="3"/>
      <c r="X5" s="3"/>
      <c r="Y5" s="3"/>
      <c r="Z5" s="3"/>
    </row>
    <row r="6" spans="1:26" ht="18" customHeight="1" x14ac:dyDescent="0.2">
      <c r="A6" s="7" t="s">
        <v>12</v>
      </c>
      <c r="B6" s="10">
        <v>127</v>
      </c>
      <c r="C6" s="10">
        <v>85</v>
      </c>
      <c r="D6" s="11">
        <v>179</v>
      </c>
      <c r="E6" s="10">
        <v>205</v>
      </c>
      <c r="F6" s="10">
        <v>230</v>
      </c>
      <c r="G6" s="11">
        <v>278</v>
      </c>
      <c r="H6" s="11">
        <v>178</v>
      </c>
      <c r="I6" s="14">
        <f t="shared" si="0"/>
        <v>1282</v>
      </c>
      <c r="J6" s="3"/>
      <c r="K6" s="3"/>
      <c r="L6" s="3"/>
      <c r="M6" s="3"/>
      <c r="N6" s="3"/>
      <c r="O6" s="3"/>
      <c r="P6" s="3"/>
      <c r="Q6" s="3"/>
      <c r="R6" s="3"/>
      <c r="S6" s="3"/>
      <c r="T6" s="3"/>
      <c r="U6" s="3"/>
      <c r="V6" s="3"/>
      <c r="W6" s="3"/>
      <c r="X6" s="3"/>
      <c r="Y6" s="3"/>
      <c r="Z6" s="3"/>
    </row>
    <row r="7" spans="1:26" ht="18" customHeight="1" x14ac:dyDescent="0.2">
      <c r="A7" s="7" t="s">
        <v>13</v>
      </c>
      <c r="B7" s="8">
        <v>2735.25</v>
      </c>
      <c r="C7" s="8">
        <v>2483.25</v>
      </c>
      <c r="D7" s="13">
        <v>2253.25</v>
      </c>
      <c r="E7" s="8">
        <v>2141</v>
      </c>
      <c r="F7" s="8">
        <v>5460.01</v>
      </c>
      <c r="G7" s="13">
        <v>6351</v>
      </c>
      <c r="H7" s="13">
        <v>2646.25</v>
      </c>
      <c r="I7" s="15">
        <f t="shared" si="0"/>
        <v>24070.010000000002</v>
      </c>
      <c r="J7" s="3"/>
      <c r="K7" s="3"/>
      <c r="L7" s="3"/>
      <c r="M7" s="3"/>
      <c r="N7" s="3"/>
      <c r="O7" s="3"/>
      <c r="P7" s="3"/>
      <c r="Q7" s="3"/>
      <c r="R7" s="3"/>
      <c r="S7" s="3"/>
      <c r="T7" s="3"/>
      <c r="U7" s="3"/>
      <c r="V7" s="3"/>
      <c r="W7" s="3"/>
      <c r="X7" s="3"/>
      <c r="Y7" s="3"/>
      <c r="Z7" s="3"/>
    </row>
    <row r="8" spans="1:26" ht="18" customHeight="1" x14ac:dyDescent="0.2">
      <c r="A8" s="7" t="s">
        <v>14</v>
      </c>
      <c r="B8" s="10">
        <v>51</v>
      </c>
      <c r="C8" s="10">
        <v>63</v>
      </c>
      <c r="D8" s="11">
        <v>60</v>
      </c>
      <c r="E8" s="10">
        <v>51</v>
      </c>
      <c r="F8" s="10">
        <v>156</v>
      </c>
      <c r="G8" s="11">
        <v>161</v>
      </c>
      <c r="H8" s="11">
        <v>74</v>
      </c>
      <c r="I8" s="14">
        <f t="shared" si="0"/>
        <v>616</v>
      </c>
      <c r="J8" s="3"/>
      <c r="K8" s="3"/>
      <c r="L8" s="3"/>
      <c r="M8" s="3"/>
      <c r="N8" s="3"/>
      <c r="O8" s="3"/>
      <c r="P8" s="3"/>
      <c r="Q8" s="3"/>
      <c r="R8" s="3"/>
      <c r="S8" s="3"/>
      <c r="T8" s="3"/>
      <c r="U8" s="3"/>
      <c r="V8" s="3"/>
      <c r="W8" s="3"/>
      <c r="X8" s="3"/>
      <c r="Y8" s="3"/>
      <c r="Z8" s="3"/>
    </row>
    <row r="9" spans="1:26" ht="15" customHeight="1" x14ac:dyDescent="0.2">
      <c r="A9" s="16" t="s">
        <v>15</v>
      </c>
      <c r="B9" s="17">
        <v>297</v>
      </c>
      <c r="C9" s="17">
        <v>55</v>
      </c>
      <c r="D9" s="18">
        <v>120</v>
      </c>
      <c r="E9" s="17">
        <v>382</v>
      </c>
      <c r="F9" s="17">
        <f>60+127</f>
        <v>187</v>
      </c>
      <c r="G9" s="18">
        <v>447</v>
      </c>
      <c r="H9" s="18">
        <v>156</v>
      </c>
      <c r="I9" s="9">
        <f t="shared" si="0"/>
        <v>1644</v>
      </c>
      <c r="J9" s="3"/>
      <c r="K9" s="3"/>
      <c r="L9" s="3"/>
      <c r="M9" s="3"/>
      <c r="N9" s="3"/>
      <c r="O9" s="3"/>
      <c r="P9" s="3"/>
      <c r="Q9" s="3"/>
      <c r="R9" s="3"/>
      <c r="S9" s="3"/>
      <c r="T9" s="3"/>
      <c r="U9" s="3"/>
      <c r="V9" s="3"/>
      <c r="W9" s="3"/>
      <c r="X9" s="3"/>
      <c r="Y9" s="3"/>
      <c r="Z9" s="3"/>
    </row>
    <row r="10" spans="1:26" ht="15" customHeight="1" x14ac:dyDescent="0.2">
      <c r="A10" s="16" t="s">
        <v>16</v>
      </c>
      <c r="B10" s="19">
        <v>4</v>
      </c>
      <c r="C10" s="19">
        <v>1</v>
      </c>
      <c r="D10" s="20">
        <v>4</v>
      </c>
      <c r="E10" s="19">
        <v>6</v>
      </c>
      <c r="F10" s="19">
        <v>9</v>
      </c>
      <c r="G10" s="20">
        <v>8</v>
      </c>
      <c r="H10" s="20">
        <v>4</v>
      </c>
      <c r="I10" s="12">
        <f t="shared" si="0"/>
        <v>36</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10672</v>
      </c>
      <c r="C11" s="22">
        <f t="shared" si="1"/>
        <v>10415.76</v>
      </c>
      <c r="D11" s="22">
        <f t="shared" si="1"/>
        <v>14695</v>
      </c>
      <c r="E11" s="22">
        <f t="shared" si="1"/>
        <v>14201.85</v>
      </c>
      <c r="F11" s="22">
        <f t="shared" si="1"/>
        <v>20586.760000000002</v>
      </c>
      <c r="G11" s="22">
        <f t="shared" si="1"/>
        <v>25856.75</v>
      </c>
      <c r="H11" s="22">
        <f t="shared" si="1"/>
        <v>14723.5</v>
      </c>
      <c r="I11" s="23">
        <f t="shared" ref="I11:I12" si="2">SUM(B11:H11)</f>
        <v>111151.62</v>
      </c>
      <c r="J11" s="3"/>
      <c r="K11" s="3"/>
      <c r="L11" s="3"/>
      <c r="M11" s="3"/>
      <c r="N11" s="3"/>
      <c r="O11" s="3"/>
      <c r="P11" s="3"/>
      <c r="Q11" s="3"/>
      <c r="R11" s="3"/>
      <c r="S11" s="3"/>
      <c r="T11" s="3"/>
      <c r="U11" s="3"/>
      <c r="V11" s="3"/>
      <c r="W11" s="3"/>
      <c r="X11" s="3"/>
      <c r="Y11" s="3"/>
      <c r="Z11" s="3"/>
    </row>
    <row r="12" spans="1:26" ht="18" customHeight="1" x14ac:dyDescent="0.2">
      <c r="A12" s="24" t="s">
        <v>18</v>
      </c>
      <c r="B12" s="56">
        <v>12606.080000000002</v>
      </c>
      <c r="C12" s="57">
        <v>14735.52</v>
      </c>
      <c r="D12" s="57">
        <v>12599.39</v>
      </c>
      <c r="E12" s="57">
        <v>14797.88</v>
      </c>
      <c r="F12" s="57">
        <v>25282.47</v>
      </c>
      <c r="G12" s="57">
        <v>24518.86</v>
      </c>
      <c r="H12" s="58">
        <v>14894.02</v>
      </c>
      <c r="I12" s="28">
        <f t="shared" si="2"/>
        <v>119434.22</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-0.15342437934710881</v>
      </c>
      <c r="C13" s="29">
        <f t="shared" si="3"/>
        <v>-0.29315287142903679</v>
      </c>
      <c r="D13" s="29">
        <f t="shared" si="3"/>
        <v>0.16632630627355774</v>
      </c>
      <c r="E13" s="29">
        <f t="shared" si="3"/>
        <v>-4.0278066858225561E-2</v>
      </c>
      <c r="F13" s="29">
        <f t="shared" si="3"/>
        <v>-0.18572987528512835</v>
      </c>
      <c r="G13" s="29">
        <f t="shared" si="3"/>
        <v>5.456575060993861E-2</v>
      </c>
      <c r="H13" s="29">
        <f t="shared" si="3"/>
        <v>-1.1448890225741635E-2</v>
      </c>
      <c r="I13" s="30">
        <f t="shared" si="3"/>
        <v>-6.9348633917481986E-2</v>
      </c>
      <c r="J13" s="3"/>
      <c r="K13" s="3"/>
      <c r="L13" s="3"/>
      <c r="M13" s="3"/>
      <c r="N13" s="3"/>
      <c r="O13" s="3"/>
      <c r="P13" s="3"/>
      <c r="Q13" s="3"/>
      <c r="R13" s="3"/>
      <c r="S13" s="3"/>
      <c r="T13" s="3"/>
      <c r="U13" s="3"/>
      <c r="V13" s="3"/>
      <c r="W13" s="3"/>
      <c r="X13" s="3"/>
      <c r="Y13" s="3"/>
      <c r="Z13" s="3"/>
    </row>
    <row r="14" spans="1:26" ht="280.5" x14ac:dyDescent="0.2">
      <c r="A14" s="7"/>
      <c r="B14" s="31" t="s">
        <v>72</v>
      </c>
      <c r="C14" s="31" t="s">
        <v>73</v>
      </c>
      <c r="D14" s="31" t="s">
        <v>74</v>
      </c>
      <c r="E14" s="31" t="s">
        <v>75</v>
      </c>
      <c r="F14" s="31" t="s">
        <v>76</v>
      </c>
      <c r="G14" s="31" t="s">
        <v>77</v>
      </c>
      <c r="H14" s="31" t="s">
        <v>78</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212</v>
      </c>
      <c r="C15" s="35">
        <f t="shared" si="4"/>
        <v>201</v>
      </c>
      <c r="D15" s="35">
        <f t="shared" si="4"/>
        <v>309</v>
      </c>
      <c r="E15" s="35">
        <f t="shared" si="4"/>
        <v>284</v>
      </c>
      <c r="F15" s="35">
        <f t="shared" si="4"/>
        <v>432</v>
      </c>
      <c r="G15" s="36">
        <f t="shared" si="4"/>
        <v>493</v>
      </c>
      <c r="H15" s="35">
        <f t="shared" si="4"/>
        <v>322</v>
      </c>
      <c r="I15" s="37">
        <f>SUM(A15:G15)</f>
        <v>1931</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48.875</v>
      </c>
      <c r="C16" s="38">
        <f t="shared" si="5"/>
        <v>37.320943396226411</v>
      </c>
      <c r="D16" s="38">
        <f t="shared" si="5"/>
        <v>44.817857142857143</v>
      </c>
      <c r="E16" s="38">
        <f t="shared" si="5"/>
        <v>43.425000000000004</v>
      </c>
      <c r="F16" s="38">
        <f t="shared" si="5"/>
        <v>38.586956521739133</v>
      </c>
      <c r="G16" s="38">
        <f t="shared" si="5"/>
        <v>36.041666666666664</v>
      </c>
      <c r="H16" s="38">
        <f t="shared" si="5"/>
        <v>43.835714285714289</v>
      </c>
      <c r="I16" s="39">
        <f t="shared" si="5"/>
        <v>41.641295774647887</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49.409448818897637</v>
      </c>
      <c r="C17" s="38">
        <f t="shared" si="6"/>
        <v>70.052941176470583</v>
      </c>
      <c r="D17" s="38">
        <f t="shared" si="6"/>
        <v>51.980446927374302</v>
      </c>
      <c r="E17" s="38">
        <f t="shared" si="6"/>
        <v>52.902195121951223</v>
      </c>
      <c r="F17" s="38">
        <f t="shared" si="6"/>
        <v>58.051086956521736</v>
      </c>
      <c r="G17" s="38">
        <f t="shared" si="6"/>
        <v>63.163669064748198</v>
      </c>
      <c r="H17" s="38">
        <f t="shared" si="6"/>
        <v>50.610955056179776</v>
      </c>
      <c r="I17" s="39">
        <f t="shared" si="6"/>
        <v>56.395436817472699</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53.632352941176471</v>
      </c>
      <c r="C18" s="38">
        <f t="shared" si="7"/>
        <v>39.416666666666664</v>
      </c>
      <c r="D18" s="38">
        <f t="shared" si="7"/>
        <v>37.554166666666667</v>
      </c>
      <c r="E18" s="38">
        <f t="shared" si="7"/>
        <v>41.980392156862742</v>
      </c>
      <c r="F18" s="38">
        <f t="shared" si="7"/>
        <v>35.000064102564103</v>
      </c>
      <c r="G18" s="38">
        <f t="shared" si="7"/>
        <v>39.447204968944099</v>
      </c>
      <c r="H18" s="38">
        <f t="shared" si="7"/>
        <v>35.760135135135137</v>
      </c>
      <c r="I18" s="39">
        <f t="shared" si="7"/>
        <v>39.074691558441565</v>
      </c>
      <c r="J18" s="3"/>
      <c r="K18" s="3"/>
      <c r="L18" s="3"/>
      <c r="M18" s="3"/>
      <c r="N18" s="3"/>
      <c r="O18" s="3"/>
      <c r="P18" s="3"/>
      <c r="Q18" s="3"/>
      <c r="R18" s="3"/>
      <c r="S18" s="3"/>
      <c r="T18" s="3"/>
      <c r="U18" s="3"/>
      <c r="V18" s="3"/>
      <c r="W18" s="3"/>
      <c r="X18" s="3"/>
      <c r="Y18" s="3"/>
      <c r="Z18" s="3"/>
    </row>
    <row r="19" spans="1:26" ht="38.25" x14ac:dyDescent="0.2">
      <c r="A19" s="40" t="s">
        <v>31</v>
      </c>
      <c r="B19" s="41">
        <v>40</v>
      </c>
      <c r="C19" s="41">
        <v>1122</v>
      </c>
      <c r="D19" s="41">
        <v>220</v>
      </c>
      <c r="E19" s="41">
        <v>157</v>
      </c>
      <c r="F19" s="41">
        <v>390</v>
      </c>
      <c r="G19" s="41">
        <v>289</v>
      </c>
      <c r="H19" s="41">
        <v>388</v>
      </c>
      <c r="I19" s="15">
        <f>B19+C19+D19+E19+F19+G19+H19</f>
        <v>2606</v>
      </c>
      <c r="J19" s="3"/>
      <c r="K19" s="3"/>
      <c r="L19" s="3"/>
      <c r="M19" s="3"/>
      <c r="N19" s="3"/>
      <c r="O19" s="3"/>
      <c r="P19" s="3"/>
      <c r="Q19" s="3"/>
      <c r="R19" s="3"/>
      <c r="S19" s="3"/>
      <c r="T19" s="3"/>
      <c r="U19" s="3"/>
      <c r="V19" s="3"/>
      <c r="W19" s="3"/>
      <c r="X19" s="3"/>
      <c r="Y19" s="3"/>
      <c r="Z19" s="3"/>
    </row>
    <row r="20" spans="1:26" ht="18" customHeight="1" x14ac:dyDescent="0.2">
      <c r="A20" s="7" t="s">
        <v>32</v>
      </c>
      <c r="B20" s="42">
        <f t="shared" ref="B20:H20" si="8">B19/B11</f>
        <v>3.7481259370314842E-3</v>
      </c>
      <c r="C20" s="42">
        <f t="shared" si="8"/>
        <v>0.107721376068573</v>
      </c>
      <c r="D20" s="42">
        <f t="shared" si="8"/>
        <v>1.497107859816264E-2</v>
      </c>
      <c r="E20" s="43">
        <f t="shared" si="8"/>
        <v>1.1054897777402239E-2</v>
      </c>
      <c r="F20" s="43">
        <f t="shared" si="8"/>
        <v>1.8944214631151281E-2</v>
      </c>
      <c r="G20" s="42">
        <f t="shared" si="8"/>
        <v>1.1176965395883087E-2</v>
      </c>
      <c r="H20" s="42">
        <f t="shared" si="8"/>
        <v>2.6352429789112643E-2</v>
      </c>
      <c r="I20" s="44">
        <f>SUM(B19:H19)/I12</f>
        <v>2.1819542171414526E-2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t="s">
        <v>79</v>
      </c>
      <c r="I21" s="50"/>
      <c r="J21" s="3"/>
      <c r="K21" s="3"/>
      <c r="L21" s="3"/>
      <c r="M21" s="3"/>
      <c r="N21" s="3"/>
      <c r="O21" s="3"/>
      <c r="P21" s="3"/>
      <c r="Q21" s="3"/>
      <c r="R21" s="3"/>
      <c r="S21" s="3"/>
      <c r="T21" s="3"/>
      <c r="U21" s="3"/>
      <c r="V21" s="3"/>
      <c r="W21" s="3"/>
      <c r="X21" s="3"/>
      <c r="Y21" s="3"/>
      <c r="Z21" s="3"/>
    </row>
    <row r="22" spans="1:26" ht="18" customHeight="1" x14ac:dyDescent="0.2">
      <c r="A22" s="51" t="s">
        <v>34</v>
      </c>
      <c r="B22" s="52">
        <v>4131.96</v>
      </c>
      <c r="C22" s="52">
        <v>3637.28</v>
      </c>
      <c r="D22" s="52">
        <v>4427.24</v>
      </c>
      <c r="E22" s="52">
        <v>4550.58</v>
      </c>
      <c r="F22" s="52">
        <v>5258.01</v>
      </c>
      <c r="G22" s="52">
        <v>5864.26</v>
      </c>
      <c r="H22" s="52">
        <v>4710.25</v>
      </c>
      <c r="I22" s="53">
        <f>SUM(B22:H22)/I11</f>
        <v>0.29310935819019107</v>
      </c>
      <c r="J22" s="3"/>
      <c r="K22" s="3"/>
      <c r="L22" s="3"/>
      <c r="M22" s="3"/>
      <c r="N22" s="3"/>
      <c r="O22" s="3"/>
      <c r="P22" s="3"/>
      <c r="Q22" s="3"/>
      <c r="R22" s="3"/>
      <c r="S22" s="3"/>
      <c r="T22" s="3"/>
      <c r="U22" s="3"/>
      <c r="V22" s="3"/>
      <c r="W22" s="3"/>
      <c r="X22" s="3"/>
      <c r="Y22" s="3"/>
      <c r="Z22" s="3"/>
    </row>
    <row r="23" spans="1:26" ht="18" customHeight="1" x14ac:dyDescent="0.2">
      <c r="A23" s="7" t="s">
        <v>35</v>
      </c>
      <c r="B23" s="54">
        <v>0.38700000000000001</v>
      </c>
      <c r="C23" s="54">
        <v>0.34920000000000001</v>
      </c>
      <c r="D23" s="54">
        <v>0.30130000000000001</v>
      </c>
      <c r="E23" s="55">
        <v>0.32</v>
      </c>
      <c r="F23" s="55">
        <v>0.255</v>
      </c>
      <c r="G23" s="55">
        <v>0.2268</v>
      </c>
      <c r="H23" s="55">
        <v>0.32</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36.140625" customWidth="1"/>
    <col min="7" max="7" width="40.7109375" customWidth="1"/>
    <col min="8" max="8" width="21.855468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45089</v>
      </c>
      <c r="C2" s="5">
        <v>45090</v>
      </c>
      <c r="D2" s="5">
        <v>45091</v>
      </c>
      <c r="E2" s="5">
        <v>45092</v>
      </c>
      <c r="F2" s="5">
        <v>45093</v>
      </c>
      <c r="G2" s="5">
        <v>45094</v>
      </c>
      <c r="H2" s="5">
        <v>45095</v>
      </c>
      <c r="I2" s="6" t="s">
        <v>8</v>
      </c>
      <c r="J2" s="3"/>
      <c r="K2" s="3"/>
      <c r="L2" s="3"/>
      <c r="M2" s="3"/>
      <c r="N2" s="3"/>
      <c r="O2" s="3"/>
      <c r="P2" s="3"/>
      <c r="Q2" s="3"/>
      <c r="R2" s="3"/>
      <c r="S2" s="3"/>
      <c r="T2" s="3"/>
      <c r="U2" s="3"/>
      <c r="V2" s="3"/>
      <c r="W2" s="3"/>
      <c r="X2" s="3"/>
      <c r="Y2" s="3"/>
      <c r="Z2" s="3"/>
    </row>
    <row r="3" spans="1:26" ht="18" customHeight="1" x14ac:dyDescent="0.2">
      <c r="A3" s="7" t="s">
        <v>9</v>
      </c>
      <c r="B3" s="8">
        <v>2532.5</v>
      </c>
      <c r="C3" s="8">
        <v>2364.75</v>
      </c>
      <c r="D3" s="8">
        <v>2484.5</v>
      </c>
      <c r="E3" s="8">
        <v>1165.5</v>
      </c>
      <c r="F3" s="8">
        <v>2486</v>
      </c>
      <c r="G3" s="8">
        <v>2979</v>
      </c>
      <c r="H3" s="8">
        <v>5641</v>
      </c>
      <c r="I3" s="9">
        <f t="shared" ref="I3:I10" si="0">SUM(A3:H3)</f>
        <v>19653.25</v>
      </c>
      <c r="J3" s="3"/>
      <c r="K3" s="3"/>
      <c r="L3" s="3"/>
      <c r="M3" s="3"/>
      <c r="N3" s="3"/>
      <c r="O3" s="3"/>
      <c r="P3" s="3"/>
      <c r="Q3" s="3"/>
      <c r="R3" s="3"/>
      <c r="S3" s="3"/>
      <c r="T3" s="3"/>
      <c r="U3" s="3"/>
      <c r="V3" s="3"/>
      <c r="W3" s="3"/>
      <c r="X3" s="3"/>
      <c r="Y3" s="3"/>
      <c r="Z3" s="3"/>
    </row>
    <row r="4" spans="1:26" ht="18" customHeight="1" x14ac:dyDescent="0.2">
      <c r="A4" s="7" t="s">
        <v>10</v>
      </c>
      <c r="B4" s="10">
        <v>53</v>
      </c>
      <c r="C4" s="10">
        <v>52</v>
      </c>
      <c r="D4" s="11">
        <v>57</v>
      </c>
      <c r="E4" s="10">
        <v>3</v>
      </c>
      <c r="F4" s="10">
        <v>62</v>
      </c>
      <c r="G4" s="11">
        <v>67</v>
      </c>
      <c r="H4" s="11">
        <v>105</v>
      </c>
      <c r="I4" s="12">
        <f t="shared" si="0"/>
        <v>399</v>
      </c>
      <c r="J4" s="3"/>
      <c r="K4" s="3"/>
      <c r="L4" s="3"/>
      <c r="M4" s="3"/>
      <c r="N4" s="3"/>
      <c r="O4" s="3"/>
      <c r="P4" s="3"/>
      <c r="Q4" s="3"/>
      <c r="R4" s="3"/>
      <c r="S4" s="3"/>
      <c r="T4" s="3"/>
      <c r="U4" s="3"/>
      <c r="V4" s="3"/>
      <c r="W4" s="3"/>
      <c r="X4" s="3"/>
      <c r="Y4" s="3"/>
      <c r="Z4" s="3"/>
    </row>
    <row r="5" spans="1:26" ht="18" customHeight="1" x14ac:dyDescent="0.2">
      <c r="A5" s="7" t="s">
        <v>11</v>
      </c>
      <c r="B5" s="8">
        <v>6561.25</v>
      </c>
      <c r="C5" s="8">
        <v>4695.5</v>
      </c>
      <c r="D5" s="13">
        <v>7430.5</v>
      </c>
      <c r="E5" s="8">
        <v>6796</v>
      </c>
      <c r="F5" s="8">
        <v>18080</v>
      </c>
      <c r="G5" s="13">
        <v>17623</v>
      </c>
      <c r="H5" s="13">
        <v>13306</v>
      </c>
      <c r="I5" s="9">
        <f t="shared" si="0"/>
        <v>74492.25</v>
      </c>
      <c r="J5" s="3"/>
      <c r="K5" s="3"/>
      <c r="L5" s="3"/>
      <c r="M5" s="3"/>
      <c r="N5" s="3"/>
      <c r="O5" s="3"/>
      <c r="P5" s="3"/>
      <c r="Q5" s="3"/>
      <c r="R5" s="3"/>
      <c r="S5" s="3"/>
      <c r="T5" s="3"/>
      <c r="U5" s="3"/>
      <c r="V5" s="3"/>
      <c r="W5" s="3"/>
      <c r="X5" s="3"/>
      <c r="Y5" s="3"/>
      <c r="Z5" s="3"/>
    </row>
    <row r="6" spans="1:26" ht="18" customHeight="1" x14ac:dyDescent="0.2">
      <c r="A6" s="7" t="s">
        <v>12</v>
      </c>
      <c r="B6" s="10">
        <v>134</v>
      </c>
      <c r="C6" s="10">
        <v>94</v>
      </c>
      <c r="D6" s="11">
        <v>145</v>
      </c>
      <c r="E6" s="10">
        <v>117</v>
      </c>
      <c r="F6" s="10">
        <v>332</v>
      </c>
      <c r="G6" s="11">
        <v>315</v>
      </c>
      <c r="H6" s="11">
        <v>234</v>
      </c>
      <c r="I6" s="14">
        <f t="shared" si="0"/>
        <v>1371</v>
      </c>
      <c r="J6" s="3"/>
      <c r="K6" s="3"/>
      <c r="L6" s="3"/>
      <c r="M6" s="3"/>
      <c r="N6" s="3"/>
      <c r="O6" s="3"/>
      <c r="P6" s="3"/>
      <c r="Q6" s="3"/>
      <c r="R6" s="3"/>
      <c r="S6" s="3"/>
      <c r="T6" s="3"/>
      <c r="U6" s="3"/>
      <c r="V6" s="3"/>
      <c r="W6" s="3"/>
      <c r="X6" s="3"/>
      <c r="Y6" s="3"/>
      <c r="Z6" s="3"/>
    </row>
    <row r="7" spans="1:26" ht="18" customHeight="1" x14ac:dyDescent="0.2">
      <c r="A7" s="7" t="s">
        <v>13</v>
      </c>
      <c r="B7" s="8">
        <v>2588.5100000000002</v>
      </c>
      <c r="C7" s="8">
        <v>2091.7199999999998</v>
      </c>
      <c r="D7" s="13">
        <v>1997.75</v>
      </c>
      <c r="E7" s="8">
        <v>2892</v>
      </c>
      <c r="F7" s="8">
        <v>6523.75</v>
      </c>
      <c r="G7" s="13">
        <v>6530</v>
      </c>
      <c r="H7" s="13">
        <v>2890</v>
      </c>
      <c r="I7" s="15">
        <f t="shared" si="0"/>
        <v>25513.73</v>
      </c>
      <c r="J7" s="3"/>
      <c r="K7" s="3"/>
      <c r="L7" s="3"/>
      <c r="M7" s="3"/>
      <c r="N7" s="3"/>
      <c r="O7" s="3"/>
      <c r="P7" s="3"/>
      <c r="Q7" s="3"/>
      <c r="R7" s="3"/>
      <c r="S7" s="3"/>
      <c r="T7" s="3"/>
      <c r="U7" s="3"/>
      <c r="V7" s="3"/>
      <c r="W7" s="3"/>
      <c r="X7" s="3"/>
      <c r="Y7" s="3"/>
      <c r="Z7" s="3"/>
    </row>
    <row r="8" spans="1:26" ht="18" customHeight="1" x14ac:dyDescent="0.2">
      <c r="A8" s="7" t="s">
        <v>14</v>
      </c>
      <c r="B8" s="10">
        <v>58</v>
      </c>
      <c r="C8" s="10">
        <v>60</v>
      </c>
      <c r="D8" s="11">
        <v>50</v>
      </c>
      <c r="E8" s="10">
        <v>68</v>
      </c>
      <c r="F8" s="10">
        <v>187</v>
      </c>
      <c r="G8" s="11">
        <v>152</v>
      </c>
      <c r="H8" s="11">
        <v>67</v>
      </c>
      <c r="I8" s="14">
        <f t="shared" si="0"/>
        <v>642</v>
      </c>
      <c r="J8" s="3"/>
      <c r="K8" s="3"/>
      <c r="L8" s="3"/>
      <c r="M8" s="3"/>
      <c r="N8" s="3"/>
      <c r="O8" s="3"/>
      <c r="P8" s="3"/>
      <c r="Q8" s="3"/>
      <c r="R8" s="3"/>
      <c r="S8" s="3"/>
      <c r="T8" s="3"/>
      <c r="U8" s="3"/>
      <c r="V8" s="3"/>
      <c r="W8" s="3"/>
      <c r="X8" s="3"/>
      <c r="Y8" s="3"/>
      <c r="Z8" s="3"/>
    </row>
    <row r="9" spans="1:26" ht="15" customHeight="1" x14ac:dyDescent="0.2">
      <c r="A9" s="16" t="s">
        <v>15</v>
      </c>
      <c r="B9" s="17">
        <v>193</v>
      </c>
      <c r="C9" s="17">
        <v>245</v>
      </c>
      <c r="D9" s="18">
        <v>292</v>
      </c>
      <c r="E9" s="17">
        <v>275</v>
      </c>
      <c r="F9" s="17">
        <v>459</v>
      </c>
      <c r="G9" s="18">
        <v>155</v>
      </c>
      <c r="H9" s="18">
        <f>125+453</f>
        <v>578</v>
      </c>
      <c r="I9" s="9">
        <f t="shared" si="0"/>
        <v>2197</v>
      </c>
      <c r="J9" s="3"/>
      <c r="K9" s="3"/>
      <c r="L9" s="3"/>
      <c r="M9" s="3"/>
      <c r="N9" s="3"/>
      <c r="O9" s="3"/>
      <c r="P9" s="3"/>
      <c r="Q9" s="3"/>
      <c r="R9" s="3"/>
      <c r="S9" s="3"/>
      <c r="T9" s="3"/>
      <c r="U9" s="3"/>
      <c r="V9" s="3"/>
      <c r="W9" s="3"/>
      <c r="X9" s="3"/>
      <c r="Y9" s="3"/>
      <c r="Z9" s="3"/>
    </row>
    <row r="10" spans="1:26" ht="15" customHeight="1" x14ac:dyDescent="0.2">
      <c r="A10" s="16" t="s">
        <v>16</v>
      </c>
      <c r="B10" s="19">
        <v>5</v>
      </c>
      <c r="C10" s="19">
        <v>10</v>
      </c>
      <c r="D10" s="20">
        <v>8</v>
      </c>
      <c r="E10" s="19">
        <v>3</v>
      </c>
      <c r="F10" s="19">
        <v>12</v>
      </c>
      <c r="G10" s="20">
        <v>6</v>
      </c>
      <c r="H10" s="20">
        <v>11</v>
      </c>
      <c r="I10" s="12">
        <f t="shared" si="0"/>
        <v>55</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11682.26</v>
      </c>
      <c r="C11" s="22">
        <f t="shared" si="1"/>
        <v>9151.9699999999993</v>
      </c>
      <c r="D11" s="22">
        <f t="shared" si="1"/>
        <v>11912.75</v>
      </c>
      <c r="E11" s="22">
        <f t="shared" si="1"/>
        <v>10853.5</v>
      </c>
      <c r="F11" s="22">
        <f t="shared" si="1"/>
        <v>27089.75</v>
      </c>
      <c r="G11" s="22">
        <f t="shared" si="1"/>
        <v>27132</v>
      </c>
      <c r="H11" s="22">
        <f t="shared" si="1"/>
        <v>21837</v>
      </c>
      <c r="I11" s="23">
        <f t="shared" ref="I11:I12" si="2">SUM(B11:H11)</f>
        <v>119659.23</v>
      </c>
      <c r="J11" s="3"/>
      <c r="K11" s="3"/>
      <c r="L11" s="3"/>
      <c r="M11" s="3"/>
      <c r="N11" s="3"/>
      <c r="O11" s="3"/>
      <c r="P11" s="3"/>
      <c r="Q11" s="3"/>
      <c r="R11" s="3"/>
      <c r="S11" s="3"/>
      <c r="T11" s="3"/>
      <c r="U11" s="3"/>
      <c r="V11" s="3"/>
      <c r="W11" s="3"/>
      <c r="X11" s="3"/>
      <c r="Y11" s="3"/>
      <c r="Z11" s="3"/>
    </row>
    <row r="12" spans="1:26" ht="18" customHeight="1" x14ac:dyDescent="0.2">
      <c r="A12" s="24" t="s">
        <v>18</v>
      </c>
      <c r="B12" s="25">
        <v>11136.17</v>
      </c>
      <c r="C12" s="26">
        <v>12921.52</v>
      </c>
      <c r="D12" s="26">
        <v>16166.9</v>
      </c>
      <c r="E12" s="26">
        <v>12057.01</v>
      </c>
      <c r="F12" s="26">
        <v>24999.43</v>
      </c>
      <c r="G12" s="26">
        <v>28789.1</v>
      </c>
      <c r="H12" s="27">
        <v>20856.52</v>
      </c>
      <c r="I12" s="28">
        <f t="shared" si="2"/>
        <v>126926.65000000001</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4.9037505713364661E-2</v>
      </c>
      <c r="C13" s="29">
        <f t="shared" si="3"/>
        <v>-0.29172651514682491</v>
      </c>
      <c r="D13" s="29">
        <f t="shared" si="3"/>
        <v>-0.26313950107936585</v>
      </c>
      <c r="E13" s="29">
        <f t="shared" si="3"/>
        <v>-9.9818279988156289E-2</v>
      </c>
      <c r="F13" s="29">
        <f t="shared" si="3"/>
        <v>8.3614706415306259E-2</v>
      </c>
      <c r="G13" s="29">
        <f t="shared" si="3"/>
        <v>-5.7559979297720269E-2</v>
      </c>
      <c r="H13" s="29">
        <f t="shared" si="3"/>
        <v>4.7010718950237125E-2</v>
      </c>
      <c r="I13" s="30">
        <f t="shared" si="3"/>
        <v>-5.7256848739015896E-2</v>
      </c>
      <c r="J13" s="3"/>
      <c r="K13" s="3"/>
      <c r="L13" s="3"/>
      <c r="M13" s="3"/>
      <c r="N13" s="3"/>
      <c r="O13" s="3"/>
      <c r="P13" s="3"/>
      <c r="Q13" s="3"/>
      <c r="R13" s="3"/>
      <c r="S13" s="3"/>
      <c r="T13" s="3"/>
      <c r="U13" s="3"/>
      <c r="V13" s="3"/>
      <c r="W13" s="3"/>
      <c r="X13" s="3"/>
      <c r="Y13" s="3"/>
      <c r="Z13" s="3"/>
    </row>
    <row r="14" spans="1:26" ht="105" customHeight="1" x14ac:dyDescent="0.2">
      <c r="A14" s="7"/>
      <c r="B14" s="31" t="s">
        <v>80</v>
      </c>
      <c r="C14" s="31" t="s">
        <v>81</v>
      </c>
      <c r="D14" s="31" t="s">
        <v>82</v>
      </c>
      <c r="E14" s="31" t="s">
        <v>83</v>
      </c>
      <c r="F14" s="32" t="s">
        <v>84</v>
      </c>
      <c r="G14" s="31" t="s">
        <v>85</v>
      </c>
      <c r="H14" s="31" t="s">
        <v>86</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245</v>
      </c>
      <c r="C15" s="35">
        <f t="shared" si="4"/>
        <v>206</v>
      </c>
      <c r="D15" s="35">
        <f t="shared" si="4"/>
        <v>252</v>
      </c>
      <c r="E15" s="35">
        <f t="shared" si="4"/>
        <v>188</v>
      </c>
      <c r="F15" s="35">
        <f t="shared" si="4"/>
        <v>581</v>
      </c>
      <c r="G15" s="36">
        <f t="shared" si="4"/>
        <v>534</v>
      </c>
      <c r="H15" s="35">
        <f t="shared" si="4"/>
        <v>406</v>
      </c>
      <c r="I15" s="37">
        <f>SUM(A15:G15)</f>
        <v>2006</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47.783018867924525</v>
      </c>
      <c r="C16" s="38">
        <f t="shared" si="5"/>
        <v>45.47596153846154</v>
      </c>
      <c r="D16" s="38">
        <f t="shared" si="5"/>
        <v>43.587719298245617</v>
      </c>
      <c r="E16" s="38">
        <f t="shared" si="5"/>
        <v>388.5</v>
      </c>
      <c r="F16" s="38">
        <f t="shared" si="5"/>
        <v>40.096774193548384</v>
      </c>
      <c r="G16" s="38">
        <f t="shared" si="5"/>
        <v>44.462686567164177</v>
      </c>
      <c r="H16" s="38">
        <f t="shared" si="5"/>
        <v>53.723809523809521</v>
      </c>
      <c r="I16" s="39">
        <f t="shared" si="5"/>
        <v>49.256265664160402</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48.964552238805972</v>
      </c>
      <c r="C17" s="38">
        <f t="shared" si="6"/>
        <v>49.952127659574465</v>
      </c>
      <c r="D17" s="38">
        <f t="shared" si="6"/>
        <v>51.244827586206895</v>
      </c>
      <c r="E17" s="38">
        <f t="shared" si="6"/>
        <v>58.085470085470085</v>
      </c>
      <c r="F17" s="38">
        <f t="shared" si="6"/>
        <v>54.457831325301207</v>
      </c>
      <c r="G17" s="38">
        <f t="shared" si="6"/>
        <v>55.946031746031743</v>
      </c>
      <c r="H17" s="38">
        <f t="shared" si="6"/>
        <v>56.863247863247864</v>
      </c>
      <c r="I17" s="39">
        <f t="shared" si="6"/>
        <v>54.334245076586434</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44.629482758620696</v>
      </c>
      <c r="C18" s="38">
        <f t="shared" si="7"/>
        <v>34.861999999999995</v>
      </c>
      <c r="D18" s="38">
        <f t="shared" si="7"/>
        <v>39.954999999999998</v>
      </c>
      <c r="E18" s="38">
        <f t="shared" si="7"/>
        <v>42.529411764705884</v>
      </c>
      <c r="F18" s="38">
        <f t="shared" si="7"/>
        <v>34.886363636363633</v>
      </c>
      <c r="G18" s="38">
        <f t="shared" si="7"/>
        <v>42.960526315789473</v>
      </c>
      <c r="H18" s="38">
        <f t="shared" si="7"/>
        <v>43.134328358208954</v>
      </c>
      <c r="I18" s="39">
        <f t="shared" si="7"/>
        <v>39.741012461059192</v>
      </c>
      <c r="J18" s="3"/>
      <c r="K18" s="3"/>
      <c r="L18" s="3"/>
      <c r="M18" s="3"/>
      <c r="N18" s="3"/>
      <c r="O18" s="3"/>
      <c r="P18" s="3"/>
      <c r="Q18" s="3"/>
      <c r="R18" s="3"/>
      <c r="S18" s="3"/>
      <c r="T18" s="3"/>
      <c r="U18" s="3"/>
      <c r="V18" s="3"/>
      <c r="W18" s="3"/>
      <c r="X18" s="3"/>
      <c r="Y18" s="3"/>
      <c r="Z18" s="3"/>
    </row>
    <row r="19" spans="1:26" ht="38.25" x14ac:dyDescent="0.2">
      <c r="A19" s="40" t="s">
        <v>31</v>
      </c>
      <c r="B19" s="41">
        <v>82</v>
      </c>
      <c r="C19" s="41">
        <v>147</v>
      </c>
      <c r="D19" s="41">
        <v>112</v>
      </c>
      <c r="E19" s="41">
        <v>321</v>
      </c>
      <c r="F19" s="41">
        <v>370</v>
      </c>
      <c r="G19" s="41">
        <v>342</v>
      </c>
      <c r="H19" s="41">
        <v>297</v>
      </c>
      <c r="I19" s="15">
        <f>B19+C19+D19+E19+F19+G19+H19</f>
        <v>1671</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7.0191897800596804E-3</v>
      </c>
      <c r="C20" s="42">
        <f t="shared" si="8"/>
        <v>1.6062115588228548E-2</v>
      </c>
      <c r="D20" s="42">
        <f t="shared" ref="D20:G20" si="9">D19/D12</f>
        <v>6.9277350636176389E-3</v>
      </c>
      <c r="E20" s="43">
        <f t="shared" si="9"/>
        <v>2.6623516112203604E-2</v>
      </c>
      <c r="F20" s="43">
        <f t="shared" si="9"/>
        <v>1.4800337447693808E-2</v>
      </c>
      <c r="G20" s="42">
        <f t="shared" si="9"/>
        <v>1.1879496059272434E-2</v>
      </c>
      <c r="H20" s="42">
        <f>H19/H11</f>
        <v>1.3600769336447315E-2</v>
      </c>
      <c r="I20" s="44">
        <f>SUM(B19:H19)/I12</f>
        <v>1.3165083928394864E-2</v>
      </c>
      <c r="J20" s="3"/>
      <c r="K20" s="3"/>
      <c r="L20" s="3"/>
      <c r="M20" s="3"/>
      <c r="N20" s="3"/>
      <c r="O20" s="3"/>
      <c r="P20" s="3"/>
      <c r="Q20" s="3"/>
      <c r="R20" s="3"/>
      <c r="S20" s="3"/>
      <c r="T20" s="3"/>
      <c r="U20" s="3"/>
      <c r="V20" s="3"/>
      <c r="W20" s="3"/>
      <c r="X20" s="3"/>
      <c r="Y20" s="3"/>
      <c r="Z20" s="3"/>
    </row>
    <row r="21" spans="1:26" ht="31.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4181.71</v>
      </c>
      <c r="C22" s="52">
        <v>3327.52</v>
      </c>
      <c r="D22" s="52">
        <v>4297.76</v>
      </c>
      <c r="E22" s="52">
        <v>3860.27</v>
      </c>
      <c r="F22" s="52">
        <v>5766.6</v>
      </c>
      <c r="G22" s="52">
        <v>5765.93</v>
      </c>
      <c r="H22" s="52">
        <v>5244.11</v>
      </c>
      <c r="I22" s="53">
        <f>SUM(B22:H22)/I11</f>
        <v>0.27113579119638326</v>
      </c>
      <c r="J22" s="3"/>
      <c r="K22" s="3"/>
      <c r="L22" s="3"/>
      <c r="M22" s="3"/>
      <c r="N22" s="3"/>
      <c r="O22" s="3"/>
      <c r="P22" s="3"/>
      <c r="Q22" s="3"/>
      <c r="R22" s="3"/>
      <c r="S22" s="3"/>
      <c r="T22" s="3"/>
      <c r="U22" s="3"/>
      <c r="V22" s="3"/>
      <c r="W22" s="3"/>
      <c r="X22" s="3"/>
      <c r="Y22" s="3"/>
      <c r="Z22" s="3"/>
    </row>
    <row r="23" spans="1:26" ht="18" customHeight="1" x14ac:dyDescent="0.2">
      <c r="A23" s="7" t="s">
        <v>35</v>
      </c>
      <c r="B23" s="54">
        <v>0.35799999999999998</v>
      </c>
      <c r="C23" s="54">
        <v>0.36</v>
      </c>
      <c r="D23" s="54">
        <v>0.36</v>
      </c>
      <c r="E23" s="55">
        <v>0.35570000000000002</v>
      </c>
      <c r="F23" s="55">
        <v>0.21299999999999999</v>
      </c>
      <c r="G23" s="55">
        <v>0.21299999999999999</v>
      </c>
      <c r="H23" s="55">
        <v>0.24</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42578125" defaultRowHeight="15" customHeight="1" x14ac:dyDescent="0.2"/>
  <cols>
    <col min="1" max="1" width="18.7109375" customWidth="1"/>
    <col min="2" max="3" width="14.7109375" customWidth="1"/>
    <col min="4" max="4" width="22.7109375" customWidth="1"/>
    <col min="5" max="5" width="31.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45082</v>
      </c>
      <c r="C2" s="5">
        <v>45083</v>
      </c>
      <c r="D2" s="5">
        <v>45084</v>
      </c>
      <c r="E2" s="5">
        <v>45085</v>
      </c>
      <c r="F2" s="5">
        <v>45086</v>
      </c>
      <c r="G2" s="5">
        <v>45087</v>
      </c>
      <c r="H2" s="5">
        <v>45088</v>
      </c>
      <c r="I2" s="6" t="s">
        <v>8</v>
      </c>
      <c r="J2" s="3"/>
      <c r="K2" s="3"/>
      <c r="L2" s="3"/>
      <c r="M2" s="3"/>
      <c r="N2" s="3"/>
      <c r="O2" s="3"/>
      <c r="P2" s="3"/>
      <c r="Q2" s="3"/>
      <c r="R2" s="3"/>
      <c r="S2" s="3"/>
      <c r="T2" s="3"/>
      <c r="U2" s="3"/>
      <c r="V2" s="3"/>
      <c r="W2" s="3"/>
      <c r="X2" s="3"/>
      <c r="Y2" s="3"/>
      <c r="Z2" s="3"/>
    </row>
    <row r="3" spans="1:26" ht="18" customHeight="1" x14ac:dyDescent="0.2">
      <c r="A3" s="7" t="s">
        <v>9</v>
      </c>
      <c r="B3" s="8">
        <v>3087.25</v>
      </c>
      <c r="C3" s="8">
        <v>1944.5</v>
      </c>
      <c r="D3" s="8">
        <v>2540.25</v>
      </c>
      <c r="E3" s="8">
        <v>3462.25</v>
      </c>
      <c r="F3" s="8">
        <v>2407</v>
      </c>
      <c r="G3" s="8">
        <v>3578.75</v>
      </c>
      <c r="H3" s="8">
        <v>3172.4</v>
      </c>
      <c r="I3" s="9">
        <f t="shared" ref="I3:I10" si="0">SUM(A3:H3)</f>
        <v>20192.400000000001</v>
      </c>
      <c r="J3" s="3"/>
      <c r="K3" s="3"/>
      <c r="L3" s="3"/>
      <c r="M3" s="3"/>
      <c r="N3" s="3"/>
      <c r="O3" s="3"/>
      <c r="P3" s="3"/>
      <c r="Q3" s="3"/>
      <c r="R3" s="3"/>
      <c r="S3" s="3"/>
      <c r="T3" s="3"/>
      <c r="U3" s="3"/>
      <c r="V3" s="3"/>
      <c r="W3" s="3"/>
      <c r="X3" s="3"/>
      <c r="Y3" s="3"/>
      <c r="Z3" s="3"/>
    </row>
    <row r="4" spans="1:26" ht="18" customHeight="1" x14ac:dyDescent="0.2">
      <c r="A4" s="7" t="s">
        <v>10</v>
      </c>
      <c r="B4" s="10">
        <v>78</v>
      </c>
      <c r="C4" s="10">
        <v>47</v>
      </c>
      <c r="D4" s="11">
        <v>71</v>
      </c>
      <c r="E4" s="10">
        <v>90</v>
      </c>
      <c r="F4" s="10">
        <v>48</v>
      </c>
      <c r="G4" s="11">
        <v>86</v>
      </c>
      <c r="H4" s="11">
        <v>77</v>
      </c>
      <c r="I4" s="12">
        <f t="shared" si="0"/>
        <v>497</v>
      </c>
      <c r="J4" s="3"/>
      <c r="K4" s="3"/>
      <c r="L4" s="3"/>
      <c r="M4" s="3"/>
      <c r="N4" s="3"/>
      <c r="O4" s="3"/>
      <c r="P4" s="3"/>
      <c r="Q4" s="3"/>
      <c r="R4" s="3"/>
      <c r="S4" s="3"/>
      <c r="T4" s="3"/>
      <c r="U4" s="3"/>
      <c r="V4" s="3"/>
      <c r="W4" s="3"/>
      <c r="X4" s="3"/>
      <c r="Y4" s="3"/>
      <c r="Z4" s="3"/>
    </row>
    <row r="5" spans="1:26" ht="18" customHeight="1" x14ac:dyDescent="0.2">
      <c r="A5" s="7" t="s">
        <v>11</v>
      </c>
      <c r="B5" s="8">
        <v>6785.75</v>
      </c>
      <c r="C5" s="8">
        <v>5736.5</v>
      </c>
      <c r="D5" s="13">
        <v>5433</v>
      </c>
      <c r="E5" s="8">
        <v>9664.25</v>
      </c>
      <c r="F5" s="8">
        <v>12745</v>
      </c>
      <c r="G5" s="13">
        <v>17767</v>
      </c>
      <c r="H5" s="13">
        <v>8296.75</v>
      </c>
      <c r="I5" s="9">
        <f t="shared" si="0"/>
        <v>66428.25</v>
      </c>
      <c r="J5" s="3"/>
      <c r="K5" s="3"/>
      <c r="L5" s="3"/>
      <c r="M5" s="3"/>
      <c r="N5" s="3"/>
      <c r="O5" s="3"/>
      <c r="P5" s="3"/>
      <c r="Q5" s="3"/>
      <c r="R5" s="3"/>
      <c r="S5" s="3"/>
      <c r="T5" s="3"/>
      <c r="U5" s="3"/>
      <c r="V5" s="3"/>
      <c r="W5" s="3"/>
      <c r="X5" s="3"/>
      <c r="Y5" s="3"/>
      <c r="Z5" s="3"/>
    </row>
    <row r="6" spans="1:26" ht="18" customHeight="1" x14ac:dyDescent="0.2">
      <c r="A6" s="7" t="s">
        <v>12</v>
      </c>
      <c r="B6" s="10">
        <v>123</v>
      </c>
      <c r="C6" s="10">
        <v>101</v>
      </c>
      <c r="D6" s="11">
        <v>105</v>
      </c>
      <c r="E6" s="10">
        <v>155</v>
      </c>
      <c r="F6" s="10">
        <v>234</v>
      </c>
      <c r="G6" s="11">
        <v>310</v>
      </c>
      <c r="H6" s="11">
        <v>172</v>
      </c>
      <c r="I6" s="14">
        <f t="shared" si="0"/>
        <v>1200</v>
      </c>
      <c r="J6" s="3"/>
      <c r="K6" s="3"/>
      <c r="L6" s="3"/>
      <c r="M6" s="3"/>
      <c r="N6" s="3"/>
      <c r="O6" s="3"/>
      <c r="P6" s="3"/>
      <c r="Q6" s="3"/>
      <c r="R6" s="3"/>
      <c r="S6" s="3"/>
      <c r="T6" s="3"/>
      <c r="U6" s="3"/>
      <c r="V6" s="3"/>
      <c r="W6" s="3"/>
      <c r="X6" s="3"/>
      <c r="Y6" s="3"/>
      <c r="Z6" s="3"/>
    </row>
    <row r="7" spans="1:26" ht="18" customHeight="1" x14ac:dyDescent="0.2">
      <c r="A7" s="7" t="s">
        <v>13</v>
      </c>
      <c r="B7" s="8">
        <v>2518.25</v>
      </c>
      <c r="C7" s="8">
        <v>2412</v>
      </c>
      <c r="D7" s="13">
        <v>2262.5</v>
      </c>
      <c r="E7" s="8">
        <v>2522.75</v>
      </c>
      <c r="F7" s="8">
        <v>5043.25</v>
      </c>
      <c r="G7" s="13">
        <v>5016.76</v>
      </c>
      <c r="H7" s="13">
        <v>1597.25</v>
      </c>
      <c r="I7" s="15">
        <f t="shared" si="0"/>
        <v>21372.760000000002</v>
      </c>
      <c r="J7" s="3"/>
      <c r="K7" s="3"/>
      <c r="L7" s="3"/>
      <c r="M7" s="3"/>
      <c r="N7" s="3"/>
      <c r="O7" s="3"/>
      <c r="P7" s="3"/>
      <c r="Q7" s="3"/>
      <c r="R7" s="3"/>
      <c r="S7" s="3"/>
      <c r="T7" s="3"/>
      <c r="U7" s="3"/>
      <c r="V7" s="3"/>
      <c r="W7" s="3"/>
      <c r="X7" s="3"/>
      <c r="Y7" s="3"/>
      <c r="Z7" s="3"/>
    </row>
    <row r="8" spans="1:26" ht="18" customHeight="1" x14ac:dyDescent="0.2">
      <c r="A8" s="7" t="s">
        <v>14</v>
      </c>
      <c r="B8" s="10">
        <v>65</v>
      </c>
      <c r="C8" s="10">
        <v>61</v>
      </c>
      <c r="D8" s="11">
        <v>68</v>
      </c>
      <c r="E8" s="10">
        <v>64</v>
      </c>
      <c r="F8" s="10">
        <v>139</v>
      </c>
      <c r="G8" s="11">
        <v>137</v>
      </c>
      <c r="H8" s="11">
        <v>43</v>
      </c>
      <c r="I8" s="14">
        <f t="shared" si="0"/>
        <v>577</v>
      </c>
      <c r="J8" s="3"/>
      <c r="K8" s="3"/>
      <c r="L8" s="3"/>
      <c r="M8" s="3"/>
      <c r="N8" s="3"/>
      <c r="O8" s="3"/>
      <c r="P8" s="3"/>
      <c r="Q8" s="3"/>
      <c r="R8" s="3"/>
      <c r="S8" s="3"/>
      <c r="T8" s="3"/>
      <c r="U8" s="3"/>
      <c r="V8" s="3"/>
      <c r="W8" s="3"/>
      <c r="X8" s="3"/>
      <c r="Y8" s="3"/>
      <c r="Z8" s="3"/>
    </row>
    <row r="9" spans="1:26" ht="15" customHeight="1" x14ac:dyDescent="0.2">
      <c r="A9" s="16" t="s">
        <v>15</v>
      </c>
      <c r="B9" s="17">
        <v>257</v>
      </c>
      <c r="C9" s="17">
        <v>124</v>
      </c>
      <c r="D9" s="18">
        <v>312</v>
      </c>
      <c r="E9" s="17">
        <f>144+128</f>
        <v>272</v>
      </c>
      <c r="F9" s="17">
        <v>103</v>
      </c>
      <c r="G9" s="18">
        <v>400</v>
      </c>
      <c r="H9" s="18">
        <v>157.5</v>
      </c>
      <c r="I9" s="9">
        <f t="shared" si="0"/>
        <v>1625.5</v>
      </c>
      <c r="J9" s="3"/>
      <c r="K9" s="3"/>
      <c r="L9" s="3"/>
      <c r="M9" s="3"/>
      <c r="N9" s="3"/>
      <c r="O9" s="3"/>
      <c r="P9" s="3"/>
      <c r="Q9" s="3"/>
      <c r="R9" s="3"/>
      <c r="S9" s="3"/>
      <c r="T9" s="3"/>
      <c r="U9" s="3"/>
      <c r="V9" s="3"/>
      <c r="W9" s="3"/>
      <c r="X9" s="3"/>
      <c r="Y9" s="3"/>
      <c r="Z9" s="3"/>
    </row>
    <row r="10" spans="1:26" ht="15" customHeight="1" x14ac:dyDescent="0.2">
      <c r="A10" s="16" t="s">
        <v>16</v>
      </c>
      <c r="B10" s="19">
        <v>5</v>
      </c>
      <c r="C10" s="19">
        <v>2</v>
      </c>
      <c r="D10" s="20">
        <v>6</v>
      </c>
      <c r="E10" s="19">
        <v>7</v>
      </c>
      <c r="F10" s="19">
        <v>6</v>
      </c>
      <c r="G10" s="20">
        <v>9</v>
      </c>
      <c r="H10" s="20">
        <v>4</v>
      </c>
      <c r="I10" s="12">
        <f t="shared" si="0"/>
        <v>39</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12391.25</v>
      </c>
      <c r="C11" s="22">
        <f t="shared" si="1"/>
        <v>10093</v>
      </c>
      <c r="D11" s="22">
        <f t="shared" si="1"/>
        <v>10235.75</v>
      </c>
      <c r="E11" s="22">
        <f t="shared" si="1"/>
        <v>15649.25</v>
      </c>
      <c r="F11" s="22">
        <f t="shared" si="1"/>
        <v>20195.25</v>
      </c>
      <c r="G11" s="22">
        <f t="shared" si="1"/>
        <v>26362.510000000002</v>
      </c>
      <c r="H11" s="22">
        <f t="shared" si="1"/>
        <v>13066.4</v>
      </c>
      <c r="I11" s="23">
        <f t="shared" ref="I11:I12" si="2">SUM(B11:H11)</f>
        <v>107993.41</v>
      </c>
      <c r="J11" s="3"/>
      <c r="K11" s="3"/>
      <c r="L11" s="3"/>
      <c r="M11" s="3"/>
      <c r="N11" s="3"/>
      <c r="O11" s="3"/>
      <c r="P11" s="3"/>
      <c r="Q11" s="3"/>
      <c r="R11" s="3"/>
      <c r="S11" s="3"/>
      <c r="T11" s="3"/>
      <c r="U11" s="3"/>
      <c r="V11" s="3"/>
      <c r="W11" s="3"/>
      <c r="X11" s="3"/>
      <c r="Y11" s="3"/>
      <c r="Z11" s="3"/>
    </row>
    <row r="12" spans="1:26" ht="18" customHeight="1" x14ac:dyDescent="0.2">
      <c r="A12" s="24" t="s">
        <v>18</v>
      </c>
      <c r="B12" s="25">
        <v>10618.51</v>
      </c>
      <c r="C12" s="26">
        <v>11159.2</v>
      </c>
      <c r="D12" s="26">
        <v>13106.6</v>
      </c>
      <c r="E12" s="26">
        <v>14650.87</v>
      </c>
      <c r="F12" s="26">
        <v>21962.45</v>
      </c>
      <c r="G12" s="26">
        <v>25122.89</v>
      </c>
      <c r="H12" s="27">
        <v>13270.53</v>
      </c>
      <c r="I12" s="28">
        <f t="shared" si="2"/>
        <v>109891.05</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0.16694809347074116</v>
      </c>
      <c r="C13" s="29">
        <f t="shared" si="3"/>
        <v>-9.5544483475518013E-2</v>
      </c>
      <c r="D13" s="29">
        <f t="shared" si="3"/>
        <v>-0.21903849968718053</v>
      </c>
      <c r="E13" s="29">
        <f t="shared" si="3"/>
        <v>6.8144758638906705E-2</v>
      </c>
      <c r="F13" s="29">
        <f t="shared" si="3"/>
        <v>-8.0464611188642468E-2</v>
      </c>
      <c r="G13" s="29">
        <f t="shared" si="3"/>
        <v>4.9342253220071519E-2</v>
      </c>
      <c r="H13" s="29">
        <f t="shared" si="3"/>
        <v>-1.5382204026515972E-2</v>
      </c>
      <c r="I13" s="30">
        <f t="shared" si="3"/>
        <v>-1.7268376269041014E-2</v>
      </c>
      <c r="J13" s="3"/>
      <c r="K13" s="3"/>
      <c r="L13" s="3"/>
      <c r="M13" s="3"/>
      <c r="N13" s="3"/>
      <c r="O13" s="3"/>
      <c r="P13" s="3"/>
      <c r="Q13" s="3"/>
      <c r="R13" s="3"/>
      <c r="S13" s="3"/>
      <c r="T13" s="3"/>
      <c r="U13" s="3"/>
      <c r="V13" s="3"/>
      <c r="W13" s="3"/>
      <c r="X13" s="3"/>
      <c r="Y13" s="3"/>
      <c r="Z13" s="3"/>
    </row>
    <row r="14" spans="1:26" ht="193.5" customHeight="1" x14ac:dyDescent="0.2">
      <c r="A14" s="7"/>
      <c r="B14" s="31" t="s">
        <v>87</v>
      </c>
      <c r="C14" s="31" t="s">
        <v>88</v>
      </c>
      <c r="D14" s="31" t="s">
        <v>89</v>
      </c>
      <c r="E14" s="31" t="s">
        <v>90</v>
      </c>
      <c r="F14" s="32" t="s">
        <v>91</v>
      </c>
      <c r="G14" s="31" t="s">
        <v>92</v>
      </c>
      <c r="H14" s="31" t="s">
        <v>93</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266</v>
      </c>
      <c r="C15" s="35">
        <f t="shared" si="4"/>
        <v>209</v>
      </c>
      <c r="D15" s="35">
        <f t="shared" si="4"/>
        <v>244</v>
      </c>
      <c r="E15" s="35">
        <f t="shared" si="4"/>
        <v>309</v>
      </c>
      <c r="F15" s="35">
        <f t="shared" si="4"/>
        <v>421</v>
      </c>
      <c r="G15" s="36">
        <f t="shared" si="4"/>
        <v>533</v>
      </c>
      <c r="H15" s="35">
        <f t="shared" si="4"/>
        <v>292</v>
      </c>
      <c r="I15" s="37">
        <f>SUM(A15:G15)</f>
        <v>1982</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39.580128205128204</v>
      </c>
      <c r="C16" s="38">
        <f t="shared" si="5"/>
        <v>41.372340425531917</v>
      </c>
      <c r="D16" s="38">
        <f t="shared" si="5"/>
        <v>35.778169014084504</v>
      </c>
      <c r="E16" s="38">
        <f t="shared" si="5"/>
        <v>38.469444444444441</v>
      </c>
      <c r="F16" s="38">
        <f t="shared" si="5"/>
        <v>50.145833333333336</v>
      </c>
      <c r="G16" s="38">
        <f t="shared" si="5"/>
        <v>41.613372093023258</v>
      </c>
      <c r="H16" s="38">
        <f t="shared" si="5"/>
        <v>41.2</v>
      </c>
      <c r="I16" s="39">
        <f t="shared" si="5"/>
        <v>40.628571428571433</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55.168699186991873</v>
      </c>
      <c r="C17" s="38">
        <f t="shared" si="6"/>
        <v>56.797029702970299</v>
      </c>
      <c r="D17" s="38">
        <f t="shared" si="6"/>
        <v>51.74285714285714</v>
      </c>
      <c r="E17" s="38">
        <f t="shared" si="6"/>
        <v>62.35</v>
      </c>
      <c r="F17" s="38">
        <f t="shared" si="6"/>
        <v>54.465811965811966</v>
      </c>
      <c r="G17" s="38">
        <f t="shared" si="6"/>
        <v>57.312903225806451</v>
      </c>
      <c r="H17" s="38">
        <f t="shared" si="6"/>
        <v>48.236918604651166</v>
      </c>
      <c r="I17" s="39">
        <f t="shared" si="6"/>
        <v>55.356875000000002</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38.742307692307691</v>
      </c>
      <c r="C18" s="38">
        <f t="shared" si="7"/>
        <v>39.540983606557376</v>
      </c>
      <c r="D18" s="38">
        <f t="shared" si="7"/>
        <v>33.272058823529413</v>
      </c>
      <c r="E18" s="38">
        <f t="shared" si="7"/>
        <v>39.41796875</v>
      </c>
      <c r="F18" s="38">
        <f t="shared" si="7"/>
        <v>36.282374100719423</v>
      </c>
      <c r="G18" s="38">
        <f t="shared" si="7"/>
        <v>36.618686131386866</v>
      </c>
      <c r="H18" s="38">
        <f t="shared" si="7"/>
        <v>37.145348837209305</v>
      </c>
      <c r="I18" s="39">
        <f t="shared" si="7"/>
        <v>37.041178509532067</v>
      </c>
      <c r="J18" s="3"/>
      <c r="K18" s="3"/>
      <c r="L18" s="3"/>
      <c r="M18" s="3"/>
      <c r="N18" s="3"/>
      <c r="O18" s="3"/>
      <c r="P18" s="3"/>
      <c r="Q18" s="3"/>
      <c r="R18" s="3"/>
      <c r="S18" s="3"/>
      <c r="T18" s="3"/>
      <c r="U18" s="3"/>
      <c r="V18" s="3"/>
      <c r="W18" s="3"/>
      <c r="X18" s="3"/>
      <c r="Y18" s="3"/>
      <c r="Z18" s="3"/>
    </row>
    <row r="19" spans="1:26" ht="38.25" x14ac:dyDescent="0.2">
      <c r="A19" s="40" t="s">
        <v>31</v>
      </c>
      <c r="B19" s="41">
        <v>159</v>
      </c>
      <c r="C19" s="41">
        <v>88</v>
      </c>
      <c r="D19" s="41">
        <v>137</v>
      </c>
      <c r="E19" s="41">
        <v>246</v>
      </c>
      <c r="F19" s="41">
        <v>240</v>
      </c>
      <c r="G19" s="41">
        <v>367</v>
      </c>
      <c r="H19" s="41">
        <v>187.85</v>
      </c>
      <c r="I19" s="15">
        <f>B19+C19+D19+E19+F19+G19+H19</f>
        <v>1424.85</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1.2831635226470291E-2</v>
      </c>
      <c r="C20" s="42">
        <f t="shared" si="8"/>
        <v>8.718914098880412E-3</v>
      </c>
      <c r="D20" s="42">
        <f t="shared" ref="D20:G20" si="9">D19/D12</f>
        <v>1.0452748996688691E-2</v>
      </c>
      <c r="E20" s="43">
        <f t="shared" si="9"/>
        <v>1.6790811740190172E-2</v>
      </c>
      <c r="F20" s="43">
        <f t="shared" si="9"/>
        <v>1.0927742578810651E-2</v>
      </c>
      <c r="G20" s="42">
        <f t="shared" si="9"/>
        <v>1.4608191971544676E-2</v>
      </c>
      <c r="H20" s="42">
        <f>H19/H11</f>
        <v>1.4376568909569584E-2</v>
      </c>
      <c r="I20" s="44">
        <f>SUM(B19:H19)/I12</f>
        <v>1.2966024075664032E-2</v>
      </c>
      <c r="J20" s="3"/>
      <c r="K20" s="3"/>
      <c r="L20" s="3"/>
      <c r="M20" s="3"/>
      <c r="N20" s="3"/>
      <c r="O20" s="3"/>
      <c r="P20" s="3"/>
      <c r="Q20" s="3"/>
      <c r="R20" s="3"/>
      <c r="S20" s="3"/>
      <c r="T20" s="3"/>
      <c r="U20" s="3"/>
      <c r="V20" s="3"/>
      <c r="W20" s="3"/>
      <c r="X20" s="3"/>
      <c r="Y20" s="3"/>
      <c r="Z20" s="3"/>
    </row>
    <row r="21" spans="1:26" ht="28.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3865.01</v>
      </c>
      <c r="C22" s="52">
        <v>3727.03</v>
      </c>
      <c r="D22" s="52">
        <v>4030.58</v>
      </c>
      <c r="E22" s="52">
        <v>4241.46</v>
      </c>
      <c r="F22" s="52">
        <v>5387.63</v>
      </c>
      <c r="G22" s="52">
        <v>5484.88</v>
      </c>
      <c r="H22" s="52">
        <v>4394.37</v>
      </c>
      <c r="I22" s="53">
        <f>SUM(B22:H22)/I11</f>
        <v>0.28826721926828686</v>
      </c>
      <c r="J22" s="3"/>
      <c r="K22" s="3"/>
      <c r="L22" s="3"/>
      <c r="M22" s="3"/>
      <c r="N22" s="3"/>
      <c r="O22" s="3"/>
      <c r="P22" s="3"/>
      <c r="Q22" s="3"/>
      <c r="R22" s="3"/>
      <c r="S22" s="3"/>
      <c r="T22" s="3"/>
      <c r="U22" s="3"/>
      <c r="V22" s="3"/>
      <c r="W22" s="3"/>
      <c r="X22" s="3"/>
      <c r="Y22" s="3"/>
      <c r="Z22" s="3"/>
    </row>
    <row r="23" spans="1:26" ht="18" customHeight="1" x14ac:dyDescent="0.2">
      <c r="A23" s="7" t="s">
        <v>35</v>
      </c>
      <c r="B23" s="54">
        <v>0.312</v>
      </c>
      <c r="C23" s="54">
        <v>0.36899999999999999</v>
      </c>
      <c r="D23" s="54">
        <v>0.39400000000000002</v>
      </c>
      <c r="E23" s="55">
        <v>0.27100000000000002</v>
      </c>
      <c r="F23" s="55">
        <v>0.26700000000000002</v>
      </c>
      <c r="G23" s="55">
        <v>0.20799999999999999</v>
      </c>
      <c r="H23" s="55">
        <v>0.33600000000000002</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42578125" defaultRowHeight="15" customHeight="1" x14ac:dyDescent="0.2"/>
  <cols>
    <col min="1" max="1" width="18.7109375" customWidth="1"/>
    <col min="2" max="2" width="16.140625" customWidth="1"/>
    <col min="3" max="5" width="14.7109375" customWidth="1"/>
    <col min="6" max="6" width="22"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45075</v>
      </c>
      <c r="C2" s="5">
        <v>45076</v>
      </c>
      <c r="D2" s="5">
        <v>45077</v>
      </c>
      <c r="E2" s="5">
        <v>45078</v>
      </c>
      <c r="F2" s="5">
        <v>45079</v>
      </c>
      <c r="G2" s="5">
        <v>45080</v>
      </c>
      <c r="H2" s="5">
        <v>45081</v>
      </c>
      <c r="I2" s="6" t="s">
        <v>8</v>
      </c>
      <c r="J2" s="3"/>
      <c r="K2" s="3"/>
      <c r="L2" s="3"/>
      <c r="M2" s="3"/>
      <c r="N2" s="3"/>
      <c r="O2" s="3"/>
      <c r="P2" s="3"/>
      <c r="Q2" s="3"/>
      <c r="R2" s="3"/>
      <c r="S2" s="3"/>
      <c r="T2" s="3"/>
      <c r="U2" s="3"/>
      <c r="V2" s="3"/>
      <c r="W2" s="3"/>
      <c r="X2" s="3"/>
      <c r="Y2" s="3"/>
      <c r="Z2" s="3"/>
    </row>
    <row r="3" spans="1:26" ht="18" customHeight="1" x14ac:dyDescent="0.2">
      <c r="A3" s="7" t="s">
        <v>9</v>
      </c>
      <c r="B3" s="8">
        <v>4886.25</v>
      </c>
      <c r="C3" s="8">
        <v>2938.25</v>
      </c>
      <c r="D3" s="8">
        <v>1726</v>
      </c>
      <c r="E3" s="8">
        <v>3239.5</v>
      </c>
      <c r="F3" s="8">
        <v>2080.25</v>
      </c>
      <c r="G3" s="8">
        <v>2893.75</v>
      </c>
      <c r="H3" s="8">
        <v>2667.5</v>
      </c>
      <c r="I3" s="9">
        <f t="shared" ref="I3:I10" si="0">SUM(A3:H3)</f>
        <v>20431.5</v>
      </c>
      <c r="J3" s="3"/>
      <c r="K3" s="3"/>
      <c r="L3" s="3"/>
      <c r="M3" s="3"/>
      <c r="N3" s="3"/>
      <c r="O3" s="3"/>
      <c r="P3" s="3"/>
      <c r="Q3" s="3"/>
      <c r="R3" s="3"/>
      <c r="S3" s="3"/>
      <c r="T3" s="3"/>
      <c r="U3" s="3"/>
      <c r="V3" s="3"/>
      <c r="W3" s="3"/>
      <c r="X3" s="3"/>
      <c r="Y3" s="3"/>
      <c r="Z3" s="3"/>
    </row>
    <row r="4" spans="1:26" ht="18" customHeight="1" x14ac:dyDescent="0.2">
      <c r="A4" s="7" t="s">
        <v>10</v>
      </c>
      <c r="B4" s="10">
        <v>115</v>
      </c>
      <c r="C4" s="10">
        <v>74</v>
      </c>
      <c r="D4" s="11">
        <v>44</v>
      </c>
      <c r="E4" s="10">
        <v>87</v>
      </c>
      <c r="F4" s="10">
        <v>56</v>
      </c>
      <c r="G4" s="11">
        <v>75</v>
      </c>
      <c r="H4" s="11">
        <v>66</v>
      </c>
      <c r="I4" s="12">
        <f t="shared" si="0"/>
        <v>517</v>
      </c>
      <c r="J4" s="3"/>
      <c r="K4" s="3"/>
      <c r="L4" s="3"/>
      <c r="M4" s="3"/>
      <c r="N4" s="3"/>
      <c r="O4" s="3"/>
      <c r="P4" s="3"/>
      <c r="Q4" s="3"/>
      <c r="R4" s="3"/>
      <c r="S4" s="3"/>
      <c r="T4" s="3"/>
      <c r="U4" s="3"/>
      <c r="V4" s="3"/>
      <c r="W4" s="3"/>
      <c r="X4" s="3"/>
      <c r="Y4" s="3"/>
      <c r="Z4" s="3"/>
    </row>
    <row r="5" spans="1:26" ht="18" customHeight="1" x14ac:dyDescent="0.2">
      <c r="A5" s="7" t="s">
        <v>11</v>
      </c>
      <c r="B5" s="8">
        <v>13280.25</v>
      </c>
      <c r="C5" s="8">
        <v>6646.25</v>
      </c>
      <c r="D5" s="13">
        <v>7124.25</v>
      </c>
      <c r="E5" s="8">
        <v>10425.75</v>
      </c>
      <c r="F5" s="8">
        <v>16239.25</v>
      </c>
      <c r="G5" s="13">
        <v>18216.25</v>
      </c>
      <c r="H5" s="13">
        <v>7641.25</v>
      </c>
      <c r="I5" s="9">
        <f t="shared" si="0"/>
        <v>79573.25</v>
      </c>
      <c r="J5" s="3"/>
      <c r="K5" s="3"/>
      <c r="L5" s="3"/>
      <c r="M5" s="3"/>
      <c r="N5" s="3"/>
      <c r="O5" s="3"/>
      <c r="P5" s="3"/>
      <c r="Q5" s="3"/>
      <c r="R5" s="3"/>
      <c r="S5" s="3"/>
      <c r="T5" s="3"/>
      <c r="U5" s="3"/>
      <c r="V5" s="3"/>
      <c r="W5" s="3"/>
      <c r="X5" s="3"/>
      <c r="Y5" s="3"/>
      <c r="Z5" s="3"/>
    </row>
    <row r="6" spans="1:26" ht="18" customHeight="1" x14ac:dyDescent="0.2">
      <c r="A6" s="7" t="s">
        <v>12</v>
      </c>
      <c r="B6" s="10">
        <v>251</v>
      </c>
      <c r="C6" s="10">
        <v>111</v>
      </c>
      <c r="D6" s="11">
        <v>124</v>
      </c>
      <c r="E6" s="10">
        <v>169</v>
      </c>
      <c r="F6" s="10">
        <v>280</v>
      </c>
      <c r="G6" s="11">
        <v>306</v>
      </c>
      <c r="H6" s="11">
        <v>129</v>
      </c>
      <c r="I6" s="14">
        <f t="shared" si="0"/>
        <v>1370</v>
      </c>
      <c r="J6" s="3"/>
      <c r="K6" s="3"/>
      <c r="L6" s="3"/>
      <c r="M6" s="3"/>
      <c r="N6" s="3"/>
      <c r="O6" s="3"/>
      <c r="P6" s="3"/>
      <c r="Q6" s="3"/>
      <c r="R6" s="3"/>
      <c r="S6" s="3"/>
      <c r="T6" s="3"/>
      <c r="U6" s="3"/>
      <c r="V6" s="3"/>
      <c r="W6" s="3"/>
      <c r="X6" s="3"/>
      <c r="Y6" s="3"/>
      <c r="Z6" s="3"/>
    </row>
    <row r="7" spans="1:26" ht="18" customHeight="1" x14ac:dyDescent="0.2">
      <c r="A7" s="7" t="s">
        <v>13</v>
      </c>
      <c r="B7" s="8">
        <v>4329.51</v>
      </c>
      <c r="C7" s="8">
        <v>2184.0100000000002</v>
      </c>
      <c r="D7" s="13">
        <v>2694.25</v>
      </c>
      <c r="E7" s="8">
        <v>2091.59</v>
      </c>
      <c r="F7" s="8">
        <v>4445.5</v>
      </c>
      <c r="G7" s="13">
        <v>5728.26</v>
      </c>
      <c r="H7" s="13">
        <v>1531</v>
      </c>
      <c r="I7" s="15">
        <f t="shared" si="0"/>
        <v>23004.120000000003</v>
      </c>
      <c r="J7" s="3"/>
      <c r="K7" s="3"/>
      <c r="L7" s="3"/>
      <c r="M7" s="3"/>
      <c r="N7" s="3"/>
      <c r="O7" s="3"/>
      <c r="P7" s="3"/>
      <c r="Q7" s="3"/>
      <c r="R7" s="3"/>
      <c r="S7" s="3"/>
      <c r="T7" s="3"/>
      <c r="U7" s="3"/>
      <c r="V7" s="3"/>
      <c r="W7" s="3"/>
      <c r="X7" s="3"/>
      <c r="Y7" s="3"/>
      <c r="Z7" s="3"/>
    </row>
    <row r="8" spans="1:26" ht="18" customHeight="1" x14ac:dyDescent="0.2">
      <c r="A8" s="7" t="s">
        <v>14</v>
      </c>
      <c r="B8" s="10">
        <v>118</v>
      </c>
      <c r="C8" s="10">
        <v>53</v>
      </c>
      <c r="D8" s="11">
        <v>65</v>
      </c>
      <c r="E8" s="10">
        <v>48</v>
      </c>
      <c r="F8" s="10">
        <v>118</v>
      </c>
      <c r="G8" s="11">
        <v>140</v>
      </c>
      <c r="H8" s="11">
        <v>45</v>
      </c>
      <c r="I8" s="14">
        <f t="shared" si="0"/>
        <v>587</v>
      </c>
      <c r="J8" s="3"/>
      <c r="K8" s="3"/>
      <c r="L8" s="3"/>
      <c r="M8" s="3"/>
      <c r="N8" s="3"/>
      <c r="O8" s="3"/>
      <c r="P8" s="3"/>
      <c r="Q8" s="3"/>
      <c r="R8" s="3"/>
      <c r="S8" s="3"/>
      <c r="T8" s="3"/>
      <c r="U8" s="3"/>
      <c r="V8" s="3"/>
      <c r="W8" s="3"/>
      <c r="X8" s="3"/>
      <c r="Y8" s="3"/>
      <c r="Z8" s="3"/>
    </row>
    <row r="9" spans="1:26" ht="15" customHeight="1" x14ac:dyDescent="0.2">
      <c r="A9" s="16" t="s">
        <v>15</v>
      </c>
      <c r="B9" s="17">
        <v>196</v>
      </c>
      <c r="C9" s="17">
        <v>356</v>
      </c>
      <c r="D9" s="18">
        <v>300.5</v>
      </c>
      <c r="E9" s="17">
        <v>317.5</v>
      </c>
      <c r="F9" s="17">
        <v>177</v>
      </c>
      <c r="G9" s="18">
        <v>419</v>
      </c>
      <c r="H9" s="18">
        <v>121</v>
      </c>
      <c r="I9" s="9">
        <f t="shared" si="0"/>
        <v>1887</v>
      </c>
      <c r="J9" s="3"/>
      <c r="K9" s="3"/>
      <c r="L9" s="3"/>
      <c r="M9" s="3"/>
      <c r="N9" s="3"/>
      <c r="O9" s="3"/>
      <c r="P9" s="3"/>
      <c r="Q9" s="3"/>
      <c r="R9" s="3"/>
      <c r="S9" s="3"/>
      <c r="T9" s="3"/>
      <c r="U9" s="3"/>
      <c r="V9" s="3"/>
      <c r="W9" s="3"/>
      <c r="X9" s="3"/>
      <c r="Y9" s="3"/>
      <c r="Z9" s="3"/>
    </row>
    <row r="10" spans="1:26" ht="15" customHeight="1" x14ac:dyDescent="0.2">
      <c r="A10" s="16" t="s">
        <v>16</v>
      </c>
      <c r="B10" s="19">
        <v>8</v>
      </c>
      <c r="C10" s="19">
        <v>13</v>
      </c>
      <c r="D10" s="20">
        <v>5</v>
      </c>
      <c r="E10" s="19">
        <v>7</v>
      </c>
      <c r="F10" s="19">
        <v>6</v>
      </c>
      <c r="G10" s="20">
        <v>8</v>
      </c>
      <c r="H10" s="20">
        <v>4</v>
      </c>
      <c r="I10" s="12">
        <f t="shared" si="0"/>
        <v>51</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22496.010000000002</v>
      </c>
      <c r="C11" s="22">
        <f t="shared" si="1"/>
        <v>11768.51</v>
      </c>
      <c r="D11" s="22">
        <f t="shared" si="1"/>
        <v>11544.5</v>
      </c>
      <c r="E11" s="22">
        <f t="shared" si="1"/>
        <v>15756.84</v>
      </c>
      <c r="F11" s="22">
        <f t="shared" si="1"/>
        <v>22765</v>
      </c>
      <c r="G11" s="22">
        <f t="shared" si="1"/>
        <v>26838.260000000002</v>
      </c>
      <c r="H11" s="22">
        <f t="shared" si="1"/>
        <v>11839.75</v>
      </c>
      <c r="I11" s="23">
        <f t="shared" ref="I11:I12" si="2">SUM(B11:H11)</f>
        <v>123008.87</v>
      </c>
      <c r="J11" s="3"/>
      <c r="K11" s="3"/>
      <c r="L11" s="3"/>
      <c r="M11" s="3"/>
      <c r="N11" s="3"/>
      <c r="O11" s="3"/>
      <c r="P11" s="3"/>
      <c r="Q11" s="3"/>
      <c r="R11" s="3"/>
      <c r="S11" s="3"/>
      <c r="T11" s="3"/>
      <c r="U11" s="3"/>
      <c r="V11" s="3"/>
      <c r="W11" s="3"/>
      <c r="X11" s="3"/>
      <c r="Y11" s="3"/>
      <c r="Z11" s="3"/>
    </row>
    <row r="12" spans="1:26" ht="18" customHeight="1" x14ac:dyDescent="0.2">
      <c r="A12" s="24" t="s">
        <v>18</v>
      </c>
      <c r="B12" s="25">
        <v>22027.11</v>
      </c>
      <c r="C12" s="26">
        <v>14242.02</v>
      </c>
      <c r="D12" s="26">
        <v>15125.04</v>
      </c>
      <c r="E12" s="26">
        <v>19297.650000000001</v>
      </c>
      <c r="F12" s="26">
        <v>14633.83</v>
      </c>
      <c r="G12" s="26">
        <v>27131.46</v>
      </c>
      <c r="H12" s="27">
        <v>14806.94</v>
      </c>
      <c r="I12" s="28">
        <f t="shared" si="2"/>
        <v>127264.05000000002</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2.1287404475666641E-2</v>
      </c>
      <c r="C13" s="29">
        <f t="shared" si="3"/>
        <v>-0.1736769081913942</v>
      </c>
      <c r="D13" s="29">
        <f t="shared" si="3"/>
        <v>-0.23672929129443629</v>
      </c>
      <c r="E13" s="29">
        <f t="shared" si="3"/>
        <v>-0.1834839993470708</v>
      </c>
      <c r="F13" s="29">
        <f t="shared" si="3"/>
        <v>0.55564196112705966</v>
      </c>
      <c r="G13" s="29">
        <f t="shared" si="3"/>
        <v>-1.0806642915640997E-2</v>
      </c>
      <c r="H13" s="29">
        <f t="shared" si="3"/>
        <v>-0.20039184328429779</v>
      </c>
      <c r="I13" s="30">
        <f t="shared" si="3"/>
        <v>-3.3435836750441476E-2</v>
      </c>
      <c r="J13" s="3"/>
      <c r="K13" s="3"/>
      <c r="L13" s="3"/>
      <c r="M13" s="3"/>
      <c r="N13" s="3"/>
      <c r="O13" s="3"/>
      <c r="P13" s="3"/>
      <c r="Q13" s="3"/>
      <c r="R13" s="3"/>
      <c r="S13" s="3"/>
      <c r="T13" s="3"/>
      <c r="U13" s="3"/>
      <c r="V13" s="3"/>
      <c r="W13" s="3"/>
      <c r="X13" s="3"/>
      <c r="Y13" s="3"/>
      <c r="Z13" s="3"/>
    </row>
    <row r="14" spans="1:26" ht="141" customHeight="1" x14ac:dyDescent="0.2">
      <c r="A14" s="7"/>
      <c r="B14" s="31" t="s">
        <v>94</v>
      </c>
      <c r="C14" s="31" t="s">
        <v>95</v>
      </c>
      <c r="D14" s="31" t="s">
        <v>96</v>
      </c>
      <c r="E14" s="31" t="s">
        <v>97</v>
      </c>
      <c r="F14" s="32" t="s">
        <v>98</v>
      </c>
      <c r="G14" s="31" t="s">
        <v>99</v>
      </c>
      <c r="H14" s="31" t="s">
        <v>100</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484</v>
      </c>
      <c r="C15" s="35">
        <f t="shared" si="4"/>
        <v>238</v>
      </c>
      <c r="D15" s="35">
        <f t="shared" si="4"/>
        <v>233</v>
      </c>
      <c r="E15" s="35">
        <f t="shared" si="4"/>
        <v>304</v>
      </c>
      <c r="F15" s="35">
        <f t="shared" si="4"/>
        <v>454</v>
      </c>
      <c r="G15" s="36">
        <f t="shared" si="4"/>
        <v>521</v>
      </c>
      <c r="H15" s="35">
        <f t="shared" si="4"/>
        <v>240</v>
      </c>
      <c r="I15" s="37">
        <f>SUM(A15:G15)</f>
        <v>2234</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42.489130434782609</v>
      </c>
      <c r="C16" s="38">
        <f t="shared" si="5"/>
        <v>39.706081081081081</v>
      </c>
      <c r="D16" s="38">
        <f t="shared" si="5"/>
        <v>39.227272727272727</v>
      </c>
      <c r="E16" s="38">
        <f t="shared" si="5"/>
        <v>37.235632183908045</v>
      </c>
      <c r="F16" s="38">
        <f t="shared" si="5"/>
        <v>37.147321428571431</v>
      </c>
      <c r="G16" s="38">
        <f t="shared" si="5"/>
        <v>38.583333333333336</v>
      </c>
      <c r="H16" s="38">
        <f t="shared" si="5"/>
        <v>40.416666666666664</v>
      </c>
      <c r="I16" s="39">
        <f t="shared" si="5"/>
        <v>39.51934235976789</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52.909362549800797</v>
      </c>
      <c r="C17" s="38">
        <f t="shared" si="6"/>
        <v>59.876126126126124</v>
      </c>
      <c r="D17" s="38">
        <f t="shared" si="6"/>
        <v>57.453629032258064</v>
      </c>
      <c r="E17" s="38">
        <f t="shared" si="6"/>
        <v>61.690828402366861</v>
      </c>
      <c r="F17" s="38">
        <f t="shared" si="6"/>
        <v>57.997321428571432</v>
      </c>
      <c r="G17" s="38">
        <f t="shared" si="6"/>
        <v>59.530228758169933</v>
      </c>
      <c r="H17" s="38">
        <f t="shared" si="6"/>
        <v>59.234496124031011</v>
      </c>
      <c r="I17" s="39">
        <f t="shared" si="6"/>
        <v>58.082664233576644</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36.690762711864409</v>
      </c>
      <c r="C18" s="38">
        <f t="shared" si="7"/>
        <v>41.207735849056611</v>
      </c>
      <c r="D18" s="38">
        <f t="shared" si="7"/>
        <v>41.45</v>
      </c>
      <c r="E18" s="38">
        <f t="shared" si="7"/>
        <v>43.57479166666667</v>
      </c>
      <c r="F18" s="38">
        <f t="shared" si="7"/>
        <v>37.673728813559322</v>
      </c>
      <c r="G18" s="38">
        <f t="shared" si="7"/>
        <v>40.916142857142859</v>
      </c>
      <c r="H18" s="38">
        <f t="shared" si="7"/>
        <v>34.022222222222226</v>
      </c>
      <c r="I18" s="39">
        <f t="shared" si="7"/>
        <v>39.189301533219769</v>
      </c>
      <c r="J18" s="3"/>
      <c r="K18" s="3"/>
      <c r="L18" s="3"/>
      <c r="M18" s="3"/>
      <c r="N18" s="3"/>
      <c r="O18" s="3"/>
      <c r="P18" s="3"/>
      <c r="Q18" s="3"/>
      <c r="R18" s="3"/>
      <c r="S18" s="3"/>
      <c r="T18" s="3"/>
      <c r="U18" s="3"/>
      <c r="V18" s="3"/>
      <c r="W18" s="3"/>
      <c r="X18" s="3"/>
      <c r="Y18" s="3"/>
      <c r="Z18" s="3"/>
    </row>
    <row r="19" spans="1:26" ht="38.25" x14ac:dyDescent="0.2">
      <c r="A19" s="40" t="s">
        <v>31</v>
      </c>
      <c r="B19" s="41">
        <v>288</v>
      </c>
      <c r="C19" s="41">
        <v>57</v>
      </c>
      <c r="D19" s="41">
        <v>182</v>
      </c>
      <c r="E19" s="41">
        <v>115</v>
      </c>
      <c r="F19" s="41">
        <v>259</v>
      </c>
      <c r="G19" s="41">
        <v>315</v>
      </c>
      <c r="H19" s="41">
        <v>195</v>
      </c>
      <c r="I19" s="15">
        <f>B19+C19+D19+E19+F19+G19+H19</f>
        <v>1411</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1.2802270269261081E-2</v>
      </c>
      <c r="C20" s="42">
        <f t="shared" si="8"/>
        <v>4.8434338756563064E-3</v>
      </c>
      <c r="D20" s="42">
        <f t="shared" ref="D20:G20" si="9">D19/D12</f>
        <v>1.2033026028360917E-2</v>
      </c>
      <c r="E20" s="43">
        <f t="shared" si="9"/>
        <v>5.9592748339823759E-3</v>
      </c>
      <c r="F20" s="43">
        <f t="shared" si="9"/>
        <v>1.7698715920575817E-2</v>
      </c>
      <c r="G20" s="42">
        <f t="shared" si="9"/>
        <v>1.161013819381633E-2</v>
      </c>
      <c r="H20" s="42">
        <f>H19/H11</f>
        <v>1.6469942355201758E-2</v>
      </c>
      <c r="I20" s="44">
        <f>SUM(B19:H19)/I12</f>
        <v>1.108718447982757E-2</v>
      </c>
      <c r="J20" s="3"/>
      <c r="K20" s="3"/>
      <c r="L20" s="3"/>
      <c r="M20" s="3"/>
      <c r="N20" s="3"/>
      <c r="O20" s="3"/>
      <c r="P20" s="3"/>
      <c r="Q20" s="3"/>
      <c r="R20" s="3"/>
      <c r="S20" s="3"/>
      <c r="T20" s="3"/>
      <c r="U20" s="3"/>
      <c r="V20" s="3"/>
      <c r="W20" s="3"/>
      <c r="X20" s="3"/>
      <c r="Y20" s="3"/>
      <c r="Z20" s="3"/>
    </row>
    <row r="21" spans="1:26" ht="33"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5037.71</v>
      </c>
      <c r="C22" s="52">
        <v>3773.94</v>
      </c>
      <c r="D22" s="52">
        <v>4116.8900000000003</v>
      </c>
      <c r="E22" s="52">
        <v>4029.4</v>
      </c>
      <c r="F22" s="52">
        <v>5785.68</v>
      </c>
      <c r="G22" s="52">
        <v>5644.32</v>
      </c>
      <c r="H22" s="52">
        <v>4249.2700000000004</v>
      </c>
      <c r="I22" s="53">
        <f>SUM(B22:H22)/I11</f>
        <v>0.2653240372015449</v>
      </c>
      <c r="J22" s="3"/>
      <c r="K22" s="3"/>
      <c r="L22" s="3"/>
      <c r="M22" s="3"/>
      <c r="N22" s="3"/>
      <c r="O22" s="3"/>
      <c r="P22" s="3"/>
      <c r="Q22" s="3"/>
      <c r="R22" s="3"/>
      <c r="S22" s="3"/>
      <c r="T22" s="3"/>
      <c r="U22" s="3"/>
      <c r="V22" s="3"/>
      <c r="W22" s="3"/>
      <c r="X22" s="3"/>
      <c r="Y22" s="3"/>
      <c r="Z22" s="3"/>
    </row>
    <row r="23" spans="1:26" ht="18" customHeight="1" x14ac:dyDescent="0.2">
      <c r="A23" s="7" t="s">
        <v>35</v>
      </c>
      <c r="B23" s="54">
        <v>0.224</v>
      </c>
      <c r="C23" s="54">
        <v>0.32</v>
      </c>
      <c r="D23" s="54">
        <v>0.35659999999999997</v>
      </c>
      <c r="E23" s="55">
        <v>0.25569999999999998</v>
      </c>
      <c r="F23" s="55">
        <v>0.254</v>
      </c>
      <c r="G23" s="55">
        <v>0.21</v>
      </c>
      <c r="H23" s="55">
        <v>0.35899999999999999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7" width="14.7109375" customWidth="1"/>
    <col min="8" max="8" width="37.14062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45068</v>
      </c>
      <c r="C2" s="5">
        <v>45069</v>
      </c>
      <c r="D2" s="5">
        <v>45070</v>
      </c>
      <c r="E2" s="5">
        <v>45071</v>
      </c>
      <c r="F2" s="5">
        <v>45072</v>
      </c>
      <c r="G2" s="5">
        <v>45073</v>
      </c>
      <c r="H2" s="5">
        <v>45074</v>
      </c>
      <c r="I2" s="6" t="s">
        <v>8</v>
      </c>
      <c r="J2" s="3"/>
      <c r="K2" s="3"/>
      <c r="L2" s="3"/>
      <c r="M2" s="3"/>
      <c r="N2" s="3"/>
      <c r="O2" s="3"/>
      <c r="P2" s="3"/>
      <c r="Q2" s="3"/>
      <c r="R2" s="3"/>
      <c r="S2" s="3"/>
      <c r="T2" s="3"/>
      <c r="U2" s="3"/>
      <c r="V2" s="3"/>
      <c r="W2" s="3"/>
      <c r="X2" s="3"/>
      <c r="Y2" s="3"/>
      <c r="Z2" s="3"/>
    </row>
    <row r="3" spans="1:26" ht="18" customHeight="1" x14ac:dyDescent="0.2">
      <c r="A3" s="7" t="s">
        <v>9</v>
      </c>
      <c r="B3" s="8">
        <v>2216.5</v>
      </c>
      <c r="C3" s="8">
        <v>1613.97</v>
      </c>
      <c r="D3" s="8">
        <v>2674.26</v>
      </c>
      <c r="E3" s="8">
        <v>2911.25</v>
      </c>
      <c r="F3" s="8">
        <v>2043.75</v>
      </c>
      <c r="G3" s="8">
        <v>5439.5</v>
      </c>
      <c r="H3" s="8">
        <v>6586.25</v>
      </c>
      <c r="I3" s="9">
        <f t="shared" ref="I3:I10" si="0">SUM(A3:H3)</f>
        <v>23485.48</v>
      </c>
      <c r="J3" s="3"/>
      <c r="K3" s="3"/>
      <c r="L3" s="3"/>
      <c r="M3" s="3"/>
      <c r="N3" s="3"/>
      <c r="O3" s="3"/>
      <c r="P3" s="3"/>
      <c r="Q3" s="3"/>
      <c r="R3" s="3"/>
      <c r="S3" s="3"/>
      <c r="T3" s="3"/>
      <c r="U3" s="3"/>
      <c r="V3" s="3"/>
      <c r="W3" s="3"/>
      <c r="X3" s="3"/>
      <c r="Y3" s="3"/>
      <c r="Z3" s="3"/>
    </row>
    <row r="4" spans="1:26" ht="18" customHeight="1" x14ac:dyDescent="0.2">
      <c r="A4" s="7" t="s">
        <v>10</v>
      </c>
      <c r="B4" s="10">
        <v>53</v>
      </c>
      <c r="C4" s="10">
        <v>44</v>
      </c>
      <c r="D4" s="11">
        <v>74</v>
      </c>
      <c r="E4" s="10">
        <v>82</v>
      </c>
      <c r="F4" s="10">
        <v>45</v>
      </c>
      <c r="G4" s="11">
        <v>128</v>
      </c>
      <c r="H4" s="11">
        <v>152</v>
      </c>
      <c r="I4" s="12">
        <f t="shared" si="0"/>
        <v>578</v>
      </c>
      <c r="J4" s="3"/>
      <c r="K4" s="3"/>
      <c r="L4" s="3"/>
      <c r="M4" s="3"/>
      <c r="N4" s="3"/>
      <c r="O4" s="3"/>
      <c r="P4" s="3"/>
      <c r="Q4" s="3"/>
      <c r="R4" s="3"/>
      <c r="S4" s="3"/>
      <c r="T4" s="3"/>
      <c r="U4" s="3"/>
      <c r="V4" s="3"/>
      <c r="W4" s="3"/>
      <c r="X4" s="3"/>
      <c r="Y4" s="3"/>
      <c r="Z4" s="3"/>
    </row>
    <row r="5" spans="1:26" ht="18" customHeight="1" x14ac:dyDescent="0.2">
      <c r="A5" s="7" t="s">
        <v>11</v>
      </c>
      <c r="B5" s="8">
        <v>12760.76</v>
      </c>
      <c r="C5" s="8">
        <v>10347.25</v>
      </c>
      <c r="D5" s="13">
        <v>9340.75</v>
      </c>
      <c r="E5" s="8">
        <v>13694</v>
      </c>
      <c r="F5" s="8">
        <v>18027.5</v>
      </c>
      <c r="G5" s="13">
        <v>24540.75</v>
      </c>
      <c r="H5" s="13">
        <v>19997.75</v>
      </c>
      <c r="I5" s="9">
        <f t="shared" si="0"/>
        <v>108708.76000000001</v>
      </c>
      <c r="J5" s="3"/>
      <c r="K5" s="3"/>
      <c r="L5" s="3"/>
      <c r="M5" s="3"/>
      <c r="N5" s="3"/>
      <c r="O5" s="3"/>
      <c r="P5" s="3"/>
      <c r="Q5" s="3"/>
      <c r="R5" s="3"/>
      <c r="S5" s="3"/>
      <c r="T5" s="3"/>
      <c r="U5" s="3"/>
      <c r="V5" s="3"/>
      <c r="W5" s="3"/>
      <c r="X5" s="3"/>
      <c r="Y5" s="3"/>
      <c r="Z5" s="3"/>
    </row>
    <row r="6" spans="1:26" ht="18" customHeight="1" x14ac:dyDescent="0.2">
      <c r="A6" s="7" t="s">
        <v>12</v>
      </c>
      <c r="B6" s="10">
        <v>219</v>
      </c>
      <c r="C6" s="10">
        <v>140</v>
      </c>
      <c r="D6" s="11">
        <v>158</v>
      </c>
      <c r="E6" s="10">
        <v>220</v>
      </c>
      <c r="F6" s="10">
        <v>319</v>
      </c>
      <c r="G6" s="11">
        <v>400</v>
      </c>
      <c r="H6" s="11">
        <v>354</v>
      </c>
      <c r="I6" s="14">
        <f t="shared" si="0"/>
        <v>1810</v>
      </c>
      <c r="J6" s="3"/>
      <c r="K6" s="3"/>
      <c r="L6" s="3"/>
      <c r="M6" s="3"/>
      <c r="N6" s="3"/>
      <c r="O6" s="3"/>
      <c r="P6" s="3"/>
      <c r="Q6" s="3"/>
      <c r="R6" s="3"/>
      <c r="S6" s="3"/>
      <c r="T6" s="3"/>
      <c r="U6" s="3"/>
      <c r="V6" s="3"/>
      <c r="W6" s="3"/>
      <c r="X6" s="3"/>
      <c r="Y6" s="3"/>
      <c r="Z6" s="3"/>
    </row>
    <row r="7" spans="1:26" ht="18" customHeight="1" x14ac:dyDescent="0.2">
      <c r="A7" s="7" t="s">
        <v>13</v>
      </c>
      <c r="B7" s="8">
        <v>2672</v>
      </c>
      <c r="C7" s="8">
        <v>1988.26</v>
      </c>
      <c r="D7" s="13">
        <v>1890.75</v>
      </c>
      <c r="E7" s="8">
        <v>3445.25</v>
      </c>
      <c r="F7" s="8">
        <v>7275.25</v>
      </c>
      <c r="G7" s="13">
        <v>6545.5</v>
      </c>
      <c r="H7" s="13">
        <v>5449.52</v>
      </c>
      <c r="I7" s="15">
        <f t="shared" si="0"/>
        <v>29266.530000000002</v>
      </c>
      <c r="J7" s="3"/>
      <c r="K7" s="3"/>
      <c r="L7" s="3"/>
      <c r="M7" s="3"/>
      <c r="N7" s="3"/>
      <c r="O7" s="3"/>
      <c r="P7" s="3"/>
      <c r="Q7" s="3"/>
      <c r="R7" s="3"/>
      <c r="S7" s="3"/>
      <c r="T7" s="3"/>
      <c r="U7" s="3"/>
      <c r="V7" s="3"/>
      <c r="W7" s="3"/>
      <c r="X7" s="3"/>
      <c r="Y7" s="3"/>
      <c r="Z7" s="3"/>
    </row>
    <row r="8" spans="1:26" ht="18" customHeight="1" x14ac:dyDescent="0.2">
      <c r="A8" s="7" t="s">
        <v>14</v>
      </c>
      <c r="B8" s="10">
        <v>76</v>
      </c>
      <c r="C8" s="10">
        <v>43</v>
      </c>
      <c r="D8" s="11">
        <v>48</v>
      </c>
      <c r="E8" s="10">
        <v>85</v>
      </c>
      <c r="F8" s="10">
        <v>166</v>
      </c>
      <c r="G8" s="11">
        <v>167</v>
      </c>
      <c r="H8" s="11">
        <v>127</v>
      </c>
      <c r="I8" s="14">
        <f t="shared" si="0"/>
        <v>712</v>
      </c>
      <c r="J8" s="3"/>
      <c r="K8" s="3"/>
      <c r="L8" s="3"/>
      <c r="M8" s="3"/>
      <c r="N8" s="3"/>
      <c r="O8" s="3"/>
      <c r="P8" s="3"/>
      <c r="Q8" s="3"/>
      <c r="R8" s="3"/>
      <c r="S8" s="3"/>
      <c r="T8" s="3"/>
      <c r="U8" s="3"/>
      <c r="V8" s="3"/>
      <c r="W8" s="3"/>
      <c r="X8" s="3"/>
      <c r="Y8" s="3"/>
      <c r="Z8" s="3"/>
    </row>
    <row r="9" spans="1:26" ht="15" customHeight="1" x14ac:dyDescent="0.2">
      <c r="A9" s="16" t="s">
        <v>15</v>
      </c>
      <c r="B9" s="17">
        <v>314.5</v>
      </c>
      <c r="C9" s="17">
        <v>423</v>
      </c>
      <c r="D9" s="18">
        <v>253</v>
      </c>
      <c r="E9" s="17">
        <v>476</v>
      </c>
      <c r="F9" s="17">
        <v>342.5</v>
      </c>
      <c r="G9" s="18">
        <v>439</v>
      </c>
      <c r="H9" s="18">
        <f>121+160</f>
        <v>281</v>
      </c>
      <c r="I9" s="9">
        <f t="shared" si="0"/>
        <v>2529</v>
      </c>
      <c r="J9" s="3"/>
      <c r="K9" s="3"/>
      <c r="L9" s="3"/>
      <c r="M9" s="3"/>
      <c r="N9" s="3"/>
      <c r="O9" s="3"/>
      <c r="P9" s="3"/>
      <c r="Q9" s="3"/>
      <c r="R9" s="3"/>
      <c r="S9" s="3"/>
      <c r="T9" s="3"/>
      <c r="U9" s="3"/>
      <c r="V9" s="3"/>
      <c r="W9" s="3"/>
      <c r="X9" s="3"/>
      <c r="Y9" s="3"/>
      <c r="Z9" s="3"/>
    </row>
    <row r="10" spans="1:26" ht="15" customHeight="1" x14ac:dyDescent="0.2">
      <c r="A10" s="16" t="s">
        <v>16</v>
      </c>
      <c r="B10" s="19">
        <v>10</v>
      </c>
      <c r="C10" s="19">
        <v>4</v>
      </c>
      <c r="D10" s="20">
        <v>6</v>
      </c>
      <c r="E10" s="19">
        <v>7</v>
      </c>
      <c r="F10" s="19">
        <v>7</v>
      </c>
      <c r="G10" s="20">
        <v>6</v>
      </c>
      <c r="H10" s="20">
        <v>5</v>
      </c>
      <c r="I10" s="12">
        <f t="shared" si="0"/>
        <v>45</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17649.260000000002</v>
      </c>
      <c r="C11" s="22">
        <f t="shared" si="1"/>
        <v>13949.48</v>
      </c>
      <c r="D11" s="22">
        <f t="shared" si="1"/>
        <v>13905.76</v>
      </c>
      <c r="E11" s="22">
        <f t="shared" si="1"/>
        <v>20050.5</v>
      </c>
      <c r="F11" s="22">
        <f t="shared" si="1"/>
        <v>27346.5</v>
      </c>
      <c r="G11" s="22">
        <f t="shared" si="1"/>
        <v>36525.75</v>
      </c>
      <c r="H11" s="22">
        <f t="shared" si="1"/>
        <v>32033.52</v>
      </c>
      <c r="I11" s="23">
        <f t="shared" ref="I11:I12" si="2">SUM(B11:H11)</f>
        <v>161460.76999999999</v>
      </c>
      <c r="J11" s="3"/>
      <c r="K11" s="3"/>
      <c r="L11" s="3"/>
      <c r="M11" s="3"/>
      <c r="N11" s="3"/>
      <c r="O11" s="3"/>
      <c r="P11" s="3"/>
      <c r="Q11" s="3"/>
      <c r="R11" s="3"/>
      <c r="S11" s="3"/>
      <c r="T11" s="3"/>
      <c r="U11" s="3"/>
      <c r="V11" s="3"/>
      <c r="W11" s="3"/>
      <c r="X11" s="3"/>
      <c r="Y11" s="3"/>
      <c r="Z11" s="3"/>
    </row>
    <row r="12" spans="1:26" ht="18" customHeight="1" x14ac:dyDescent="0.2">
      <c r="A12" s="24" t="s">
        <v>18</v>
      </c>
      <c r="B12" s="25">
        <v>12916.25</v>
      </c>
      <c r="C12" s="26">
        <v>15635.03</v>
      </c>
      <c r="D12" s="26">
        <v>15265.24</v>
      </c>
      <c r="E12" s="26">
        <v>16128.5</v>
      </c>
      <c r="F12" s="26">
        <v>28273.47</v>
      </c>
      <c r="G12" s="26">
        <v>34781.5</v>
      </c>
      <c r="H12" s="27">
        <v>29738.79</v>
      </c>
      <c r="I12" s="28">
        <f t="shared" si="2"/>
        <v>152738.78</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0.36643840123874982</v>
      </c>
      <c r="C13" s="29">
        <f t="shared" si="3"/>
        <v>-0.10780599717429394</v>
      </c>
      <c r="D13" s="29">
        <f t="shared" si="3"/>
        <v>-8.9057230675705035E-2</v>
      </c>
      <c r="E13" s="29">
        <f t="shared" si="3"/>
        <v>0.24317202467681434</v>
      </c>
      <c r="F13" s="29">
        <f t="shared" si="3"/>
        <v>-3.2785858969557012E-2</v>
      </c>
      <c r="G13" s="29">
        <f t="shared" si="3"/>
        <v>5.0148785992553513E-2</v>
      </c>
      <c r="H13" s="29">
        <f t="shared" si="3"/>
        <v>7.7162856995862963E-2</v>
      </c>
      <c r="I13" s="30">
        <f t="shared" si="3"/>
        <v>5.7103965345277674E-2</v>
      </c>
      <c r="J13" s="3"/>
      <c r="K13" s="3"/>
      <c r="L13" s="3"/>
      <c r="M13" s="3"/>
      <c r="N13" s="3"/>
      <c r="O13" s="3"/>
      <c r="P13" s="3"/>
      <c r="Q13" s="3"/>
      <c r="R13" s="3"/>
      <c r="S13" s="3"/>
      <c r="T13" s="3"/>
      <c r="U13" s="3"/>
      <c r="V13" s="3"/>
      <c r="W13" s="3"/>
      <c r="X13" s="3"/>
      <c r="Y13" s="3"/>
      <c r="Z13" s="3"/>
    </row>
    <row r="14" spans="1:26" ht="105" customHeight="1" x14ac:dyDescent="0.2">
      <c r="A14" s="7"/>
      <c r="B14" s="31" t="s">
        <v>101</v>
      </c>
      <c r="C14" s="31" t="s">
        <v>102</v>
      </c>
      <c r="D14" s="31" t="s">
        <v>103</v>
      </c>
      <c r="E14" s="31" t="s">
        <v>104</v>
      </c>
      <c r="F14" s="32" t="s">
        <v>105</v>
      </c>
      <c r="G14" s="31" t="s">
        <v>106</v>
      </c>
      <c r="H14" s="31" t="s">
        <v>107</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348</v>
      </c>
      <c r="C15" s="35">
        <f t="shared" si="4"/>
        <v>227</v>
      </c>
      <c r="D15" s="35">
        <f t="shared" si="4"/>
        <v>280</v>
      </c>
      <c r="E15" s="35">
        <f t="shared" si="4"/>
        <v>387</v>
      </c>
      <c r="F15" s="35">
        <f t="shared" si="4"/>
        <v>530</v>
      </c>
      <c r="G15" s="36">
        <f t="shared" si="4"/>
        <v>695</v>
      </c>
      <c r="H15" s="35">
        <f t="shared" si="4"/>
        <v>633</v>
      </c>
      <c r="I15" s="37">
        <f>SUM(A15:G15)</f>
        <v>2467</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41.820754716981135</v>
      </c>
      <c r="C16" s="38">
        <f t="shared" si="5"/>
        <v>36.681136363636362</v>
      </c>
      <c r="D16" s="38">
        <f t="shared" si="5"/>
        <v>36.138648648648655</v>
      </c>
      <c r="E16" s="38">
        <f t="shared" si="5"/>
        <v>35.503048780487802</v>
      </c>
      <c r="F16" s="38">
        <f t="shared" si="5"/>
        <v>45.416666666666664</v>
      </c>
      <c r="G16" s="38">
        <f t="shared" si="5"/>
        <v>42.49609375</v>
      </c>
      <c r="H16" s="38">
        <f t="shared" si="5"/>
        <v>43.330592105263158</v>
      </c>
      <c r="I16" s="39">
        <f t="shared" si="5"/>
        <v>40.632318339100344</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58.268310502283107</v>
      </c>
      <c r="C17" s="38">
        <f t="shared" si="6"/>
        <v>73.908928571428575</v>
      </c>
      <c r="D17" s="38">
        <f t="shared" si="6"/>
        <v>59.118670886075947</v>
      </c>
      <c r="E17" s="38">
        <f t="shared" si="6"/>
        <v>62.245454545454542</v>
      </c>
      <c r="F17" s="38">
        <f t="shared" si="6"/>
        <v>56.512539184952978</v>
      </c>
      <c r="G17" s="38">
        <f t="shared" si="6"/>
        <v>61.351875</v>
      </c>
      <c r="H17" s="38">
        <f t="shared" si="6"/>
        <v>56.49081920903955</v>
      </c>
      <c r="I17" s="39">
        <f t="shared" si="6"/>
        <v>60.060088397790061</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35.157894736842103</v>
      </c>
      <c r="C18" s="38">
        <f t="shared" si="7"/>
        <v>46.238604651162788</v>
      </c>
      <c r="D18" s="38">
        <f t="shared" si="7"/>
        <v>39.390625</v>
      </c>
      <c r="E18" s="38">
        <f t="shared" si="7"/>
        <v>40.53235294117647</v>
      </c>
      <c r="F18" s="38">
        <f t="shared" si="7"/>
        <v>43.826807228915662</v>
      </c>
      <c r="G18" s="38">
        <f t="shared" si="7"/>
        <v>39.194610778443113</v>
      </c>
      <c r="H18" s="38">
        <f t="shared" si="7"/>
        <v>42.909606299212605</v>
      </c>
      <c r="I18" s="39">
        <f t="shared" si="7"/>
        <v>41.104676966292139</v>
      </c>
      <c r="J18" s="3"/>
      <c r="K18" s="3"/>
      <c r="L18" s="3"/>
      <c r="M18" s="3"/>
      <c r="N18" s="3"/>
      <c r="O18" s="3"/>
      <c r="P18" s="3"/>
      <c r="Q18" s="3"/>
      <c r="R18" s="3"/>
      <c r="S18" s="3"/>
      <c r="T18" s="3"/>
      <c r="U18" s="3"/>
      <c r="V18" s="3"/>
      <c r="W18" s="3"/>
      <c r="X18" s="3"/>
      <c r="Y18" s="3"/>
      <c r="Z18" s="3"/>
    </row>
    <row r="19" spans="1:26" ht="38.25" x14ac:dyDescent="0.2">
      <c r="A19" s="40" t="s">
        <v>31</v>
      </c>
      <c r="B19" s="41">
        <v>160</v>
      </c>
      <c r="C19" s="41">
        <v>148.30000000000001</v>
      </c>
      <c r="D19" s="41">
        <v>145</v>
      </c>
      <c r="E19" s="41">
        <v>403</v>
      </c>
      <c r="F19" s="41">
        <v>323</v>
      </c>
      <c r="G19" s="41">
        <v>709</v>
      </c>
      <c r="H19" s="41">
        <v>319</v>
      </c>
      <c r="I19" s="15">
        <f>B19+C19+D19+E19+F19+G19+H19</f>
        <v>2207.3000000000002</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9.0655358921563848E-3</v>
      </c>
      <c r="C20" s="42">
        <f t="shared" si="8"/>
        <v>1.0631220661988836E-2</v>
      </c>
      <c r="D20" s="42">
        <f>D19/D12</f>
        <v>9.4987042457242727E-3</v>
      </c>
      <c r="E20" s="43" t="s">
        <v>108</v>
      </c>
      <c r="F20" s="43">
        <f t="shared" ref="F20:G20" si="9">F19/F12</f>
        <v>1.1424137185849489E-2</v>
      </c>
      <c r="G20" s="42">
        <f t="shared" si="9"/>
        <v>2.038439975274212E-2</v>
      </c>
      <c r="H20" s="42">
        <f>H19/H11</f>
        <v>9.9583186612023904E-3</v>
      </c>
      <c r="I20" s="44">
        <f>SUM(B19:H19)/I12</f>
        <v>1.4451470674310744E-2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t="s">
        <v>109</v>
      </c>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4131.2700000000004</v>
      </c>
      <c r="C22" s="52">
        <v>3887.64</v>
      </c>
      <c r="D22" s="52">
        <v>3751.33</v>
      </c>
      <c r="E22" s="52">
        <v>4593.3900000000003</v>
      </c>
      <c r="F22" s="52">
        <v>5321.19</v>
      </c>
      <c r="G22" s="52">
        <v>5876.99</v>
      </c>
      <c r="H22" s="52">
        <v>5532.14</v>
      </c>
      <c r="I22" s="53">
        <f>SUM(B22:H22)/I11</f>
        <v>0.20496588737933058</v>
      </c>
      <c r="J22" s="3"/>
      <c r="K22" s="3"/>
      <c r="L22" s="3"/>
      <c r="M22" s="3"/>
      <c r="N22" s="3"/>
      <c r="O22" s="3"/>
      <c r="P22" s="3"/>
      <c r="Q22" s="3"/>
      <c r="R22" s="3"/>
      <c r="S22" s="3"/>
      <c r="T22" s="3"/>
      <c r="U22" s="3"/>
      <c r="V22" s="3"/>
      <c r="W22" s="3"/>
      <c r="X22" s="3"/>
      <c r="Y22" s="3"/>
      <c r="Z22" s="3"/>
    </row>
    <row r="23" spans="1:26" ht="18" customHeight="1" x14ac:dyDescent="0.2">
      <c r="A23" s="7" t="s">
        <v>35</v>
      </c>
      <c r="B23" s="54">
        <v>0.23400000000000001</v>
      </c>
      <c r="C23" s="54">
        <v>0.2787</v>
      </c>
      <c r="D23" s="54">
        <v>0.26979999999999998</v>
      </c>
      <c r="E23" s="55">
        <v>0.2291</v>
      </c>
      <c r="F23" s="55">
        <v>0.19</v>
      </c>
      <c r="G23" s="55">
        <v>0.16</v>
      </c>
      <c r="H23" s="55">
        <v>0.17299999999999999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38.42578125" customWidth="1"/>
    <col min="7" max="7" width="14.7109375" customWidth="1"/>
    <col min="8" max="8" width="25.14062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45061</v>
      </c>
      <c r="C2" s="5">
        <v>45062</v>
      </c>
      <c r="D2" s="5">
        <v>45063</v>
      </c>
      <c r="E2" s="5">
        <v>45064</v>
      </c>
      <c r="F2" s="5">
        <v>45065</v>
      </c>
      <c r="G2" s="5">
        <v>45066</v>
      </c>
      <c r="H2" s="5">
        <v>45067</v>
      </c>
      <c r="I2" s="6" t="s">
        <v>8</v>
      </c>
      <c r="J2" s="3"/>
      <c r="K2" s="3"/>
      <c r="L2" s="3"/>
      <c r="M2" s="3"/>
      <c r="N2" s="3"/>
      <c r="O2" s="3"/>
      <c r="P2" s="3"/>
      <c r="Q2" s="3"/>
      <c r="R2" s="3"/>
      <c r="S2" s="3"/>
      <c r="T2" s="3"/>
      <c r="U2" s="3"/>
      <c r="V2" s="3"/>
      <c r="W2" s="3"/>
      <c r="X2" s="3"/>
      <c r="Y2" s="3"/>
      <c r="Z2" s="3"/>
    </row>
    <row r="3" spans="1:26" ht="18" customHeight="1" x14ac:dyDescent="0.2">
      <c r="A3" s="7" t="s">
        <v>9</v>
      </c>
      <c r="B3" s="8">
        <v>2912</v>
      </c>
      <c r="C3" s="8">
        <v>3805.5</v>
      </c>
      <c r="D3" s="8">
        <v>2233.4499999999998</v>
      </c>
      <c r="E3" s="8">
        <v>1889</v>
      </c>
      <c r="F3" s="8">
        <v>1863</v>
      </c>
      <c r="G3" s="8">
        <v>5152.25</v>
      </c>
      <c r="H3" s="8">
        <v>4771.75</v>
      </c>
      <c r="I3" s="9">
        <f t="shared" ref="I3:I10" si="0">SUM(A3:H3)</f>
        <v>22626.95</v>
      </c>
      <c r="J3" s="3"/>
      <c r="K3" s="3"/>
      <c r="L3" s="3"/>
      <c r="M3" s="3"/>
      <c r="N3" s="3"/>
      <c r="O3" s="3"/>
      <c r="P3" s="3"/>
      <c r="Q3" s="3"/>
      <c r="R3" s="3"/>
      <c r="S3" s="3"/>
      <c r="T3" s="3"/>
      <c r="U3" s="3"/>
      <c r="V3" s="3"/>
      <c r="W3" s="3"/>
      <c r="X3" s="3"/>
      <c r="Y3" s="3"/>
      <c r="Z3" s="3"/>
    </row>
    <row r="4" spans="1:26" ht="18" customHeight="1" x14ac:dyDescent="0.2">
      <c r="A4" s="7" t="s">
        <v>10</v>
      </c>
      <c r="B4" s="10">
        <v>65</v>
      </c>
      <c r="C4" s="10">
        <v>102</v>
      </c>
      <c r="D4" s="11">
        <v>57</v>
      </c>
      <c r="E4" s="10">
        <v>39</v>
      </c>
      <c r="F4" s="10">
        <v>48</v>
      </c>
      <c r="G4" s="11">
        <v>111</v>
      </c>
      <c r="H4" s="11">
        <v>116</v>
      </c>
      <c r="I4" s="12">
        <f t="shared" si="0"/>
        <v>538</v>
      </c>
      <c r="J4" s="3"/>
      <c r="K4" s="3"/>
      <c r="L4" s="3"/>
      <c r="M4" s="3"/>
      <c r="N4" s="3"/>
      <c r="O4" s="3"/>
      <c r="P4" s="3"/>
      <c r="Q4" s="3"/>
      <c r="R4" s="3"/>
      <c r="S4" s="3"/>
      <c r="T4" s="3"/>
      <c r="U4" s="3"/>
      <c r="V4" s="3"/>
      <c r="W4" s="3"/>
      <c r="X4" s="3"/>
      <c r="Y4" s="3"/>
      <c r="Z4" s="3"/>
    </row>
    <row r="5" spans="1:26" ht="18" customHeight="1" x14ac:dyDescent="0.2">
      <c r="A5" s="7" t="s">
        <v>11</v>
      </c>
      <c r="B5" s="8">
        <v>9201.5</v>
      </c>
      <c r="C5" s="8">
        <v>9618.27</v>
      </c>
      <c r="D5" s="13">
        <v>7946.5</v>
      </c>
      <c r="E5" s="8">
        <v>9661</v>
      </c>
      <c r="F5" s="8">
        <v>19360</v>
      </c>
      <c r="G5" s="13">
        <v>22998.01</v>
      </c>
      <c r="H5" s="13">
        <v>12045.75</v>
      </c>
      <c r="I5" s="9">
        <f t="shared" si="0"/>
        <v>90831.03</v>
      </c>
      <c r="J5" s="3"/>
      <c r="K5" s="3"/>
      <c r="L5" s="3"/>
      <c r="M5" s="3"/>
      <c r="N5" s="3"/>
      <c r="O5" s="3"/>
      <c r="P5" s="3"/>
      <c r="Q5" s="3"/>
      <c r="R5" s="3"/>
      <c r="S5" s="3"/>
      <c r="T5" s="3"/>
      <c r="U5" s="3"/>
      <c r="V5" s="3"/>
      <c r="W5" s="3"/>
      <c r="X5" s="3"/>
      <c r="Y5" s="3"/>
      <c r="Z5" s="3"/>
    </row>
    <row r="6" spans="1:26" ht="18" customHeight="1" x14ac:dyDescent="0.2">
      <c r="A6" s="7" t="s">
        <v>12</v>
      </c>
      <c r="B6" s="10">
        <v>140</v>
      </c>
      <c r="C6" s="10">
        <v>149</v>
      </c>
      <c r="D6" s="11">
        <v>143</v>
      </c>
      <c r="E6" s="10">
        <v>157</v>
      </c>
      <c r="F6" s="10">
        <v>300</v>
      </c>
      <c r="G6" s="11">
        <v>361</v>
      </c>
      <c r="H6" s="11">
        <v>198</v>
      </c>
      <c r="I6" s="14">
        <f t="shared" si="0"/>
        <v>1448</v>
      </c>
      <c r="J6" s="3"/>
      <c r="K6" s="3"/>
      <c r="L6" s="3"/>
      <c r="M6" s="3"/>
      <c r="N6" s="3"/>
      <c r="O6" s="3"/>
      <c r="P6" s="3"/>
      <c r="Q6" s="3"/>
      <c r="R6" s="3"/>
      <c r="S6" s="3"/>
      <c r="T6" s="3"/>
      <c r="U6" s="3"/>
      <c r="V6" s="3"/>
      <c r="W6" s="3"/>
      <c r="X6" s="3"/>
      <c r="Y6" s="3"/>
      <c r="Z6" s="3"/>
    </row>
    <row r="7" spans="1:26" ht="18" customHeight="1" x14ac:dyDescent="0.2">
      <c r="A7" s="7" t="s">
        <v>13</v>
      </c>
      <c r="B7" s="8">
        <v>2374</v>
      </c>
      <c r="C7" s="8">
        <v>2877.25</v>
      </c>
      <c r="D7" s="13">
        <v>2085.25</v>
      </c>
      <c r="E7" s="8">
        <v>3219</v>
      </c>
      <c r="F7" s="8">
        <v>4989.54</v>
      </c>
      <c r="G7" s="13">
        <v>5552.51</v>
      </c>
      <c r="H7" s="13">
        <v>3501.5</v>
      </c>
      <c r="I7" s="15">
        <f t="shared" si="0"/>
        <v>24599.050000000003</v>
      </c>
      <c r="J7" s="3"/>
      <c r="K7" s="3"/>
      <c r="L7" s="3"/>
      <c r="M7" s="3"/>
      <c r="N7" s="3"/>
      <c r="O7" s="3"/>
      <c r="P7" s="3"/>
      <c r="Q7" s="3"/>
      <c r="R7" s="3"/>
      <c r="S7" s="3"/>
      <c r="T7" s="3"/>
      <c r="U7" s="3"/>
      <c r="V7" s="3"/>
      <c r="W7" s="3"/>
      <c r="X7" s="3"/>
      <c r="Y7" s="3"/>
      <c r="Z7" s="3"/>
    </row>
    <row r="8" spans="1:26" ht="18" customHeight="1" x14ac:dyDescent="0.2">
      <c r="A8" s="7" t="s">
        <v>14</v>
      </c>
      <c r="B8" s="10">
        <v>53</v>
      </c>
      <c r="C8" s="10">
        <v>65</v>
      </c>
      <c r="D8" s="11">
        <v>46</v>
      </c>
      <c r="E8" s="10">
        <v>64</v>
      </c>
      <c r="F8" s="10">
        <v>140</v>
      </c>
      <c r="G8" s="11">
        <v>132</v>
      </c>
      <c r="H8" s="11">
        <v>80</v>
      </c>
      <c r="I8" s="14">
        <f t="shared" si="0"/>
        <v>580</v>
      </c>
      <c r="J8" s="3"/>
      <c r="K8" s="3"/>
      <c r="L8" s="3"/>
      <c r="M8" s="3"/>
      <c r="N8" s="3"/>
      <c r="O8" s="3"/>
      <c r="P8" s="3"/>
      <c r="Q8" s="3"/>
      <c r="R8" s="3"/>
      <c r="S8" s="3"/>
      <c r="T8" s="3"/>
      <c r="U8" s="3"/>
      <c r="V8" s="3"/>
      <c r="W8" s="3"/>
      <c r="X8" s="3"/>
      <c r="Y8" s="3"/>
      <c r="Z8" s="3"/>
    </row>
    <row r="9" spans="1:26" ht="15" customHeight="1" x14ac:dyDescent="0.2">
      <c r="A9" s="16" t="s">
        <v>15</v>
      </c>
      <c r="B9" s="17">
        <v>504.5</v>
      </c>
      <c r="C9" s="17">
        <v>587.52</v>
      </c>
      <c r="D9" s="18">
        <v>378.5</v>
      </c>
      <c r="E9" s="17">
        <v>521</v>
      </c>
      <c r="F9" s="17">
        <v>164</v>
      </c>
      <c r="G9" s="18">
        <v>1307.5</v>
      </c>
      <c r="H9" s="18">
        <v>602.5</v>
      </c>
      <c r="I9" s="9">
        <f t="shared" si="0"/>
        <v>4065.52</v>
      </c>
      <c r="J9" s="3"/>
      <c r="K9" s="3"/>
      <c r="L9" s="3"/>
      <c r="M9" s="3"/>
      <c r="N9" s="3"/>
      <c r="O9" s="3"/>
      <c r="P9" s="3"/>
      <c r="Q9" s="3"/>
      <c r="R9" s="3"/>
      <c r="S9" s="3"/>
      <c r="T9" s="3"/>
      <c r="U9" s="3"/>
      <c r="V9" s="3"/>
      <c r="W9" s="3"/>
      <c r="X9" s="3"/>
      <c r="Y9" s="3"/>
      <c r="Z9" s="3"/>
    </row>
    <row r="10" spans="1:26" ht="15" customHeight="1" x14ac:dyDescent="0.2">
      <c r="A10" s="16" t="s">
        <v>16</v>
      </c>
      <c r="B10" s="19">
        <v>9</v>
      </c>
      <c r="C10" s="19">
        <v>16</v>
      </c>
      <c r="D10" s="20">
        <v>12</v>
      </c>
      <c r="E10" s="19">
        <v>16</v>
      </c>
      <c r="F10" s="19">
        <v>5</v>
      </c>
      <c r="G10" s="20">
        <v>12</v>
      </c>
      <c r="H10" s="20">
        <v>12</v>
      </c>
      <c r="I10" s="12">
        <f t="shared" si="0"/>
        <v>82</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14487.5</v>
      </c>
      <c r="C11" s="22">
        <f t="shared" si="1"/>
        <v>16301.02</v>
      </c>
      <c r="D11" s="22">
        <f t="shared" si="1"/>
        <v>12265.2</v>
      </c>
      <c r="E11" s="22">
        <f t="shared" si="1"/>
        <v>14769</v>
      </c>
      <c r="F11" s="22">
        <f t="shared" si="1"/>
        <v>26212.54</v>
      </c>
      <c r="G11" s="22">
        <f t="shared" si="1"/>
        <v>33702.769999999997</v>
      </c>
      <c r="H11" s="22">
        <f t="shared" si="1"/>
        <v>20319</v>
      </c>
      <c r="I11" s="23">
        <f t="shared" ref="I11:I12" si="2">SUM(B11:H11)</f>
        <v>138057.03</v>
      </c>
      <c r="J11" s="3"/>
      <c r="K11" s="3"/>
      <c r="L11" s="3"/>
      <c r="M11" s="3"/>
      <c r="N11" s="3"/>
      <c r="O11" s="3"/>
      <c r="P11" s="3"/>
      <c r="Q11" s="3"/>
      <c r="R11" s="3"/>
      <c r="S11" s="3"/>
      <c r="T11" s="3"/>
      <c r="U11" s="3"/>
      <c r="V11" s="3"/>
      <c r="W11" s="3"/>
      <c r="X11" s="3"/>
      <c r="Y11" s="3"/>
      <c r="Z11" s="3"/>
    </row>
    <row r="12" spans="1:26" ht="18" customHeight="1" x14ac:dyDescent="0.2">
      <c r="A12" s="24" t="s">
        <v>18</v>
      </c>
      <c r="B12" s="25">
        <v>15333.76</v>
      </c>
      <c r="C12" s="26">
        <v>14263.25</v>
      </c>
      <c r="D12" s="26">
        <v>17899.5</v>
      </c>
      <c r="E12" s="26">
        <v>17598.52</v>
      </c>
      <c r="F12" s="26">
        <v>35428.25</v>
      </c>
      <c r="G12" s="26">
        <v>35593.75</v>
      </c>
      <c r="H12" s="27">
        <v>17986</v>
      </c>
      <c r="I12" s="28">
        <f t="shared" si="2"/>
        <v>154103.03</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-5.5189333862014286E-2</v>
      </c>
      <c r="C13" s="29">
        <f t="shared" si="3"/>
        <v>0.14286856081187671</v>
      </c>
      <c r="D13" s="29">
        <f t="shared" si="3"/>
        <v>-0.3147741557026732</v>
      </c>
      <c r="E13" s="29">
        <f t="shared" si="3"/>
        <v>-0.16078170209767642</v>
      </c>
      <c r="F13" s="29">
        <f t="shared" si="3"/>
        <v>-0.26012320676296458</v>
      </c>
      <c r="G13" s="29">
        <f t="shared" si="3"/>
        <v>-5.3126742756804304E-2</v>
      </c>
      <c r="H13" s="29">
        <f t="shared" si="3"/>
        <v>0.12971199822083843</v>
      </c>
      <c r="I13" s="30">
        <f t="shared" si="3"/>
        <v>-0.10412514276974308</v>
      </c>
      <c r="J13" s="3"/>
      <c r="K13" s="3"/>
      <c r="L13" s="3"/>
      <c r="M13" s="3"/>
      <c r="N13" s="3"/>
      <c r="O13" s="3"/>
      <c r="P13" s="3"/>
      <c r="Q13" s="3"/>
      <c r="R13" s="3"/>
      <c r="S13" s="3"/>
      <c r="T13" s="3"/>
      <c r="U13" s="3"/>
      <c r="V13" s="3"/>
      <c r="W13" s="3"/>
      <c r="X13" s="3"/>
      <c r="Y13" s="3"/>
      <c r="Z13" s="3"/>
    </row>
    <row r="14" spans="1:26" ht="105" customHeight="1" x14ac:dyDescent="0.2">
      <c r="A14" s="7"/>
      <c r="B14" s="31" t="s">
        <v>110</v>
      </c>
      <c r="C14" s="31" t="s">
        <v>111</v>
      </c>
      <c r="D14" s="31" t="s">
        <v>112</v>
      </c>
      <c r="E14" s="31" t="s">
        <v>113</v>
      </c>
      <c r="F14" s="32" t="s">
        <v>114</v>
      </c>
      <c r="G14" s="31" t="s">
        <v>115</v>
      </c>
      <c r="H14" s="31" t="s">
        <v>116</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258</v>
      </c>
      <c r="C15" s="35">
        <f t="shared" si="4"/>
        <v>316</v>
      </c>
      <c r="D15" s="35">
        <f t="shared" si="4"/>
        <v>246</v>
      </c>
      <c r="E15" s="35">
        <f t="shared" si="4"/>
        <v>260</v>
      </c>
      <c r="F15" s="35">
        <f t="shared" si="4"/>
        <v>488</v>
      </c>
      <c r="G15" s="36">
        <f t="shared" si="4"/>
        <v>604</v>
      </c>
      <c r="H15" s="35">
        <f t="shared" si="4"/>
        <v>394</v>
      </c>
      <c r="I15" s="37">
        <f>SUM(A15:G15)</f>
        <v>2172</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44.8</v>
      </c>
      <c r="C16" s="38">
        <f t="shared" si="5"/>
        <v>37.308823529411768</v>
      </c>
      <c r="D16" s="38">
        <f t="shared" si="5"/>
        <v>39.18333333333333</v>
      </c>
      <c r="E16" s="38">
        <f t="shared" si="5"/>
        <v>48.435897435897438</v>
      </c>
      <c r="F16" s="38">
        <f t="shared" si="5"/>
        <v>38.8125</v>
      </c>
      <c r="G16" s="38">
        <f t="shared" si="5"/>
        <v>46.416666666666664</v>
      </c>
      <c r="H16" s="38">
        <f t="shared" si="5"/>
        <v>41.135775862068968</v>
      </c>
      <c r="I16" s="39">
        <f t="shared" si="5"/>
        <v>42.05752788104089</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65.724999999999994</v>
      </c>
      <c r="C17" s="38">
        <f t="shared" si="6"/>
        <v>64.55214765100672</v>
      </c>
      <c r="D17" s="38">
        <f t="shared" si="6"/>
        <v>55.569930069930066</v>
      </c>
      <c r="E17" s="38">
        <f t="shared" si="6"/>
        <v>61.535031847133759</v>
      </c>
      <c r="F17" s="38">
        <f t="shared" si="6"/>
        <v>64.533333333333331</v>
      </c>
      <c r="G17" s="38">
        <f t="shared" si="6"/>
        <v>63.706398891966757</v>
      </c>
      <c r="H17" s="38">
        <f t="shared" si="6"/>
        <v>60.837121212121211</v>
      </c>
      <c r="I17" s="39">
        <f t="shared" si="6"/>
        <v>62.728611878453037</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44.79245283018868</v>
      </c>
      <c r="C18" s="38">
        <f t="shared" si="7"/>
        <v>44.265384615384619</v>
      </c>
      <c r="D18" s="38">
        <f t="shared" si="7"/>
        <v>45.331521739130437</v>
      </c>
      <c r="E18" s="38">
        <f t="shared" si="7"/>
        <v>50.296875</v>
      </c>
      <c r="F18" s="38">
        <f t="shared" si="7"/>
        <v>35.639571428571429</v>
      </c>
      <c r="G18" s="38">
        <f t="shared" si="7"/>
        <v>42.064469696969695</v>
      </c>
      <c r="H18" s="38">
        <f t="shared" si="7"/>
        <v>43.768749999999997</v>
      </c>
      <c r="I18" s="39">
        <f t="shared" si="7"/>
        <v>42.412155172413797</v>
      </c>
      <c r="J18" s="3"/>
      <c r="K18" s="3"/>
      <c r="L18" s="3"/>
      <c r="M18" s="3"/>
      <c r="N18" s="3"/>
      <c r="O18" s="3"/>
      <c r="P18" s="3"/>
      <c r="Q18" s="3"/>
      <c r="R18" s="3"/>
      <c r="S18" s="3"/>
      <c r="T18" s="3"/>
      <c r="U18" s="3"/>
      <c r="V18" s="3"/>
      <c r="W18" s="3"/>
      <c r="X18" s="3"/>
      <c r="Y18" s="3"/>
      <c r="Z18" s="3"/>
    </row>
    <row r="19" spans="1:26" ht="38.25" x14ac:dyDescent="0.2">
      <c r="A19" s="40" t="s">
        <v>31</v>
      </c>
      <c r="B19" s="41">
        <v>146</v>
      </c>
      <c r="C19" s="41">
        <v>208</v>
      </c>
      <c r="D19" s="41">
        <v>193.75</v>
      </c>
      <c r="E19" s="41">
        <v>175</v>
      </c>
      <c r="F19" s="41">
        <v>520</v>
      </c>
      <c r="G19" s="41">
        <v>300</v>
      </c>
      <c r="H19" s="41">
        <v>305</v>
      </c>
      <c r="I19" s="15">
        <f>B19+C19+D19+E19+F19+G19+H19</f>
        <v>1847.75</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1.0077653149266608E-2</v>
      </c>
      <c r="C20" s="42">
        <f t="shared" si="8"/>
        <v>1.2759937721688581E-2</v>
      </c>
      <c r="D20" s="42">
        <f t="shared" ref="D20:G20" si="9">D19/D12</f>
        <v>1.0824324701807313E-2</v>
      </c>
      <c r="E20" s="43">
        <f t="shared" si="9"/>
        <v>9.9440180196971109E-3</v>
      </c>
      <c r="F20" s="43">
        <f t="shared" si="9"/>
        <v>1.4677552518117604E-2</v>
      </c>
      <c r="G20" s="42">
        <f t="shared" si="9"/>
        <v>8.4284460052677784E-3</v>
      </c>
      <c r="H20" s="42">
        <f>H19/H11</f>
        <v>1.5010581229391209E-2</v>
      </c>
      <c r="I20" s="44">
        <f>SUM(B19:H19)/I12</f>
        <v>1.199035476460132E-2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4618.22</v>
      </c>
      <c r="C22" s="52">
        <v>4237.09</v>
      </c>
      <c r="D22" s="52">
        <v>4059.7</v>
      </c>
      <c r="E22" s="52">
        <v>4485.3900000000003</v>
      </c>
      <c r="F22" s="52">
        <v>5542.3</v>
      </c>
      <c r="G22" s="52">
        <v>5897.1</v>
      </c>
      <c r="H22" s="52">
        <v>4806.9399999999996</v>
      </c>
      <c r="I22" s="53">
        <f>SUM(B22:H22)/I11</f>
        <v>0.24371623813723942</v>
      </c>
      <c r="J22" s="3"/>
      <c r="K22" s="3"/>
      <c r="L22" s="3"/>
      <c r="M22" s="3"/>
      <c r="N22" s="3"/>
      <c r="O22" s="3"/>
      <c r="P22" s="3"/>
      <c r="Q22" s="3"/>
      <c r="R22" s="3"/>
      <c r="S22" s="3"/>
      <c r="T22" s="3"/>
      <c r="U22" s="3"/>
      <c r="V22" s="3"/>
      <c r="W22" s="3"/>
      <c r="X22" s="3"/>
      <c r="Y22" s="3"/>
      <c r="Z22" s="3"/>
    </row>
    <row r="23" spans="1:26" ht="18" customHeight="1" x14ac:dyDescent="0.2">
      <c r="A23" s="7" t="s">
        <v>35</v>
      </c>
      <c r="B23" s="54">
        <v>0.31</v>
      </c>
      <c r="C23" s="54">
        <v>0.25990000000000002</v>
      </c>
      <c r="D23" s="54">
        <v>0.33100000000000002</v>
      </c>
      <c r="E23" s="55">
        <v>0.30370000000000003</v>
      </c>
      <c r="F23" s="55">
        <v>0.21099999999999999</v>
      </c>
      <c r="G23" s="55">
        <v>0.17</v>
      </c>
      <c r="H23" s="55">
        <v>0.23699999999999999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24.85546875" customWidth="1"/>
    <col min="7" max="7" width="14.7109375" customWidth="1"/>
    <col min="8" max="8" width="25.855468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45054</v>
      </c>
      <c r="C2" s="5">
        <v>45055</v>
      </c>
      <c r="D2" s="5">
        <v>45056</v>
      </c>
      <c r="E2" s="5">
        <v>45057</v>
      </c>
      <c r="F2" s="5">
        <v>45058</v>
      </c>
      <c r="G2" s="5">
        <v>45059</v>
      </c>
      <c r="H2" s="5">
        <v>45060</v>
      </c>
      <c r="I2" s="6" t="s">
        <v>8</v>
      </c>
      <c r="J2" s="3"/>
      <c r="K2" s="3"/>
      <c r="L2" s="3"/>
      <c r="M2" s="3"/>
      <c r="N2" s="3"/>
      <c r="O2" s="3"/>
      <c r="P2" s="3"/>
      <c r="Q2" s="3"/>
      <c r="R2" s="3"/>
      <c r="S2" s="3"/>
      <c r="T2" s="3"/>
      <c r="U2" s="3"/>
      <c r="V2" s="3"/>
      <c r="W2" s="3"/>
      <c r="X2" s="3"/>
      <c r="Y2" s="3"/>
      <c r="Z2" s="3"/>
    </row>
    <row r="3" spans="1:26" ht="18" customHeight="1" x14ac:dyDescent="0.2">
      <c r="A3" s="7" t="s">
        <v>9</v>
      </c>
      <c r="B3" s="8">
        <v>2196.25</v>
      </c>
      <c r="C3" s="8">
        <v>2742</v>
      </c>
      <c r="D3" s="8">
        <v>1683.5</v>
      </c>
      <c r="E3" s="8">
        <v>2326</v>
      </c>
      <c r="F3" s="8">
        <v>5397</v>
      </c>
      <c r="G3" s="8">
        <v>3211</v>
      </c>
      <c r="H3" s="8">
        <v>10201</v>
      </c>
      <c r="I3" s="9">
        <f t="shared" ref="I3:I10" si="0">SUM(A3:H3)</f>
        <v>27756.75</v>
      </c>
      <c r="J3" s="3"/>
      <c r="K3" s="3"/>
      <c r="L3" s="3"/>
      <c r="M3" s="3"/>
      <c r="N3" s="3"/>
      <c r="O3" s="3"/>
      <c r="P3" s="3"/>
      <c r="Q3" s="3"/>
      <c r="R3" s="3"/>
      <c r="S3" s="3"/>
      <c r="T3" s="3"/>
      <c r="U3" s="3"/>
      <c r="V3" s="3"/>
      <c r="W3" s="3"/>
      <c r="X3" s="3"/>
      <c r="Y3" s="3"/>
      <c r="Z3" s="3"/>
    </row>
    <row r="4" spans="1:26" ht="18" customHeight="1" x14ac:dyDescent="0.2">
      <c r="A4" s="7" t="s">
        <v>10</v>
      </c>
      <c r="B4" s="10">
        <v>63</v>
      </c>
      <c r="C4" s="10">
        <v>77</v>
      </c>
      <c r="D4" s="11">
        <v>39</v>
      </c>
      <c r="E4" s="10">
        <v>74</v>
      </c>
      <c r="F4" s="10">
        <v>103</v>
      </c>
      <c r="G4" s="11">
        <v>88</v>
      </c>
      <c r="H4" s="11">
        <v>209</v>
      </c>
      <c r="I4" s="12">
        <f t="shared" si="0"/>
        <v>653</v>
      </c>
      <c r="J4" s="3"/>
      <c r="K4" s="3"/>
      <c r="L4" s="3"/>
      <c r="M4" s="3"/>
      <c r="N4" s="3"/>
      <c r="O4" s="3"/>
      <c r="P4" s="3"/>
      <c r="Q4" s="3"/>
      <c r="R4" s="3"/>
      <c r="S4" s="3"/>
      <c r="T4" s="3"/>
      <c r="U4" s="3"/>
      <c r="V4" s="3"/>
      <c r="W4" s="3"/>
      <c r="X4" s="3"/>
      <c r="Y4" s="3"/>
      <c r="Z4" s="3"/>
    </row>
    <row r="5" spans="1:26" ht="18" customHeight="1" x14ac:dyDescent="0.2">
      <c r="A5" s="7" t="s">
        <v>11</v>
      </c>
      <c r="B5" s="8">
        <v>13129.25</v>
      </c>
      <c r="C5" s="8">
        <v>11185.75</v>
      </c>
      <c r="D5" s="13">
        <v>10045.5</v>
      </c>
      <c r="E5" s="8">
        <v>13769.5</v>
      </c>
      <c r="F5" s="8">
        <v>17816.75</v>
      </c>
      <c r="G5" s="13">
        <v>20802.75</v>
      </c>
      <c r="H5" s="13">
        <v>18012.25</v>
      </c>
      <c r="I5" s="9">
        <f t="shared" si="0"/>
        <v>104761.75</v>
      </c>
      <c r="J5" s="3"/>
      <c r="K5" s="3"/>
      <c r="L5" s="3"/>
      <c r="M5" s="3"/>
      <c r="N5" s="3"/>
      <c r="O5" s="3"/>
      <c r="P5" s="3"/>
      <c r="Q5" s="3"/>
      <c r="R5" s="3"/>
      <c r="S5" s="3"/>
      <c r="T5" s="3"/>
      <c r="U5" s="3"/>
      <c r="V5" s="3"/>
      <c r="W5" s="3"/>
      <c r="X5" s="3"/>
      <c r="Y5" s="3"/>
      <c r="Z5" s="3"/>
    </row>
    <row r="6" spans="1:26" ht="18" customHeight="1" x14ac:dyDescent="0.2">
      <c r="A6" s="7" t="s">
        <v>12</v>
      </c>
      <c r="B6" s="10">
        <v>179</v>
      </c>
      <c r="C6" s="10">
        <v>190</v>
      </c>
      <c r="D6" s="11">
        <v>173</v>
      </c>
      <c r="E6" s="10">
        <v>217</v>
      </c>
      <c r="F6" s="10">
        <v>281</v>
      </c>
      <c r="G6" s="11">
        <v>339</v>
      </c>
      <c r="H6" s="11">
        <v>308</v>
      </c>
      <c r="I6" s="14">
        <f t="shared" si="0"/>
        <v>1687</v>
      </c>
      <c r="J6" s="3"/>
      <c r="K6" s="3"/>
      <c r="L6" s="3"/>
      <c r="M6" s="3"/>
      <c r="N6" s="3"/>
      <c r="O6" s="3"/>
      <c r="P6" s="3"/>
      <c r="Q6" s="3"/>
      <c r="R6" s="3"/>
      <c r="S6" s="3"/>
      <c r="T6" s="3"/>
      <c r="U6" s="3"/>
      <c r="V6" s="3"/>
      <c r="W6" s="3"/>
      <c r="X6" s="3"/>
      <c r="Y6" s="3"/>
      <c r="Z6" s="3"/>
    </row>
    <row r="7" spans="1:26" ht="18" customHeight="1" x14ac:dyDescent="0.2">
      <c r="A7" s="7" t="s">
        <v>13</v>
      </c>
      <c r="B7" s="8">
        <v>3717</v>
      </c>
      <c r="C7" s="8">
        <v>5954</v>
      </c>
      <c r="D7" s="13">
        <v>3199.5</v>
      </c>
      <c r="E7" s="8">
        <v>3450.01</v>
      </c>
      <c r="F7" s="8">
        <v>5723.51</v>
      </c>
      <c r="G7" s="13">
        <v>5818.5</v>
      </c>
      <c r="H7" s="13">
        <v>4002.75</v>
      </c>
      <c r="I7" s="15">
        <f t="shared" si="0"/>
        <v>31865.27</v>
      </c>
      <c r="J7" s="3"/>
      <c r="K7" s="3"/>
      <c r="L7" s="3"/>
      <c r="M7" s="3"/>
      <c r="N7" s="3"/>
      <c r="O7" s="3"/>
      <c r="P7" s="3"/>
      <c r="Q7" s="3"/>
      <c r="R7" s="3"/>
      <c r="S7" s="3"/>
      <c r="T7" s="3"/>
      <c r="U7" s="3"/>
      <c r="V7" s="3"/>
      <c r="W7" s="3"/>
      <c r="X7" s="3"/>
      <c r="Y7" s="3"/>
      <c r="Z7" s="3"/>
    </row>
    <row r="8" spans="1:26" ht="18" customHeight="1" x14ac:dyDescent="0.2">
      <c r="A8" s="7" t="s">
        <v>14</v>
      </c>
      <c r="B8" s="10">
        <v>79</v>
      </c>
      <c r="C8" s="10">
        <v>33</v>
      </c>
      <c r="D8" s="11">
        <v>78</v>
      </c>
      <c r="E8" s="10">
        <v>70</v>
      </c>
      <c r="F8" s="10">
        <v>146</v>
      </c>
      <c r="G8" s="11">
        <v>160</v>
      </c>
      <c r="H8" s="11">
        <v>88</v>
      </c>
      <c r="I8" s="14">
        <f t="shared" si="0"/>
        <v>654</v>
      </c>
      <c r="J8" s="3"/>
      <c r="K8" s="3"/>
      <c r="L8" s="3"/>
      <c r="M8" s="3"/>
      <c r="N8" s="3"/>
      <c r="O8" s="3"/>
      <c r="P8" s="3"/>
      <c r="Q8" s="3"/>
      <c r="R8" s="3"/>
      <c r="S8" s="3"/>
      <c r="T8" s="3"/>
      <c r="U8" s="3"/>
      <c r="V8" s="3"/>
      <c r="W8" s="3"/>
      <c r="X8" s="3"/>
      <c r="Y8" s="3"/>
      <c r="Z8" s="3"/>
    </row>
    <row r="9" spans="1:26" ht="15" customHeight="1" x14ac:dyDescent="0.2">
      <c r="A9" s="16" t="s">
        <v>15</v>
      </c>
      <c r="B9" s="17">
        <v>71</v>
      </c>
      <c r="C9" s="17">
        <v>236</v>
      </c>
      <c r="D9" s="18">
        <v>272</v>
      </c>
      <c r="E9" s="17">
        <v>267</v>
      </c>
      <c r="F9" s="17">
        <v>232</v>
      </c>
      <c r="G9" s="18">
        <v>686</v>
      </c>
      <c r="H9" s="18">
        <f>17+771</f>
        <v>788</v>
      </c>
      <c r="I9" s="9">
        <f t="shared" si="0"/>
        <v>2552</v>
      </c>
      <c r="J9" s="3"/>
      <c r="K9" s="3"/>
      <c r="L9" s="3"/>
      <c r="M9" s="3"/>
      <c r="N9" s="3"/>
      <c r="O9" s="3"/>
      <c r="P9" s="3"/>
      <c r="Q9" s="3"/>
      <c r="R9" s="3"/>
      <c r="S9" s="3"/>
      <c r="T9" s="3"/>
      <c r="U9" s="3"/>
      <c r="V9" s="3"/>
      <c r="W9" s="3"/>
      <c r="X9" s="3"/>
      <c r="Y9" s="3"/>
      <c r="Z9" s="3"/>
    </row>
    <row r="10" spans="1:26" ht="15" customHeight="1" x14ac:dyDescent="0.2">
      <c r="A10" s="16" t="s">
        <v>16</v>
      </c>
      <c r="B10" s="19">
        <v>2</v>
      </c>
      <c r="C10" s="19">
        <v>6</v>
      </c>
      <c r="D10" s="20">
        <v>8</v>
      </c>
      <c r="E10" s="19">
        <v>2</v>
      </c>
      <c r="F10" s="19">
        <v>7</v>
      </c>
      <c r="G10" s="20">
        <v>7</v>
      </c>
      <c r="H10" s="20">
        <v>13</v>
      </c>
      <c r="I10" s="12">
        <f t="shared" si="0"/>
        <v>45</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19042.5</v>
      </c>
      <c r="C11" s="22">
        <f t="shared" si="1"/>
        <v>19881.75</v>
      </c>
      <c r="D11" s="22">
        <f t="shared" si="1"/>
        <v>14928.5</v>
      </c>
      <c r="E11" s="22">
        <f t="shared" si="1"/>
        <v>19545.510000000002</v>
      </c>
      <c r="F11" s="22">
        <f t="shared" si="1"/>
        <v>28937.260000000002</v>
      </c>
      <c r="G11" s="22">
        <f t="shared" si="1"/>
        <v>29832.25</v>
      </c>
      <c r="H11" s="22">
        <f t="shared" si="1"/>
        <v>32216</v>
      </c>
      <c r="I11" s="23">
        <f t="shared" ref="I11:I12" si="2">SUM(B11:H11)</f>
        <v>164383.77000000002</v>
      </c>
      <c r="J11" s="3"/>
      <c r="K11" s="3"/>
      <c r="L11" s="3"/>
      <c r="M11" s="3"/>
      <c r="N11" s="3"/>
      <c r="O11" s="3"/>
      <c r="P11" s="3"/>
      <c r="Q11" s="3"/>
      <c r="R11" s="3"/>
      <c r="S11" s="3"/>
      <c r="T11" s="3"/>
      <c r="U11" s="3"/>
      <c r="V11" s="3"/>
      <c r="W11" s="3"/>
      <c r="X11" s="3"/>
      <c r="Y11" s="3"/>
      <c r="Z11" s="3"/>
    </row>
    <row r="12" spans="1:26" ht="18" customHeight="1" x14ac:dyDescent="0.2">
      <c r="A12" s="24" t="s">
        <v>18</v>
      </c>
      <c r="B12" s="25">
        <v>16914.5</v>
      </c>
      <c r="C12" s="26">
        <v>19578.009999999998</v>
      </c>
      <c r="D12" s="26">
        <v>15366.26</v>
      </c>
      <c r="E12" s="26">
        <v>21550.51</v>
      </c>
      <c r="F12" s="26">
        <v>27311.91</v>
      </c>
      <c r="G12" s="26">
        <v>35233.480000000003</v>
      </c>
      <c r="H12" s="27">
        <v>16680.5</v>
      </c>
      <c r="I12" s="28">
        <f t="shared" si="2"/>
        <v>152635.17000000001</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0.1258092169440421</v>
      </c>
      <c r="C13" s="29">
        <f t="shared" si="3"/>
        <v>1.5514344920653407E-2</v>
      </c>
      <c r="D13" s="29">
        <f t="shared" si="3"/>
        <v>-2.8488389497509491E-2</v>
      </c>
      <c r="E13" s="29">
        <f t="shared" si="3"/>
        <v>-9.303724134602831E-2</v>
      </c>
      <c r="F13" s="29">
        <f t="shared" si="3"/>
        <v>5.9510667690395952E-2</v>
      </c>
      <c r="G13" s="29">
        <f t="shared" si="3"/>
        <v>-0.15329822657313449</v>
      </c>
      <c r="H13" s="29">
        <f t="shared" si="3"/>
        <v>0.93135697371181914</v>
      </c>
      <c r="I13" s="30">
        <f t="shared" si="3"/>
        <v>7.697177524681896E-2</v>
      </c>
      <c r="J13" s="3"/>
      <c r="K13" s="3"/>
      <c r="L13" s="3"/>
      <c r="M13" s="3"/>
      <c r="N13" s="3"/>
      <c r="O13" s="3"/>
      <c r="P13" s="3"/>
      <c r="Q13" s="3"/>
      <c r="R13" s="3"/>
      <c r="S13" s="3"/>
      <c r="T13" s="3"/>
      <c r="U13" s="3"/>
      <c r="V13" s="3"/>
      <c r="W13" s="3"/>
      <c r="X13" s="3"/>
      <c r="Y13" s="3"/>
      <c r="Z13" s="3"/>
    </row>
    <row r="14" spans="1:26" ht="105" customHeight="1" x14ac:dyDescent="0.2">
      <c r="A14" s="7"/>
      <c r="B14" s="31" t="s">
        <v>117</v>
      </c>
      <c r="C14" s="31" t="s">
        <v>118</v>
      </c>
      <c r="D14" s="31" t="s">
        <v>119</v>
      </c>
      <c r="E14" s="31" t="s">
        <v>120</v>
      </c>
      <c r="F14" s="32" t="s">
        <v>121</v>
      </c>
      <c r="G14" s="31" t="s">
        <v>122</v>
      </c>
      <c r="H14" s="31" t="s">
        <v>123</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321</v>
      </c>
      <c r="C15" s="35">
        <f t="shared" si="4"/>
        <v>300</v>
      </c>
      <c r="D15" s="35">
        <f t="shared" si="4"/>
        <v>290</v>
      </c>
      <c r="E15" s="35">
        <f t="shared" si="4"/>
        <v>361</v>
      </c>
      <c r="F15" s="35">
        <f t="shared" si="4"/>
        <v>530</v>
      </c>
      <c r="G15" s="36">
        <f t="shared" si="4"/>
        <v>587</v>
      </c>
      <c r="H15" s="35">
        <f t="shared" si="4"/>
        <v>605</v>
      </c>
      <c r="I15" s="37">
        <f>SUM(A15:G15)</f>
        <v>2389</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34.861111111111114</v>
      </c>
      <c r="C16" s="38">
        <f t="shared" si="5"/>
        <v>35.61038961038961</v>
      </c>
      <c r="D16" s="38">
        <f t="shared" si="5"/>
        <v>43.166666666666664</v>
      </c>
      <c r="E16" s="38">
        <f t="shared" si="5"/>
        <v>31.432432432432432</v>
      </c>
      <c r="F16" s="38">
        <f t="shared" si="5"/>
        <v>52.398058252427184</v>
      </c>
      <c r="G16" s="38">
        <f t="shared" si="5"/>
        <v>36.488636363636367</v>
      </c>
      <c r="H16" s="38">
        <f t="shared" si="5"/>
        <v>48.808612440191389</v>
      </c>
      <c r="I16" s="39">
        <f t="shared" si="5"/>
        <v>42.506508422664623</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73.347765363128488</v>
      </c>
      <c r="C17" s="38">
        <f t="shared" si="6"/>
        <v>58.872368421052634</v>
      </c>
      <c r="D17" s="38">
        <f t="shared" si="6"/>
        <v>58.066473988439306</v>
      </c>
      <c r="E17" s="38">
        <f t="shared" si="6"/>
        <v>63.453917050691246</v>
      </c>
      <c r="F17" s="38">
        <f t="shared" si="6"/>
        <v>63.404804270462634</v>
      </c>
      <c r="G17" s="38">
        <f t="shared" si="6"/>
        <v>61.365044247787608</v>
      </c>
      <c r="H17" s="38">
        <f t="shared" si="6"/>
        <v>58.481331168831169</v>
      </c>
      <c r="I17" s="39">
        <f t="shared" si="6"/>
        <v>62.099436870183759</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47.050632911392405</v>
      </c>
      <c r="C18" s="38">
        <f t="shared" si="7"/>
        <v>180.42424242424244</v>
      </c>
      <c r="D18" s="38">
        <f t="shared" si="7"/>
        <v>41.019230769230766</v>
      </c>
      <c r="E18" s="38">
        <f t="shared" si="7"/>
        <v>49.285857142857147</v>
      </c>
      <c r="F18" s="38">
        <f t="shared" si="7"/>
        <v>39.202123287671235</v>
      </c>
      <c r="G18" s="38">
        <f t="shared" si="7"/>
        <v>36.365625000000001</v>
      </c>
      <c r="H18" s="38">
        <f t="shared" si="7"/>
        <v>45.485795454545453</v>
      </c>
      <c r="I18" s="39">
        <f t="shared" si="7"/>
        <v>48.723654434250768</v>
      </c>
      <c r="J18" s="3"/>
      <c r="K18" s="3"/>
      <c r="L18" s="3"/>
      <c r="M18" s="3"/>
      <c r="N18" s="3"/>
      <c r="O18" s="3"/>
      <c r="P18" s="3"/>
      <c r="Q18" s="3"/>
      <c r="R18" s="3"/>
      <c r="S18" s="3"/>
      <c r="T18" s="3"/>
      <c r="U18" s="3"/>
      <c r="V18" s="3"/>
      <c r="W18" s="3"/>
      <c r="X18" s="3"/>
      <c r="Y18" s="3"/>
      <c r="Z18" s="3"/>
    </row>
    <row r="19" spans="1:26" ht="38.25" x14ac:dyDescent="0.2">
      <c r="A19" s="40" t="s">
        <v>31</v>
      </c>
      <c r="B19" s="41">
        <v>205</v>
      </c>
      <c r="C19" s="41">
        <v>74</v>
      </c>
      <c r="D19" s="41">
        <v>170.5</v>
      </c>
      <c r="E19" s="41">
        <v>189</v>
      </c>
      <c r="F19" s="41">
        <v>335</v>
      </c>
      <c r="G19" s="41">
        <v>555</v>
      </c>
      <c r="H19" s="41">
        <v>446</v>
      </c>
      <c r="I19" s="15">
        <f>B19+C19+D19+E19+F19+G19+H19</f>
        <v>1974.5</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1.0765393199422345E-2</v>
      </c>
      <c r="C20" s="42">
        <f t="shared" si="8"/>
        <v>3.7220063626189847E-3</v>
      </c>
      <c r="D20" s="42">
        <f t="shared" ref="D20:G20" si="9">D19/D12</f>
        <v>1.109573832539603E-2</v>
      </c>
      <c r="E20" s="43">
        <f t="shared" si="9"/>
        <v>8.7700940720196411E-3</v>
      </c>
      <c r="F20" s="43">
        <f t="shared" si="9"/>
        <v>1.2265711186072304E-2</v>
      </c>
      <c r="G20" s="42">
        <f t="shared" si="9"/>
        <v>1.5752063094533947E-2</v>
      </c>
      <c r="H20" s="42">
        <f>H19/H11</f>
        <v>1.3844052644648622E-2</v>
      </c>
      <c r="I20" s="44">
        <f>SUM(B19:H19)/I12</f>
        <v>1.2936074955726127E-2</v>
      </c>
      <c r="J20" s="3"/>
      <c r="K20" s="3"/>
      <c r="L20" s="3"/>
      <c r="M20" s="3"/>
      <c r="N20" s="3"/>
      <c r="O20" s="3"/>
      <c r="P20" s="3"/>
      <c r="Q20" s="3"/>
      <c r="R20" s="3"/>
      <c r="S20" s="3"/>
      <c r="T20" s="3"/>
      <c r="U20" s="3"/>
      <c r="V20" s="3"/>
      <c r="W20" s="3"/>
      <c r="X20" s="3"/>
      <c r="Y20" s="3"/>
      <c r="Z20" s="3"/>
    </row>
    <row r="21" spans="1:26" ht="25.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4628.55</v>
      </c>
      <c r="C22" s="52">
        <v>4408.08</v>
      </c>
      <c r="D22" s="52">
        <v>4527.0600000000004</v>
      </c>
      <c r="E22" s="52">
        <v>4735.7700000000004</v>
      </c>
      <c r="F22" s="52">
        <v>5625.73</v>
      </c>
      <c r="G22" s="52">
        <v>5914.41</v>
      </c>
      <c r="H22" s="52">
        <v>5602</v>
      </c>
      <c r="I22" s="53">
        <f>SUM(B22:H22)/I11</f>
        <v>0.21560279339012606</v>
      </c>
      <c r="J22" s="3"/>
      <c r="K22" s="3"/>
      <c r="L22" s="3"/>
      <c r="M22" s="3"/>
      <c r="N22" s="3"/>
      <c r="O22" s="3"/>
      <c r="P22" s="3"/>
      <c r="Q22" s="3"/>
      <c r="R22" s="3"/>
      <c r="S22" s="3"/>
      <c r="T22" s="3"/>
      <c r="U22" s="3"/>
      <c r="V22" s="3"/>
      <c r="W22" s="3"/>
      <c r="X22" s="3"/>
      <c r="Y22" s="3"/>
      <c r="Z22" s="3"/>
    </row>
    <row r="23" spans="1:26" ht="18" customHeight="1" x14ac:dyDescent="0.2">
      <c r="A23" s="7" t="s">
        <v>35</v>
      </c>
      <c r="B23" s="54">
        <v>0.24</v>
      </c>
      <c r="C23" s="54">
        <v>0.22170000000000001</v>
      </c>
      <c r="D23" s="54">
        <v>0.30320000000000003</v>
      </c>
      <c r="E23" s="55">
        <v>0.24229999999999999</v>
      </c>
      <c r="F23" s="55">
        <v>0.19400000000000001</v>
      </c>
      <c r="G23" s="55">
        <v>0.19</v>
      </c>
      <c r="H23" s="55">
        <v>0.17399999999999999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45047</v>
      </c>
      <c r="C2" s="5">
        <v>45048</v>
      </c>
      <c r="D2" s="5">
        <v>45049</v>
      </c>
      <c r="E2" s="5">
        <v>45050</v>
      </c>
      <c r="F2" s="5">
        <v>45051</v>
      </c>
      <c r="G2" s="5">
        <v>45052</v>
      </c>
      <c r="H2" s="5">
        <v>45053</v>
      </c>
      <c r="I2" s="6" t="s">
        <v>8</v>
      </c>
      <c r="J2" s="3"/>
      <c r="K2" s="3"/>
      <c r="L2" s="3"/>
      <c r="M2" s="3"/>
      <c r="N2" s="3"/>
      <c r="O2" s="3"/>
      <c r="P2" s="3"/>
      <c r="Q2" s="3"/>
      <c r="R2" s="3"/>
      <c r="S2" s="3"/>
      <c r="T2" s="3"/>
      <c r="U2" s="3"/>
      <c r="V2" s="3"/>
      <c r="W2" s="3"/>
      <c r="X2" s="3"/>
      <c r="Y2" s="3"/>
      <c r="Z2" s="3"/>
    </row>
    <row r="3" spans="1:26" ht="18" customHeight="1" x14ac:dyDescent="0.2">
      <c r="A3" s="7" t="s">
        <v>9</v>
      </c>
      <c r="B3" s="8">
        <v>3976.25</v>
      </c>
      <c r="C3" s="8">
        <v>3508</v>
      </c>
      <c r="D3" s="8">
        <v>2611.5</v>
      </c>
      <c r="E3" s="8">
        <v>3104.75</v>
      </c>
      <c r="F3" s="8">
        <v>3907.5</v>
      </c>
      <c r="G3" s="8">
        <v>4020.75</v>
      </c>
      <c r="H3" s="8">
        <v>4114.5</v>
      </c>
      <c r="I3" s="9">
        <f t="shared" ref="I3:I10" si="0">SUM(A3:H3)</f>
        <v>25243.25</v>
      </c>
      <c r="J3" s="3"/>
      <c r="K3" s="3"/>
      <c r="L3" s="3"/>
      <c r="M3" s="3"/>
      <c r="N3" s="3"/>
      <c r="O3" s="3"/>
      <c r="P3" s="3"/>
      <c r="Q3" s="3"/>
      <c r="R3" s="3"/>
      <c r="S3" s="3"/>
      <c r="T3" s="3"/>
      <c r="U3" s="3"/>
      <c r="V3" s="3"/>
      <c r="W3" s="3"/>
      <c r="X3" s="3"/>
      <c r="Y3" s="3"/>
      <c r="Z3" s="3"/>
    </row>
    <row r="4" spans="1:26" ht="18" customHeight="1" x14ac:dyDescent="0.2">
      <c r="A4" s="7" t="s">
        <v>10</v>
      </c>
      <c r="B4" s="10">
        <v>103</v>
      </c>
      <c r="C4" s="10">
        <v>99</v>
      </c>
      <c r="D4" s="11">
        <v>67</v>
      </c>
      <c r="E4" s="10">
        <v>87</v>
      </c>
      <c r="F4" s="10">
        <v>94</v>
      </c>
      <c r="G4" s="11">
        <v>94</v>
      </c>
      <c r="H4" s="11">
        <v>95</v>
      </c>
      <c r="I4" s="12">
        <f t="shared" si="0"/>
        <v>639</v>
      </c>
      <c r="J4" s="3"/>
      <c r="K4" s="3"/>
      <c r="L4" s="3"/>
      <c r="M4" s="3"/>
      <c r="N4" s="3"/>
      <c r="O4" s="3"/>
      <c r="P4" s="3"/>
      <c r="Q4" s="3"/>
      <c r="R4" s="3"/>
      <c r="S4" s="3"/>
      <c r="T4" s="3"/>
      <c r="U4" s="3"/>
      <c r="V4" s="3"/>
      <c r="W4" s="3"/>
      <c r="X4" s="3"/>
      <c r="Y4" s="3"/>
      <c r="Z4" s="3"/>
    </row>
    <row r="5" spans="1:26" ht="18" customHeight="1" x14ac:dyDescent="0.2">
      <c r="A5" s="7" t="s">
        <v>11</v>
      </c>
      <c r="B5" s="8">
        <v>11967</v>
      </c>
      <c r="C5" s="8">
        <v>10185.5</v>
      </c>
      <c r="D5" s="13">
        <v>11808.25</v>
      </c>
      <c r="E5" s="8">
        <v>17336</v>
      </c>
      <c r="F5" s="8">
        <v>19400.75</v>
      </c>
      <c r="G5" s="13">
        <v>20791.25</v>
      </c>
      <c r="H5" s="13">
        <v>13966.76</v>
      </c>
      <c r="I5" s="9">
        <f t="shared" si="0"/>
        <v>105455.51</v>
      </c>
      <c r="J5" s="3"/>
      <c r="K5" s="3"/>
      <c r="L5" s="3"/>
      <c r="M5" s="3"/>
      <c r="N5" s="3"/>
      <c r="O5" s="3"/>
      <c r="P5" s="3"/>
      <c r="Q5" s="3"/>
      <c r="R5" s="3"/>
      <c r="S5" s="3"/>
      <c r="T5" s="3"/>
      <c r="U5" s="3"/>
      <c r="V5" s="3"/>
      <c r="W5" s="3"/>
      <c r="X5" s="3"/>
      <c r="Y5" s="3"/>
      <c r="Z5" s="3"/>
    </row>
    <row r="6" spans="1:26" ht="18" customHeight="1" x14ac:dyDescent="0.2">
      <c r="A6" s="7" t="s">
        <v>12</v>
      </c>
      <c r="B6" s="10">
        <v>198</v>
      </c>
      <c r="C6" s="10">
        <v>153</v>
      </c>
      <c r="D6" s="11">
        <v>189</v>
      </c>
      <c r="E6" s="10">
        <v>257</v>
      </c>
      <c r="F6" s="10">
        <v>297</v>
      </c>
      <c r="G6" s="11">
        <v>310</v>
      </c>
      <c r="H6" s="11">
        <v>229</v>
      </c>
      <c r="I6" s="14">
        <f t="shared" si="0"/>
        <v>1633</v>
      </c>
      <c r="J6" s="3"/>
      <c r="K6" s="3"/>
      <c r="L6" s="3"/>
      <c r="M6" s="3"/>
      <c r="N6" s="3"/>
      <c r="O6" s="3"/>
      <c r="P6" s="3"/>
      <c r="Q6" s="3"/>
      <c r="R6" s="3"/>
      <c r="S6" s="3"/>
      <c r="T6" s="3"/>
      <c r="U6" s="3"/>
      <c r="V6" s="3"/>
      <c r="W6" s="3"/>
      <c r="X6" s="3"/>
      <c r="Y6" s="3"/>
      <c r="Z6" s="3"/>
    </row>
    <row r="7" spans="1:26" ht="18" customHeight="1" x14ac:dyDescent="0.2">
      <c r="A7" s="7" t="s">
        <v>13</v>
      </c>
      <c r="B7" s="8">
        <v>2690.75</v>
      </c>
      <c r="C7" s="8">
        <v>2627</v>
      </c>
      <c r="D7" s="13">
        <v>2190</v>
      </c>
      <c r="E7" s="8">
        <v>4716.58</v>
      </c>
      <c r="F7" s="8">
        <v>6070.47</v>
      </c>
      <c r="G7" s="13">
        <v>5899.01</v>
      </c>
      <c r="H7" s="13">
        <v>2622.5</v>
      </c>
      <c r="I7" s="15">
        <f t="shared" si="0"/>
        <v>26816.309999999998</v>
      </c>
      <c r="J7" s="3"/>
      <c r="K7" s="3"/>
      <c r="L7" s="3"/>
      <c r="M7" s="3"/>
      <c r="N7" s="3"/>
      <c r="O7" s="3"/>
      <c r="P7" s="3"/>
      <c r="Q7" s="3"/>
      <c r="R7" s="3"/>
      <c r="S7" s="3"/>
      <c r="T7" s="3"/>
      <c r="U7" s="3"/>
      <c r="V7" s="3"/>
      <c r="W7" s="3"/>
      <c r="X7" s="3"/>
      <c r="Y7" s="3"/>
      <c r="Z7" s="3"/>
    </row>
    <row r="8" spans="1:26" ht="18" customHeight="1" x14ac:dyDescent="0.2">
      <c r="A8" s="7" t="s">
        <v>14</v>
      </c>
      <c r="B8" s="10">
        <v>81</v>
      </c>
      <c r="C8" s="10">
        <v>66</v>
      </c>
      <c r="D8" s="11">
        <v>51</v>
      </c>
      <c r="E8" s="10">
        <v>109</v>
      </c>
      <c r="F8" s="10">
        <v>144</v>
      </c>
      <c r="G8" s="11">
        <v>132</v>
      </c>
      <c r="H8" s="11">
        <v>57</v>
      </c>
      <c r="I8" s="14">
        <f t="shared" si="0"/>
        <v>640</v>
      </c>
      <c r="J8" s="3"/>
      <c r="K8" s="3"/>
      <c r="L8" s="3"/>
      <c r="M8" s="3"/>
      <c r="N8" s="3"/>
      <c r="O8" s="3"/>
      <c r="P8" s="3"/>
      <c r="Q8" s="3"/>
      <c r="R8" s="3"/>
      <c r="S8" s="3"/>
      <c r="T8" s="3"/>
      <c r="U8" s="3"/>
      <c r="V8" s="3"/>
      <c r="W8" s="3"/>
      <c r="X8" s="3"/>
      <c r="Y8" s="3"/>
      <c r="Z8" s="3"/>
    </row>
    <row r="9" spans="1:26" ht="15" customHeight="1" x14ac:dyDescent="0.2">
      <c r="A9" s="16" t="s">
        <v>15</v>
      </c>
      <c r="B9" s="17">
        <v>375</v>
      </c>
      <c r="C9" s="17">
        <v>88</v>
      </c>
      <c r="D9" s="18">
        <v>330</v>
      </c>
      <c r="E9" s="17">
        <v>605.5</v>
      </c>
      <c r="F9" s="17">
        <v>389</v>
      </c>
      <c r="G9" s="18">
        <v>167.5</v>
      </c>
      <c r="H9" s="18">
        <v>826</v>
      </c>
      <c r="I9" s="9">
        <f t="shared" si="0"/>
        <v>2781</v>
      </c>
      <c r="J9" s="3"/>
      <c r="K9" s="3"/>
      <c r="L9" s="3"/>
      <c r="M9" s="3"/>
      <c r="N9" s="3"/>
      <c r="O9" s="3"/>
      <c r="P9" s="3"/>
      <c r="Q9" s="3"/>
      <c r="R9" s="3"/>
      <c r="S9" s="3"/>
      <c r="T9" s="3"/>
      <c r="U9" s="3"/>
      <c r="V9" s="3"/>
      <c r="W9" s="3"/>
      <c r="X9" s="3"/>
      <c r="Y9" s="3"/>
      <c r="Z9" s="3"/>
    </row>
    <row r="10" spans="1:26" ht="15" customHeight="1" x14ac:dyDescent="0.2">
      <c r="A10" s="16" t="s">
        <v>16</v>
      </c>
      <c r="B10" s="19">
        <v>9</v>
      </c>
      <c r="C10" s="19">
        <v>4</v>
      </c>
      <c r="D10" s="20">
        <v>8</v>
      </c>
      <c r="E10" s="19">
        <v>14</v>
      </c>
      <c r="F10" s="19">
        <v>8</v>
      </c>
      <c r="G10" s="20">
        <v>10</v>
      </c>
      <c r="H10" s="20">
        <v>10</v>
      </c>
      <c r="I10" s="12">
        <f t="shared" si="0"/>
        <v>63</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18634</v>
      </c>
      <c r="C11" s="22">
        <f t="shared" si="1"/>
        <v>16320.5</v>
      </c>
      <c r="D11" s="22">
        <f t="shared" si="1"/>
        <v>16609.75</v>
      </c>
      <c r="E11" s="22">
        <f t="shared" si="1"/>
        <v>25157.33</v>
      </c>
      <c r="F11" s="22">
        <f t="shared" si="1"/>
        <v>29378.720000000001</v>
      </c>
      <c r="G11" s="22">
        <f t="shared" si="1"/>
        <v>30711.010000000002</v>
      </c>
      <c r="H11" s="22">
        <f t="shared" si="1"/>
        <v>20703.760000000002</v>
      </c>
      <c r="I11" s="23">
        <f t="shared" ref="I11:I12" si="2">SUM(B11:H11)</f>
        <v>157515.07</v>
      </c>
      <c r="J11" s="3"/>
      <c r="K11" s="3"/>
      <c r="L11" s="3"/>
      <c r="M11" s="3"/>
      <c r="N11" s="3"/>
      <c r="O11" s="3"/>
      <c r="P11" s="3"/>
      <c r="Q11" s="3"/>
      <c r="R11" s="3"/>
      <c r="S11" s="3"/>
      <c r="T11" s="3"/>
      <c r="U11" s="3"/>
      <c r="V11" s="3"/>
      <c r="W11" s="3"/>
      <c r="X11" s="3"/>
      <c r="Y11" s="3"/>
      <c r="Z11" s="3"/>
    </row>
    <row r="12" spans="1:26" ht="18" customHeight="1" x14ac:dyDescent="0.2">
      <c r="A12" s="24" t="s">
        <v>18</v>
      </c>
      <c r="B12" s="25">
        <v>19770.25</v>
      </c>
      <c r="C12" s="26">
        <v>18313.75</v>
      </c>
      <c r="D12" s="26">
        <v>17900.25</v>
      </c>
      <c r="E12" s="26">
        <v>19473.75</v>
      </c>
      <c r="F12" s="26">
        <v>26930.52</v>
      </c>
      <c r="G12" s="26">
        <v>33508.75</v>
      </c>
      <c r="H12" s="27">
        <v>28014.25</v>
      </c>
      <c r="I12" s="28">
        <f t="shared" si="2"/>
        <v>163911.52000000002</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-5.7472717846258896E-2</v>
      </c>
      <c r="C13" s="29">
        <f t="shared" si="3"/>
        <v>-0.10883898709985666</v>
      </c>
      <c r="D13" s="29">
        <f t="shared" si="3"/>
        <v>-7.2093965168084251E-2</v>
      </c>
      <c r="E13" s="29">
        <f t="shared" si="3"/>
        <v>0.29185852750497471</v>
      </c>
      <c r="F13" s="29">
        <f t="shared" si="3"/>
        <v>9.090801068824518E-2</v>
      </c>
      <c r="G13" s="29">
        <f t="shared" si="3"/>
        <v>-8.3492819039802976E-2</v>
      </c>
      <c r="H13" s="29">
        <f t="shared" si="3"/>
        <v>-0.26095612054579359</v>
      </c>
      <c r="I13" s="30">
        <f t="shared" si="3"/>
        <v>-3.9023797717207494E-2</v>
      </c>
      <c r="J13" s="3"/>
      <c r="K13" s="3"/>
      <c r="L13" s="3"/>
      <c r="M13" s="3"/>
      <c r="N13" s="3"/>
      <c r="O13" s="3"/>
      <c r="P13" s="3"/>
      <c r="Q13" s="3"/>
      <c r="R13" s="3"/>
      <c r="S13" s="3"/>
      <c r="T13" s="3"/>
      <c r="U13" s="3"/>
      <c r="V13" s="3"/>
      <c r="W13" s="3"/>
      <c r="X13" s="3"/>
      <c r="Y13" s="3"/>
      <c r="Z13" s="3"/>
    </row>
    <row r="14" spans="1:26" ht="255" x14ac:dyDescent="0.2">
      <c r="A14" s="7"/>
      <c r="B14" s="31" t="s">
        <v>124</v>
      </c>
      <c r="C14" s="31" t="s">
        <v>125</v>
      </c>
      <c r="D14" s="31" t="s">
        <v>126</v>
      </c>
      <c r="E14" s="31" t="s">
        <v>127</v>
      </c>
      <c r="F14" s="32" t="s">
        <v>128</v>
      </c>
      <c r="G14" s="31" t="s">
        <v>129</v>
      </c>
      <c r="H14" s="31" t="s">
        <v>130</v>
      </c>
      <c r="I14" s="33"/>
      <c r="J14" s="3"/>
      <c r="K14" s="3"/>
      <c r="L14" s="3"/>
      <c r="M14" s="3"/>
      <c r="N14" s="3"/>
      <c r="O14" s="3"/>
      <c r="P14" s="3"/>
      <c r="Q14" s="3"/>
      <c r="R14" s="3"/>
      <c r="S14" s="3"/>
      <c r="T14" s="3"/>
      <c r="U14" s="3"/>
      <c r="V14" s="3"/>
      <c r="W14" s="3"/>
      <c r="X14" s="3"/>
      <c r="Y14" s="3"/>
      <c r="Z14" s="3"/>
    </row>
    <row r="15" spans="1:26" ht="18" customHeight="1" x14ac:dyDescent="0.2">
      <c r="A15" s="34" t="s">
        <v>27</v>
      </c>
      <c r="B15" s="35">
        <f>SUM(B64:G64)</f>
        <v>0</v>
      </c>
      <c r="C15" s="35">
        <f t="shared" ref="C15:H15" si="4">SUM(C4+C6+C8)</f>
        <v>318</v>
      </c>
      <c r="D15" s="35">
        <f t="shared" si="4"/>
        <v>307</v>
      </c>
      <c r="E15" s="35">
        <f t="shared" si="4"/>
        <v>453</v>
      </c>
      <c r="F15" s="35">
        <f t="shared" si="4"/>
        <v>535</v>
      </c>
      <c r="G15" s="36">
        <f t="shared" si="4"/>
        <v>536</v>
      </c>
      <c r="H15" s="35">
        <f t="shared" si="4"/>
        <v>381</v>
      </c>
      <c r="I15" s="37">
        <f>SUM(A15:G15)</f>
        <v>2149</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38.604368932038838</v>
      </c>
      <c r="C16" s="38">
        <f t="shared" si="5"/>
        <v>35.434343434343432</v>
      </c>
      <c r="D16" s="38">
        <f t="shared" si="5"/>
        <v>38.977611940298509</v>
      </c>
      <c r="E16" s="38">
        <f t="shared" si="5"/>
        <v>35.6867816091954</v>
      </c>
      <c r="F16" s="38">
        <f t="shared" si="5"/>
        <v>41.569148936170215</v>
      </c>
      <c r="G16" s="38">
        <f t="shared" si="5"/>
        <v>42.773936170212764</v>
      </c>
      <c r="H16" s="38">
        <f t="shared" si="5"/>
        <v>43.310526315789474</v>
      </c>
      <c r="I16" s="39">
        <f t="shared" si="5"/>
        <v>39.504303599374019</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60.439393939393938</v>
      </c>
      <c r="C17" s="38">
        <f t="shared" si="6"/>
        <v>66.571895424836597</v>
      </c>
      <c r="D17" s="38">
        <f t="shared" si="6"/>
        <v>62.477513227513228</v>
      </c>
      <c r="E17" s="38">
        <f t="shared" si="6"/>
        <v>67.45525291828794</v>
      </c>
      <c r="F17" s="38">
        <f t="shared" si="6"/>
        <v>65.322390572390574</v>
      </c>
      <c r="G17" s="38">
        <f t="shared" si="6"/>
        <v>67.068548387096769</v>
      </c>
      <c r="H17" s="38">
        <f t="shared" si="6"/>
        <v>60.990218340611356</v>
      </c>
      <c r="I17" s="39">
        <f t="shared" si="6"/>
        <v>64.577777097366805</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33.219135802469133</v>
      </c>
      <c r="C18" s="38">
        <f t="shared" si="7"/>
        <v>39.803030303030305</v>
      </c>
      <c r="D18" s="38">
        <f t="shared" si="7"/>
        <v>42.941176470588232</v>
      </c>
      <c r="E18" s="38">
        <f t="shared" si="7"/>
        <v>43.271376146788988</v>
      </c>
      <c r="F18" s="38">
        <f t="shared" si="7"/>
        <v>42.156041666666667</v>
      </c>
      <c r="G18" s="38">
        <f t="shared" si="7"/>
        <v>44.689469696969695</v>
      </c>
      <c r="H18" s="38">
        <f t="shared" si="7"/>
        <v>46.008771929824562</v>
      </c>
      <c r="I18" s="39">
        <f t="shared" si="7"/>
        <v>41.900484374999998</v>
      </c>
      <c r="J18" s="3"/>
      <c r="K18" s="3"/>
      <c r="L18" s="3"/>
      <c r="M18" s="3"/>
      <c r="N18" s="3"/>
      <c r="O18" s="3"/>
      <c r="P18" s="3"/>
      <c r="Q18" s="3"/>
      <c r="R18" s="3"/>
      <c r="S18" s="3"/>
      <c r="T18" s="3"/>
      <c r="U18" s="3"/>
      <c r="V18" s="3"/>
      <c r="W18" s="3"/>
      <c r="X18" s="3"/>
      <c r="Y18" s="3"/>
      <c r="Z18" s="3"/>
    </row>
    <row r="19" spans="1:26" ht="38.25" x14ac:dyDescent="0.2">
      <c r="A19" s="40" t="s">
        <v>31</v>
      </c>
      <c r="B19" s="41">
        <v>182</v>
      </c>
      <c r="C19" s="41">
        <v>89</v>
      </c>
      <c r="D19" s="41">
        <v>81</v>
      </c>
      <c r="E19" s="41">
        <v>220.5</v>
      </c>
      <c r="F19" s="41">
        <v>270</v>
      </c>
      <c r="G19" s="41">
        <v>481</v>
      </c>
      <c r="H19" s="41">
        <v>203.25</v>
      </c>
      <c r="I19" s="15">
        <f>B19+C19+D19+E19+F19+G19+H19</f>
        <v>1526.75</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9.7670924117205116E-3</v>
      </c>
      <c r="C20" s="42">
        <f t="shared" si="8"/>
        <v>5.4532642995006276E-3</v>
      </c>
      <c r="D20" s="42">
        <f t="shared" ref="D20:G20" si="9">D19/D12</f>
        <v>4.5250764654124944E-3</v>
      </c>
      <c r="E20" s="43">
        <f t="shared" si="9"/>
        <v>1.1322934719815136E-2</v>
      </c>
      <c r="F20" s="43">
        <f t="shared" si="9"/>
        <v>1.0025799724624701E-2</v>
      </c>
      <c r="G20" s="42">
        <f t="shared" si="9"/>
        <v>1.4354459656059984E-2</v>
      </c>
      <c r="H20" s="42">
        <f>H19/H11</f>
        <v>9.817057384745571E-3</v>
      </c>
      <c r="I20" s="44">
        <f>SUM(B19:H19)/I12</f>
        <v>9.3144764931714363E-3</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4854.04</v>
      </c>
      <c r="C22" s="52">
        <v>4272.8599999999997</v>
      </c>
      <c r="D22" s="52">
        <v>4503.21</v>
      </c>
      <c r="E22" s="52">
        <v>5066.3500000000004</v>
      </c>
      <c r="F22" s="52">
        <v>5916.11</v>
      </c>
      <c r="G22" s="52">
        <v>5866.08</v>
      </c>
      <c r="H22" s="52">
        <v>4631.5200000000004</v>
      </c>
      <c r="I22" s="53">
        <f>SUM(B22:H22)/I11</f>
        <v>0.22290038661062714</v>
      </c>
      <c r="J22" s="3"/>
      <c r="K22" s="3"/>
      <c r="L22" s="3"/>
      <c r="M22" s="3"/>
      <c r="N22" s="3"/>
      <c r="O22" s="3"/>
      <c r="P22" s="3"/>
      <c r="Q22" s="3"/>
      <c r="R22" s="3"/>
      <c r="S22" s="3"/>
      <c r="T22" s="3"/>
      <c r="U22" s="3"/>
      <c r="V22" s="3"/>
      <c r="W22" s="3"/>
      <c r="X22" s="3"/>
      <c r="Y22" s="3"/>
      <c r="Z22" s="3"/>
    </row>
    <row r="23" spans="1:26" ht="18" customHeight="1" x14ac:dyDescent="0.2">
      <c r="A23" s="7" t="s">
        <v>35</v>
      </c>
      <c r="B23" s="54">
        <v>0.26</v>
      </c>
      <c r="C23" s="54">
        <v>0.26</v>
      </c>
      <c r="D23" s="54">
        <v>0.27</v>
      </c>
      <c r="E23" s="55">
        <v>0.2014</v>
      </c>
      <c r="F23" s="55">
        <v>0.20100000000000001</v>
      </c>
      <c r="G23" s="55">
        <v>0.19</v>
      </c>
      <c r="H23" s="55">
        <v>0.224</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45040</v>
      </c>
      <c r="C2" s="5">
        <v>45041</v>
      </c>
      <c r="D2" s="5">
        <v>45042</v>
      </c>
      <c r="E2" s="5">
        <v>45043</v>
      </c>
      <c r="F2" s="5">
        <v>45044</v>
      </c>
      <c r="G2" s="5">
        <v>45045</v>
      </c>
      <c r="H2" s="5">
        <v>45046</v>
      </c>
      <c r="I2" s="6" t="s">
        <v>8</v>
      </c>
      <c r="J2" s="3"/>
      <c r="K2" s="3"/>
      <c r="L2" s="3"/>
      <c r="M2" s="3"/>
      <c r="N2" s="3"/>
      <c r="O2" s="3"/>
      <c r="P2" s="3"/>
      <c r="Q2" s="3"/>
      <c r="R2" s="3"/>
      <c r="S2" s="3"/>
      <c r="T2" s="3"/>
      <c r="U2" s="3"/>
      <c r="V2" s="3"/>
      <c r="W2" s="3"/>
      <c r="X2" s="3"/>
      <c r="Y2" s="3"/>
      <c r="Z2" s="3"/>
    </row>
    <row r="3" spans="1:26" ht="18" customHeight="1" x14ac:dyDescent="0.2">
      <c r="A3" s="7" t="s">
        <v>9</v>
      </c>
      <c r="B3" s="8">
        <v>2900.5</v>
      </c>
      <c r="C3" s="8">
        <v>5154.78</v>
      </c>
      <c r="D3" s="8">
        <v>3286.5</v>
      </c>
      <c r="E3" s="8">
        <v>2820.75</v>
      </c>
      <c r="F3" s="8">
        <v>4594.51</v>
      </c>
      <c r="G3" s="8">
        <v>4390.25</v>
      </c>
      <c r="H3" s="8">
        <v>6419</v>
      </c>
      <c r="I3" s="9">
        <f t="shared" ref="I3:I10" si="0">SUM(A3:H3)</f>
        <v>29566.29</v>
      </c>
      <c r="J3" s="3"/>
      <c r="K3" s="3"/>
      <c r="L3" s="3"/>
      <c r="M3" s="3"/>
      <c r="N3" s="3"/>
      <c r="O3" s="3"/>
      <c r="P3" s="3"/>
      <c r="Q3" s="3"/>
      <c r="R3" s="3"/>
      <c r="S3" s="3"/>
      <c r="T3" s="3"/>
      <c r="U3" s="3"/>
      <c r="V3" s="3"/>
      <c r="W3" s="3"/>
      <c r="X3" s="3"/>
      <c r="Y3" s="3"/>
      <c r="Z3" s="3"/>
    </row>
    <row r="4" spans="1:26" ht="18" customHeight="1" x14ac:dyDescent="0.2">
      <c r="A4" s="7" t="s">
        <v>10</v>
      </c>
      <c r="B4" s="10">
        <v>81</v>
      </c>
      <c r="C4" s="10">
        <v>121</v>
      </c>
      <c r="D4" s="11">
        <v>84</v>
      </c>
      <c r="E4" s="10">
        <v>81</v>
      </c>
      <c r="F4" s="10">
        <v>113</v>
      </c>
      <c r="G4" s="11">
        <v>96</v>
      </c>
      <c r="H4" s="11">
        <v>142</v>
      </c>
      <c r="I4" s="12">
        <f t="shared" si="0"/>
        <v>718</v>
      </c>
      <c r="J4" s="3"/>
      <c r="K4" s="3"/>
      <c r="L4" s="3"/>
      <c r="M4" s="3"/>
      <c r="N4" s="3"/>
      <c r="O4" s="3"/>
      <c r="P4" s="3"/>
      <c r="Q4" s="3"/>
      <c r="R4" s="3"/>
      <c r="S4" s="3"/>
      <c r="T4" s="3"/>
      <c r="U4" s="3"/>
      <c r="V4" s="3"/>
      <c r="W4" s="3"/>
      <c r="X4" s="3"/>
      <c r="Y4" s="3"/>
      <c r="Z4" s="3"/>
    </row>
    <row r="5" spans="1:26" ht="18" customHeight="1" x14ac:dyDescent="0.2">
      <c r="A5" s="7" t="s">
        <v>11</v>
      </c>
      <c r="B5" s="8">
        <v>12868</v>
      </c>
      <c r="C5" s="8">
        <v>10417.75</v>
      </c>
      <c r="D5" s="13">
        <v>12501.25</v>
      </c>
      <c r="E5" s="8">
        <v>14158.25</v>
      </c>
      <c r="F5" s="8">
        <v>19305</v>
      </c>
      <c r="G5" s="13">
        <v>25010</v>
      </c>
      <c r="H5" s="13">
        <v>11593.75</v>
      </c>
      <c r="I5" s="9">
        <f t="shared" si="0"/>
        <v>105854</v>
      </c>
      <c r="J5" s="3"/>
      <c r="K5" s="3"/>
      <c r="L5" s="3"/>
      <c r="M5" s="3"/>
      <c r="N5" s="3"/>
      <c r="O5" s="3"/>
      <c r="P5" s="3"/>
      <c r="Q5" s="3"/>
      <c r="R5" s="3"/>
      <c r="S5" s="3"/>
      <c r="T5" s="3"/>
      <c r="U5" s="3"/>
      <c r="V5" s="3"/>
      <c r="W5" s="3"/>
      <c r="X5" s="3"/>
      <c r="Y5" s="3"/>
      <c r="Z5" s="3"/>
    </row>
    <row r="6" spans="1:26" ht="18" customHeight="1" x14ac:dyDescent="0.2">
      <c r="A6" s="7" t="s">
        <v>12</v>
      </c>
      <c r="B6" s="10">
        <v>204</v>
      </c>
      <c r="C6" s="10">
        <v>162</v>
      </c>
      <c r="D6" s="11">
        <v>190</v>
      </c>
      <c r="E6" s="10">
        <v>209</v>
      </c>
      <c r="F6" s="10">
        <v>296</v>
      </c>
      <c r="G6" s="11">
        <v>384</v>
      </c>
      <c r="H6" s="11">
        <v>165</v>
      </c>
      <c r="I6" s="14">
        <f t="shared" si="0"/>
        <v>1610</v>
      </c>
      <c r="J6" s="3"/>
      <c r="K6" s="3"/>
      <c r="L6" s="3"/>
      <c r="M6" s="3"/>
      <c r="N6" s="3"/>
      <c r="O6" s="3"/>
      <c r="P6" s="3"/>
      <c r="Q6" s="3"/>
      <c r="R6" s="3"/>
      <c r="S6" s="3"/>
      <c r="T6" s="3"/>
      <c r="U6" s="3"/>
      <c r="V6" s="3"/>
      <c r="W6" s="3"/>
      <c r="X6" s="3"/>
      <c r="Y6" s="3"/>
      <c r="Z6" s="3"/>
    </row>
    <row r="7" spans="1:26" ht="18" customHeight="1" x14ac:dyDescent="0.2">
      <c r="A7" s="7" t="s">
        <v>13</v>
      </c>
      <c r="B7" s="8">
        <v>2635.5</v>
      </c>
      <c r="C7" s="8">
        <v>2210.25</v>
      </c>
      <c r="D7" s="13">
        <v>3719</v>
      </c>
      <c r="E7" s="8">
        <v>3308.75</v>
      </c>
      <c r="F7" s="8">
        <v>6171.5</v>
      </c>
      <c r="G7" s="13">
        <v>6127.5</v>
      </c>
      <c r="H7" s="13">
        <v>2551</v>
      </c>
      <c r="I7" s="15">
        <f t="shared" si="0"/>
        <v>26723.5</v>
      </c>
      <c r="J7" s="3"/>
      <c r="K7" s="3"/>
      <c r="L7" s="3"/>
      <c r="M7" s="3"/>
      <c r="N7" s="3"/>
      <c r="O7" s="3"/>
      <c r="P7" s="3"/>
      <c r="Q7" s="3"/>
      <c r="R7" s="3"/>
      <c r="S7" s="3"/>
      <c r="T7" s="3"/>
      <c r="U7" s="3"/>
      <c r="V7" s="3"/>
      <c r="W7" s="3"/>
      <c r="X7" s="3"/>
      <c r="Y7" s="3"/>
      <c r="Z7" s="3"/>
    </row>
    <row r="8" spans="1:26" ht="18" customHeight="1" x14ac:dyDescent="0.2">
      <c r="A8" s="7" t="s">
        <v>14</v>
      </c>
      <c r="B8" s="10">
        <v>55</v>
      </c>
      <c r="C8" s="10">
        <v>47</v>
      </c>
      <c r="D8" s="11">
        <v>98</v>
      </c>
      <c r="E8" s="10">
        <v>70</v>
      </c>
      <c r="F8" s="10">
        <v>140</v>
      </c>
      <c r="G8" s="11">
        <v>142</v>
      </c>
      <c r="H8" s="11">
        <v>64</v>
      </c>
      <c r="I8" s="14">
        <f t="shared" si="0"/>
        <v>616</v>
      </c>
      <c r="J8" s="3"/>
      <c r="K8" s="3"/>
      <c r="L8" s="3"/>
      <c r="M8" s="3"/>
      <c r="N8" s="3"/>
      <c r="O8" s="3"/>
      <c r="P8" s="3"/>
      <c r="Q8" s="3"/>
      <c r="R8" s="3"/>
      <c r="S8" s="3"/>
      <c r="T8" s="3"/>
      <c r="U8" s="3"/>
      <c r="V8" s="3"/>
      <c r="W8" s="3"/>
      <c r="X8" s="3"/>
      <c r="Y8" s="3"/>
      <c r="Z8" s="3"/>
    </row>
    <row r="9" spans="1:26" ht="15" customHeight="1" x14ac:dyDescent="0.2">
      <c r="A9" s="16" t="s">
        <v>15</v>
      </c>
      <c r="B9" s="17">
        <v>359</v>
      </c>
      <c r="C9" s="17">
        <v>191</v>
      </c>
      <c r="D9" s="18">
        <v>647</v>
      </c>
      <c r="E9" s="17">
        <v>1101.5</v>
      </c>
      <c r="F9" s="17">
        <v>336</v>
      </c>
      <c r="G9" s="18">
        <v>746.5</v>
      </c>
      <c r="H9" s="18">
        <v>189</v>
      </c>
      <c r="I9" s="9">
        <f t="shared" si="0"/>
        <v>3570</v>
      </c>
      <c r="J9" s="3"/>
      <c r="K9" s="3"/>
      <c r="L9" s="3"/>
      <c r="M9" s="3"/>
      <c r="N9" s="3"/>
      <c r="O9" s="3"/>
      <c r="P9" s="3"/>
      <c r="Q9" s="3"/>
      <c r="R9" s="3"/>
      <c r="S9" s="3"/>
      <c r="T9" s="3"/>
      <c r="U9" s="3"/>
      <c r="V9" s="3"/>
      <c r="W9" s="3"/>
      <c r="X9" s="3"/>
      <c r="Y9" s="3"/>
      <c r="Z9" s="3"/>
    </row>
    <row r="10" spans="1:26" ht="15" customHeight="1" x14ac:dyDescent="0.2">
      <c r="A10" s="16" t="s">
        <v>16</v>
      </c>
      <c r="B10" s="19">
        <v>5</v>
      </c>
      <c r="C10" s="19">
        <v>8</v>
      </c>
      <c r="D10" s="20">
        <v>12</v>
      </c>
      <c r="E10" s="19">
        <v>19</v>
      </c>
      <c r="F10" s="19">
        <v>8</v>
      </c>
      <c r="G10" s="20">
        <v>15</v>
      </c>
      <c r="H10" s="20">
        <v>8</v>
      </c>
      <c r="I10" s="12">
        <f t="shared" si="0"/>
        <v>75</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18404</v>
      </c>
      <c r="C11" s="22">
        <f t="shared" si="1"/>
        <v>17782.78</v>
      </c>
      <c r="D11" s="22">
        <f t="shared" si="1"/>
        <v>19506.75</v>
      </c>
      <c r="E11" s="22">
        <f t="shared" si="1"/>
        <v>20287.75</v>
      </c>
      <c r="F11" s="22">
        <f t="shared" si="1"/>
        <v>30071.010000000002</v>
      </c>
      <c r="G11" s="22">
        <f t="shared" si="1"/>
        <v>35527.75</v>
      </c>
      <c r="H11" s="22">
        <f t="shared" si="1"/>
        <v>20563.75</v>
      </c>
      <c r="I11" s="23">
        <f t="shared" ref="I11:I12" si="2">SUM(B11:H11)</f>
        <v>162143.79</v>
      </c>
      <c r="J11" s="3"/>
      <c r="K11" s="3"/>
      <c r="L11" s="3"/>
      <c r="M11" s="3"/>
      <c r="N11" s="3"/>
      <c r="O11" s="3"/>
      <c r="P11" s="3"/>
      <c r="Q11" s="3"/>
      <c r="R11" s="3"/>
      <c r="S11" s="3"/>
      <c r="T11" s="3"/>
      <c r="U11" s="3"/>
      <c r="V11" s="3"/>
      <c r="W11" s="3"/>
      <c r="X11" s="3"/>
      <c r="Y11" s="3"/>
      <c r="Z11" s="3"/>
    </row>
    <row r="12" spans="1:26" ht="18" customHeight="1" x14ac:dyDescent="0.2">
      <c r="A12" s="24" t="s">
        <v>18</v>
      </c>
      <c r="B12" s="25">
        <v>26915.5</v>
      </c>
      <c r="C12" s="26">
        <v>22725.49</v>
      </c>
      <c r="D12" s="26">
        <v>24625.25</v>
      </c>
      <c r="E12" s="26">
        <v>25851</v>
      </c>
      <c r="F12" s="26">
        <v>32234.5</v>
      </c>
      <c r="G12" s="26">
        <v>33322.339999999997</v>
      </c>
      <c r="H12" s="27">
        <v>21520.51</v>
      </c>
      <c r="I12" s="28">
        <f t="shared" si="2"/>
        <v>187194.59</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-0.31623042484813585</v>
      </c>
      <c r="C13" s="29">
        <f t="shared" si="3"/>
        <v>-0.21749630040980425</v>
      </c>
      <c r="D13" s="29">
        <f t="shared" si="3"/>
        <v>-0.20785575780956539</v>
      </c>
      <c r="E13" s="29">
        <f t="shared" si="3"/>
        <v>-0.2152044408340103</v>
      </c>
      <c r="F13" s="29">
        <f t="shared" si="3"/>
        <v>-6.7117219128573366E-2</v>
      </c>
      <c r="G13" s="29">
        <f t="shared" si="3"/>
        <v>6.6184127525257944E-2</v>
      </c>
      <c r="H13" s="29">
        <f t="shared" si="3"/>
        <v>-4.44580542003883E-2</v>
      </c>
      <c r="I13" s="30">
        <f t="shared" si="3"/>
        <v>-0.13382224347402341</v>
      </c>
      <c r="J13" s="3"/>
      <c r="K13" s="3"/>
      <c r="L13" s="3"/>
      <c r="M13" s="3"/>
      <c r="N13" s="3"/>
      <c r="O13" s="3"/>
      <c r="P13" s="3"/>
      <c r="Q13" s="3"/>
      <c r="R13" s="3"/>
      <c r="S13" s="3"/>
      <c r="T13" s="3"/>
      <c r="U13" s="3"/>
      <c r="V13" s="3"/>
      <c r="W13" s="3"/>
      <c r="X13" s="3"/>
      <c r="Y13" s="3"/>
      <c r="Z13" s="3"/>
    </row>
    <row r="14" spans="1:26" ht="318.75" x14ac:dyDescent="0.2">
      <c r="A14" s="7"/>
      <c r="B14" s="31" t="s">
        <v>131</v>
      </c>
      <c r="C14" s="31" t="s">
        <v>132</v>
      </c>
      <c r="D14" s="31" t="s">
        <v>133</v>
      </c>
      <c r="E14" s="31" t="s">
        <v>134</v>
      </c>
      <c r="F14" s="32" t="s">
        <v>135</v>
      </c>
      <c r="G14" s="31" t="s">
        <v>136</v>
      </c>
      <c r="H14" s="31" t="s">
        <v>137</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340</v>
      </c>
      <c r="C15" s="35">
        <f t="shared" si="4"/>
        <v>330</v>
      </c>
      <c r="D15" s="35">
        <f t="shared" si="4"/>
        <v>372</v>
      </c>
      <c r="E15" s="35">
        <f t="shared" si="4"/>
        <v>360</v>
      </c>
      <c r="F15" s="35">
        <f t="shared" si="4"/>
        <v>549</v>
      </c>
      <c r="G15" s="36">
        <f t="shared" si="4"/>
        <v>622</v>
      </c>
      <c r="H15" s="38">
        <f t="shared" si="4"/>
        <v>371</v>
      </c>
      <c r="I15" s="37">
        <f>SUM(A15:G15)</f>
        <v>2573</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35.808641975308639</v>
      </c>
      <c r="C16" s="38">
        <f t="shared" si="5"/>
        <v>42.601487603305785</v>
      </c>
      <c r="D16" s="38">
        <f t="shared" si="5"/>
        <v>39.125</v>
      </c>
      <c r="E16" s="38">
        <f t="shared" si="5"/>
        <v>34.824074074074076</v>
      </c>
      <c r="F16" s="38">
        <f t="shared" si="5"/>
        <v>40.659380530973451</v>
      </c>
      <c r="G16" s="38">
        <f t="shared" si="5"/>
        <v>45.731770833333336</v>
      </c>
      <c r="H16" s="38">
        <f t="shared" si="5"/>
        <v>45.20422535211268</v>
      </c>
      <c r="I16" s="39">
        <f t="shared" si="5"/>
        <v>41.178676880222845</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63.078431372549019</v>
      </c>
      <c r="C17" s="38">
        <f t="shared" si="6"/>
        <v>64.307098765432102</v>
      </c>
      <c r="D17" s="38">
        <f t="shared" si="6"/>
        <v>65.796052631578945</v>
      </c>
      <c r="E17" s="38">
        <f t="shared" si="6"/>
        <v>67.742822966507177</v>
      </c>
      <c r="F17" s="38">
        <f t="shared" si="6"/>
        <v>65.219594594594597</v>
      </c>
      <c r="G17" s="38">
        <f t="shared" si="6"/>
        <v>65.130208333333329</v>
      </c>
      <c r="H17" s="38">
        <f t="shared" si="6"/>
        <v>70.265151515151516</v>
      </c>
      <c r="I17" s="39">
        <f t="shared" si="6"/>
        <v>65.747826086956522</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47.918181818181822</v>
      </c>
      <c r="C18" s="38">
        <f t="shared" si="7"/>
        <v>47.026595744680854</v>
      </c>
      <c r="D18" s="38">
        <f t="shared" si="7"/>
        <v>37.948979591836732</v>
      </c>
      <c r="E18" s="38">
        <f t="shared" si="7"/>
        <v>47.267857142857146</v>
      </c>
      <c r="F18" s="38">
        <f t="shared" si="7"/>
        <v>44.082142857142856</v>
      </c>
      <c r="G18" s="38">
        <f t="shared" si="7"/>
        <v>43.151408450704224</v>
      </c>
      <c r="H18" s="38">
        <f t="shared" si="7"/>
        <v>39.859375</v>
      </c>
      <c r="I18" s="39">
        <f t="shared" si="7"/>
        <v>43.382305194805198</v>
      </c>
      <c r="J18" s="3"/>
      <c r="K18" s="3"/>
      <c r="L18" s="3"/>
      <c r="M18" s="3"/>
      <c r="N18" s="3"/>
      <c r="O18" s="3"/>
      <c r="P18" s="3"/>
      <c r="Q18" s="3"/>
      <c r="R18" s="3"/>
      <c r="S18" s="3"/>
      <c r="T18" s="3"/>
      <c r="U18" s="3"/>
      <c r="V18" s="3"/>
      <c r="W18" s="3"/>
      <c r="X18" s="3"/>
      <c r="Y18" s="3"/>
      <c r="Z18" s="3"/>
    </row>
    <row r="19" spans="1:26" ht="38.25" x14ac:dyDescent="0.2">
      <c r="A19" s="40" t="s">
        <v>31</v>
      </c>
      <c r="B19" s="41">
        <v>328</v>
      </c>
      <c r="C19" s="41">
        <v>165</v>
      </c>
      <c r="D19" s="41">
        <v>121</v>
      </c>
      <c r="E19" s="41">
        <v>166</v>
      </c>
      <c r="F19" s="41">
        <v>495</v>
      </c>
      <c r="G19" s="41">
        <v>424</v>
      </c>
      <c r="H19" s="41">
        <v>337</v>
      </c>
      <c r="I19" s="15">
        <f>B19+C19+D19+E19+F19+G19+H19</f>
        <v>2036</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1.7822212562486416E-2</v>
      </c>
      <c r="C20" s="42">
        <f t="shared" si="8"/>
        <v>9.2786392228886606E-3</v>
      </c>
      <c r="D20" s="42">
        <f t="shared" ref="D20:G20" si="9">D19/D12</f>
        <v>4.913655698926914E-3</v>
      </c>
      <c r="E20" s="43">
        <f t="shared" si="9"/>
        <v>6.421415032300491E-3</v>
      </c>
      <c r="F20" s="43">
        <f t="shared" si="9"/>
        <v>1.5356217717042299E-2</v>
      </c>
      <c r="G20" s="42">
        <f t="shared" si="9"/>
        <v>1.2724196439985909E-2</v>
      </c>
      <c r="H20" s="42">
        <f>H19/H11</f>
        <v>1.6388061516017263E-2</v>
      </c>
      <c r="I20" s="44">
        <f>SUM(B19:H19)/I12</f>
        <v>1.0876382698880346E-2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4442.13</v>
      </c>
      <c r="C22" s="52">
        <v>4639.12</v>
      </c>
      <c r="D22" s="52">
        <v>4480.3100000000004</v>
      </c>
      <c r="E22" s="52">
        <v>4798.16</v>
      </c>
      <c r="F22" s="52">
        <v>5771.1</v>
      </c>
      <c r="G22" s="52">
        <v>6412.31</v>
      </c>
      <c r="H22" s="52">
        <v>4891.0200000000004</v>
      </c>
      <c r="I22" s="53">
        <f>SUM(B22:H22)/I11</f>
        <v>0.2185353506292162</v>
      </c>
      <c r="J22" s="3"/>
      <c r="K22" s="3"/>
      <c r="L22" s="3"/>
      <c r="M22" s="3"/>
      <c r="N22" s="3"/>
      <c r="O22" s="3"/>
      <c r="P22" s="3"/>
      <c r="Q22" s="3"/>
      <c r="R22" s="3"/>
      <c r="S22" s="3"/>
      <c r="T22" s="3"/>
      <c r="U22" s="3"/>
      <c r="V22" s="3"/>
      <c r="W22" s="3"/>
      <c r="X22" s="3"/>
      <c r="Y22" s="3"/>
      <c r="Z22" s="3"/>
    </row>
    <row r="23" spans="1:26" ht="18" customHeight="1" x14ac:dyDescent="0.2">
      <c r="A23" s="7" t="s">
        <v>35</v>
      </c>
      <c r="B23" s="54">
        <v>0.24099999999999999</v>
      </c>
      <c r="C23" s="54">
        <v>0.26</v>
      </c>
      <c r="D23" s="54">
        <v>0.23</v>
      </c>
      <c r="E23" s="55">
        <v>0.23649999999999999</v>
      </c>
      <c r="F23" s="55">
        <v>0.19</v>
      </c>
      <c r="G23" s="55">
        <v>0.18</v>
      </c>
      <c r="H23" s="55">
        <v>0.23799999999999999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9.85546875" customWidth="1"/>
    <col min="7" max="7" width="14.7109375" customWidth="1"/>
    <col min="8" max="8" width="31.4257812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45033</v>
      </c>
      <c r="C2" s="5">
        <v>45034</v>
      </c>
      <c r="D2" s="5">
        <v>45035</v>
      </c>
      <c r="E2" s="5">
        <v>45036</v>
      </c>
      <c r="F2" s="5">
        <v>45037</v>
      </c>
      <c r="G2" s="5">
        <v>45038</v>
      </c>
      <c r="H2" s="5">
        <v>45039</v>
      </c>
      <c r="I2" s="6" t="s">
        <v>8</v>
      </c>
      <c r="J2" s="3"/>
      <c r="K2" s="3"/>
      <c r="L2" s="3"/>
      <c r="M2" s="3"/>
      <c r="N2" s="3"/>
      <c r="O2" s="3"/>
      <c r="P2" s="3"/>
      <c r="Q2" s="3"/>
      <c r="R2" s="3"/>
      <c r="S2" s="3"/>
      <c r="T2" s="3"/>
      <c r="U2" s="3"/>
      <c r="V2" s="3"/>
      <c r="W2" s="3"/>
      <c r="X2" s="3"/>
      <c r="Y2" s="3"/>
      <c r="Z2" s="3"/>
    </row>
    <row r="3" spans="1:26" ht="18" customHeight="1" x14ac:dyDescent="0.2">
      <c r="A3" s="7" t="s">
        <v>9</v>
      </c>
      <c r="B3" s="8">
        <v>4510</v>
      </c>
      <c r="C3" s="8">
        <v>3753.5</v>
      </c>
      <c r="D3" s="8">
        <v>4105.25</v>
      </c>
      <c r="E3" s="8">
        <v>4008</v>
      </c>
      <c r="F3" s="8">
        <v>5602.2349999999997</v>
      </c>
      <c r="G3" s="8">
        <v>7257.5</v>
      </c>
      <c r="H3" s="8">
        <v>6083.5</v>
      </c>
      <c r="I3" s="9">
        <f t="shared" ref="I3:I10" si="0">SUM(A3:H3)</f>
        <v>35319.985000000001</v>
      </c>
      <c r="J3" s="3"/>
      <c r="K3" s="3"/>
      <c r="L3" s="3"/>
      <c r="M3" s="3"/>
      <c r="N3" s="3"/>
      <c r="O3" s="3"/>
      <c r="P3" s="3"/>
      <c r="Q3" s="3"/>
      <c r="R3" s="3"/>
      <c r="S3" s="3"/>
      <c r="T3" s="3"/>
      <c r="U3" s="3"/>
      <c r="V3" s="3"/>
      <c r="W3" s="3"/>
      <c r="X3" s="3"/>
      <c r="Y3" s="3"/>
      <c r="Z3" s="3"/>
    </row>
    <row r="4" spans="1:26" ht="18" customHeight="1" x14ac:dyDescent="0.2">
      <c r="A4" s="7" t="s">
        <v>10</v>
      </c>
      <c r="B4" s="10">
        <v>110</v>
      </c>
      <c r="C4" s="10">
        <v>100</v>
      </c>
      <c r="D4" s="11">
        <v>112</v>
      </c>
      <c r="E4" s="10">
        <v>110</v>
      </c>
      <c r="F4" s="10">
        <v>138</v>
      </c>
      <c r="G4" s="11">
        <v>173</v>
      </c>
      <c r="H4" s="11">
        <v>146</v>
      </c>
      <c r="I4" s="12">
        <f t="shared" si="0"/>
        <v>889</v>
      </c>
      <c r="J4" s="3"/>
      <c r="K4" s="3"/>
      <c r="L4" s="3"/>
      <c r="M4" s="3"/>
      <c r="N4" s="3"/>
      <c r="O4" s="3"/>
      <c r="P4" s="3"/>
      <c r="Q4" s="3"/>
      <c r="R4" s="3"/>
      <c r="S4" s="3"/>
      <c r="T4" s="3"/>
      <c r="U4" s="3"/>
      <c r="V4" s="3"/>
      <c r="W4" s="3"/>
      <c r="X4" s="3"/>
      <c r="Y4" s="3"/>
      <c r="Z4" s="3"/>
    </row>
    <row r="5" spans="1:26" ht="18" customHeight="1" x14ac:dyDescent="0.2">
      <c r="A5" s="7" t="s">
        <v>11</v>
      </c>
      <c r="B5" s="8">
        <v>15935.5</v>
      </c>
      <c r="C5" s="8">
        <v>15128</v>
      </c>
      <c r="D5" s="13">
        <v>14960.25</v>
      </c>
      <c r="E5" s="8">
        <v>16526.5</v>
      </c>
      <c r="F5" s="8">
        <v>24543.75</v>
      </c>
      <c r="G5" s="13">
        <v>22967.5</v>
      </c>
      <c r="H5" s="13">
        <v>16881.509999999998</v>
      </c>
      <c r="I5" s="9">
        <f t="shared" si="0"/>
        <v>126943.01</v>
      </c>
      <c r="J5" s="3"/>
      <c r="K5" s="3"/>
      <c r="L5" s="3"/>
      <c r="M5" s="3"/>
      <c r="N5" s="3"/>
      <c r="O5" s="3"/>
      <c r="P5" s="3"/>
      <c r="Q5" s="3"/>
      <c r="R5" s="3"/>
      <c r="S5" s="3"/>
      <c r="T5" s="3"/>
      <c r="U5" s="3"/>
      <c r="V5" s="3"/>
      <c r="W5" s="3"/>
      <c r="X5" s="3"/>
      <c r="Y5" s="3"/>
      <c r="Z5" s="3"/>
    </row>
    <row r="6" spans="1:26" ht="18" customHeight="1" x14ac:dyDescent="0.2">
      <c r="A6" s="7" t="s">
        <v>12</v>
      </c>
      <c r="B6" s="10">
        <v>241</v>
      </c>
      <c r="C6" s="10">
        <v>225</v>
      </c>
      <c r="D6" s="11">
        <v>220</v>
      </c>
      <c r="E6" s="10">
        <v>268</v>
      </c>
      <c r="F6" s="10">
        <v>358</v>
      </c>
      <c r="G6" s="11">
        <v>347</v>
      </c>
      <c r="H6" s="11">
        <v>262</v>
      </c>
      <c r="I6" s="14">
        <f t="shared" si="0"/>
        <v>1921</v>
      </c>
      <c r="J6" s="3"/>
      <c r="K6" s="3"/>
      <c r="L6" s="3"/>
      <c r="M6" s="3"/>
      <c r="N6" s="3"/>
      <c r="O6" s="3"/>
      <c r="P6" s="3"/>
      <c r="Q6" s="3"/>
      <c r="R6" s="3"/>
      <c r="S6" s="3"/>
      <c r="T6" s="3"/>
      <c r="U6" s="3"/>
      <c r="V6" s="3"/>
      <c r="W6" s="3"/>
      <c r="X6" s="3"/>
      <c r="Y6" s="3"/>
      <c r="Z6" s="3"/>
    </row>
    <row r="7" spans="1:26" ht="18" customHeight="1" x14ac:dyDescent="0.2">
      <c r="A7" s="7" t="s">
        <v>13</v>
      </c>
      <c r="B7" s="8">
        <v>4350.5</v>
      </c>
      <c r="C7" s="8">
        <v>3493.25</v>
      </c>
      <c r="D7" s="13">
        <v>3221.5</v>
      </c>
      <c r="E7" s="8">
        <v>4328.75</v>
      </c>
      <c r="F7" s="8">
        <v>7368.33</v>
      </c>
      <c r="G7" s="13">
        <v>6731</v>
      </c>
      <c r="H7" s="13">
        <v>2412</v>
      </c>
      <c r="I7" s="15">
        <f t="shared" si="0"/>
        <v>31905.33</v>
      </c>
      <c r="J7" s="3"/>
      <c r="K7" s="3"/>
      <c r="L7" s="3"/>
      <c r="M7" s="3"/>
      <c r="N7" s="3"/>
      <c r="O7" s="3"/>
      <c r="P7" s="3"/>
      <c r="Q7" s="3"/>
      <c r="R7" s="3"/>
      <c r="S7" s="3"/>
      <c r="T7" s="3"/>
      <c r="U7" s="3"/>
      <c r="V7" s="3"/>
      <c r="W7" s="3"/>
      <c r="X7" s="3"/>
      <c r="Y7" s="3"/>
      <c r="Z7" s="3"/>
    </row>
    <row r="8" spans="1:26" ht="18" customHeight="1" x14ac:dyDescent="0.2">
      <c r="A8" s="7" t="s">
        <v>14</v>
      </c>
      <c r="B8" s="10">
        <v>89</v>
      </c>
      <c r="C8" s="10">
        <v>68</v>
      </c>
      <c r="D8" s="11">
        <v>82</v>
      </c>
      <c r="E8" s="10">
        <v>97</v>
      </c>
      <c r="F8" s="10">
        <v>178</v>
      </c>
      <c r="G8" s="11">
        <v>185</v>
      </c>
      <c r="H8" s="11">
        <v>60</v>
      </c>
      <c r="I8" s="14">
        <f t="shared" si="0"/>
        <v>759</v>
      </c>
      <c r="J8" s="3"/>
      <c r="K8" s="3"/>
      <c r="L8" s="3"/>
      <c r="M8" s="3"/>
      <c r="N8" s="3"/>
      <c r="O8" s="3"/>
      <c r="P8" s="3"/>
      <c r="Q8" s="3"/>
      <c r="R8" s="3"/>
      <c r="S8" s="3"/>
      <c r="T8" s="3"/>
      <c r="U8" s="3"/>
      <c r="V8" s="3"/>
      <c r="W8" s="3"/>
      <c r="X8" s="3"/>
      <c r="Y8" s="3"/>
      <c r="Z8" s="3"/>
    </row>
    <row r="9" spans="1:26" ht="15" customHeight="1" x14ac:dyDescent="0.2">
      <c r="A9" s="16" t="s">
        <v>15</v>
      </c>
      <c r="B9" s="17">
        <v>462.5</v>
      </c>
      <c r="C9" s="17">
        <v>537</v>
      </c>
      <c r="D9" s="18">
        <v>408.5</v>
      </c>
      <c r="E9" s="17">
        <v>196.5</v>
      </c>
      <c r="F9" s="17">
        <v>66</v>
      </c>
      <c r="G9" s="18">
        <v>194</v>
      </c>
      <c r="H9" s="18">
        <f>30+722</f>
        <v>752</v>
      </c>
      <c r="I9" s="9">
        <f t="shared" si="0"/>
        <v>2616.5</v>
      </c>
      <c r="J9" s="3"/>
      <c r="K9" s="3"/>
      <c r="L9" s="3"/>
      <c r="M9" s="3"/>
      <c r="N9" s="3"/>
      <c r="O9" s="3"/>
      <c r="P9" s="3"/>
      <c r="Q9" s="3"/>
      <c r="R9" s="3"/>
      <c r="S9" s="3"/>
      <c r="T9" s="3"/>
      <c r="U9" s="3"/>
      <c r="V9" s="3"/>
      <c r="W9" s="3"/>
      <c r="X9" s="3"/>
      <c r="Y9" s="3"/>
      <c r="Z9" s="3"/>
    </row>
    <row r="10" spans="1:26" ht="15" customHeight="1" x14ac:dyDescent="0.2">
      <c r="A10" s="16" t="s">
        <v>16</v>
      </c>
      <c r="B10" s="19">
        <v>12</v>
      </c>
      <c r="C10" s="19">
        <v>11</v>
      </c>
      <c r="D10" s="20">
        <v>10</v>
      </c>
      <c r="E10" s="19">
        <v>6</v>
      </c>
      <c r="F10" s="19">
        <v>3</v>
      </c>
      <c r="G10" s="20">
        <v>5</v>
      </c>
      <c r="H10" s="20">
        <v>13</v>
      </c>
      <c r="I10" s="12">
        <f t="shared" si="0"/>
        <v>60</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24796</v>
      </c>
      <c r="C11" s="22">
        <f t="shared" si="1"/>
        <v>22374.75</v>
      </c>
      <c r="D11" s="22">
        <f t="shared" si="1"/>
        <v>22287</v>
      </c>
      <c r="E11" s="22">
        <f t="shared" si="1"/>
        <v>24863.25</v>
      </c>
      <c r="F11" s="22">
        <f t="shared" si="1"/>
        <v>37514.315000000002</v>
      </c>
      <c r="G11" s="22">
        <f t="shared" si="1"/>
        <v>36956</v>
      </c>
      <c r="H11" s="22">
        <f t="shared" si="1"/>
        <v>25377.01</v>
      </c>
      <c r="I11" s="23">
        <f t="shared" ref="I11:I12" si="2">SUM(B11:H11)</f>
        <v>194168.32500000001</v>
      </c>
      <c r="J11" s="3"/>
      <c r="K11" s="3"/>
      <c r="L11" s="3"/>
      <c r="M11" s="3"/>
      <c r="N11" s="3"/>
      <c r="O11" s="3"/>
      <c r="P11" s="3"/>
      <c r="Q11" s="3"/>
      <c r="R11" s="3"/>
      <c r="S11" s="3"/>
      <c r="T11" s="3"/>
      <c r="U11" s="3"/>
      <c r="V11" s="3"/>
      <c r="W11" s="3"/>
      <c r="X11" s="3"/>
      <c r="Y11" s="3"/>
      <c r="Z11" s="3"/>
    </row>
    <row r="12" spans="1:26" ht="18" customHeight="1" x14ac:dyDescent="0.2">
      <c r="A12" s="24" t="s">
        <v>18</v>
      </c>
      <c r="B12" s="25">
        <v>29374.02</v>
      </c>
      <c r="C12" s="26">
        <v>31770.75</v>
      </c>
      <c r="D12" s="26">
        <v>28699.25</v>
      </c>
      <c r="E12" s="26">
        <v>32324.01</v>
      </c>
      <c r="F12" s="26">
        <v>38841.24</v>
      </c>
      <c r="G12" s="26">
        <v>40583.25</v>
      </c>
      <c r="H12" s="27">
        <v>29058.75</v>
      </c>
      <c r="I12" s="28">
        <f t="shared" si="2"/>
        <v>230651.27</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-0.15585268887268411</v>
      </c>
      <c r="C13" s="29">
        <f t="shared" si="3"/>
        <v>-0.29574372654092207</v>
      </c>
      <c r="D13" s="29">
        <f t="shared" si="3"/>
        <v>-0.22342918368946924</v>
      </c>
      <c r="E13" s="29">
        <f t="shared" si="3"/>
        <v>-0.23081170931453118</v>
      </c>
      <c r="F13" s="29">
        <f t="shared" si="3"/>
        <v>-3.4162786769938232E-2</v>
      </c>
      <c r="G13" s="29">
        <f t="shared" si="3"/>
        <v>-8.9378006936359208E-2</v>
      </c>
      <c r="H13" s="29">
        <f t="shared" si="3"/>
        <v>-0.12669987525272083</v>
      </c>
      <c r="I13" s="30">
        <f t="shared" si="3"/>
        <v>-0.15817361421855591</v>
      </c>
      <c r="J13" s="3"/>
      <c r="K13" s="3"/>
      <c r="L13" s="3"/>
      <c r="M13" s="3"/>
      <c r="N13" s="3"/>
      <c r="O13" s="3"/>
      <c r="P13" s="3"/>
      <c r="Q13" s="3"/>
      <c r="R13" s="3"/>
      <c r="S13" s="3"/>
      <c r="T13" s="3"/>
      <c r="U13" s="3"/>
      <c r="V13" s="3"/>
      <c r="W13" s="3"/>
      <c r="X13" s="3"/>
      <c r="Y13" s="3"/>
      <c r="Z13" s="3"/>
    </row>
    <row r="14" spans="1:26" ht="105" customHeight="1" x14ac:dyDescent="0.2">
      <c r="A14" s="7"/>
      <c r="B14" s="31" t="s">
        <v>138</v>
      </c>
      <c r="C14" s="31" t="s">
        <v>139</v>
      </c>
      <c r="D14" s="31" t="s">
        <v>140</v>
      </c>
      <c r="E14" s="31" t="s">
        <v>141</v>
      </c>
      <c r="F14" s="32" t="s">
        <v>142</v>
      </c>
      <c r="G14" s="31" t="s">
        <v>143</v>
      </c>
      <c r="H14" s="31" t="s">
        <v>144</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440</v>
      </c>
      <c r="C15" s="35">
        <f t="shared" si="4"/>
        <v>393</v>
      </c>
      <c r="D15" s="35">
        <f t="shared" si="4"/>
        <v>414</v>
      </c>
      <c r="E15" s="35">
        <f t="shared" si="4"/>
        <v>475</v>
      </c>
      <c r="F15" s="35">
        <f t="shared" si="4"/>
        <v>674</v>
      </c>
      <c r="G15" s="36">
        <f t="shared" si="4"/>
        <v>705</v>
      </c>
      <c r="H15" s="35">
        <f t="shared" si="4"/>
        <v>468</v>
      </c>
      <c r="I15" s="37">
        <f>SUM(A15:G15)</f>
        <v>3101</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41</v>
      </c>
      <c r="C16" s="38">
        <f t="shared" si="5"/>
        <v>37.534999999999997</v>
      </c>
      <c r="D16" s="38">
        <f t="shared" si="5"/>
        <v>36.654017857142854</v>
      </c>
      <c r="E16" s="38">
        <f t="shared" si="5"/>
        <v>36.436363636363637</v>
      </c>
      <c r="F16" s="38">
        <f t="shared" si="5"/>
        <v>40.595905797101445</v>
      </c>
      <c r="G16" s="38">
        <f t="shared" si="5"/>
        <v>41.950867052023121</v>
      </c>
      <c r="H16" s="38">
        <f t="shared" si="5"/>
        <v>41.667808219178085</v>
      </c>
      <c r="I16" s="39">
        <f t="shared" si="5"/>
        <v>39.730016872890886</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66.122406639004154</v>
      </c>
      <c r="C17" s="38">
        <f t="shared" si="6"/>
        <v>67.23555555555555</v>
      </c>
      <c r="D17" s="38">
        <f t="shared" si="6"/>
        <v>68.001136363636363</v>
      </c>
      <c r="E17" s="38">
        <f t="shared" si="6"/>
        <v>61.666044776119406</v>
      </c>
      <c r="F17" s="38">
        <f t="shared" si="6"/>
        <v>68.557960893854755</v>
      </c>
      <c r="G17" s="38">
        <f t="shared" si="6"/>
        <v>66.18876080691642</v>
      </c>
      <c r="H17" s="38">
        <f t="shared" si="6"/>
        <v>64.433244274809155</v>
      </c>
      <c r="I17" s="39">
        <f t="shared" si="6"/>
        <v>66.081733472149921</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48.882022471910112</v>
      </c>
      <c r="C18" s="38">
        <f t="shared" si="7"/>
        <v>51.371323529411768</v>
      </c>
      <c r="D18" s="38">
        <f t="shared" si="7"/>
        <v>39.286585365853661</v>
      </c>
      <c r="E18" s="38">
        <f t="shared" si="7"/>
        <v>44.626288659793815</v>
      </c>
      <c r="F18" s="38">
        <f t="shared" si="7"/>
        <v>41.395112359550559</v>
      </c>
      <c r="G18" s="38">
        <f t="shared" si="7"/>
        <v>36.383783783783784</v>
      </c>
      <c r="H18" s="38">
        <f t="shared" si="7"/>
        <v>40.200000000000003</v>
      </c>
      <c r="I18" s="39">
        <f t="shared" si="7"/>
        <v>42.036007905138341</v>
      </c>
      <c r="J18" s="3"/>
      <c r="K18" s="3"/>
      <c r="L18" s="3"/>
      <c r="M18" s="3"/>
      <c r="N18" s="3"/>
      <c r="O18" s="3"/>
      <c r="P18" s="3"/>
      <c r="Q18" s="3"/>
      <c r="R18" s="3"/>
      <c r="S18" s="3"/>
      <c r="T18" s="3"/>
      <c r="U18" s="3"/>
      <c r="V18" s="3"/>
      <c r="W18" s="3"/>
      <c r="X18" s="3"/>
      <c r="Y18" s="3"/>
      <c r="Z18" s="3"/>
    </row>
    <row r="19" spans="1:26" ht="38.25" x14ac:dyDescent="0.2">
      <c r="A19" s="40" t="s">
        <v>31</v>
      </c>
      <c r="B19" s="41">
        <v>272</v>
      </c>
      <c r="C19" s="41">
        <v>243</v>
      </c>
      <c r="D19" s="41">
        <v>187</v>
      </c>
      <c r="E19" s="41">
        <v>256.60000000000002</v>
      </c>
      <c r="F19" s="41">
        <v>558.5</v>
      </c>
      <c r="G19" s="41">
        <v>349</v>
      </c>
      <c r="H19" s="41">
        <v>242</v>
      </c>
      <c r="I19" s="15">
        <f>B19+C19+D19+E19+F19+G19+H19</f>
        <v>2108.1</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1.0969511211485724E-2</v>
      </c>
      <c r="C20" s="42">
        <f t="shared" si="8"/>
        <v>1.0860456541413871E-2</v>
      </c>
      <c r="D20" s="42">
        <f t="shared" ref="D20:G20" si="9">D19/D12</f>
        <v>6.5158497173271081E-3</v>
      </c>
      <c r="E20" s="43">
        <f t="shared" si="9"/>
        <v>7.938371507743007E-3</v>
      </c>
      <c r="F20" s="43">
        <f t="shared" si="9"/>
        <v>1.4379046600983903E-2</v>
      </c>
      <c r="G20" s="42">
        <f t="shared" si="9"/>
        <v>8.5996069807124861E-3</v>
      </c>
      <c r="H20" s="42">
        <f>H19/H11</f>
        <v>9.5361904337823884E-3</v>
      </c>
      <c r="I20" s="44">
        <f>SUM(B19:H19)/I12</f>
        <v>9.1397719162786308E-3</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5550.72</v>
      </c>
      <c r="C22" s="52">
        <v>4941.79</v>
      </c>
      <c r="D22" s="52">
        <v>4865.5600000000004</v>
      </c>
      <c r="E22" s="52">
        <v>5152.17</v>
      </c>
      <c r="F22" s="52">
        <v>6095.96</v>
      </c>
      <c r="G22" s="52">
        <v>6342</v>
      </c>
      <c r="H22" s="52">
        <v>5415.87</v>
      </c>
      <c r="I22" s="53">
        <f>SUM(B22:H22)/I11</f>
        <v>0.19758150563435101</v>
      </c>
      <c r="J22" s="3"/>
      <c r="K22" s="3"/>
      <c r="L22" s="3"/>
      <c r="M22" s="3"/>
      <c r="N22" s="3"/>
      <c r="O22" s="3"/>
      <c r="P22" s="3"/>
      <c r="Q22" s="3"/>
      <c r="R22" s="3"/>
      <c r="S22" s="3"/>
      <c r="T22" s="3"/>
      <c r="U22" s="3"/>
      <c r="V22" s="3"/>
      <c r="W22" s="3"/>
      <c r="X22" s="3"/>
      <c r="Y22" s="3"/>
      <c r="Z22" s="3"/>
    </row>
    <row r="23" spans="1:26" ht="18" customHeight="1" x14ac:dyDescent="0.2">
      <c r="A23" s="7" t="s">
        <v>35</v>
      </c>
      <c r="B23" s="54">
        <v>0.224</v>
      </c>
      <c r="C23" s="54">
        <v>0.22090000000000001</v>
      </c>
      <c r="D23" s="54">
        <v>0.21829999999999999</v>
      </c>
      <c r="E23" s="55">
        <v>0.2072</v>
      </c>
      <c r="F23" s="55">
        <v>0.16200000000000001</v>
      </c>
      <c r="G23" s="55">
        <v>0.1716</v>
      </c>
      <c r="H23" s="55">
        <v>0.21299999999999999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45026</v>
      </c>
      <c r="C2" s="5">
        <v>45027</v>
      </c>
      <c r="D2" s="5">
        <v>45028</v>
      </c>
      <c r="E2" s="5">
        <v>45029</v>
      </c>
      <c r="F2" s="5">
        <v>45030</v>
      </c>
      <c r="G2" s="5">
        <v>45031</v>
      </c>
      <c r="H2" s="5">
        <v>45032</v>
      </c>
      <c r="I2" s="6" t="s">
        <v>8</v>
      </c>
      <c r="J2" s="3"/>
      <c r="K2" s="3"/>
      <c r="L2" s="3"/>
      <c r="M2" s="3"/>
      <c r="N2" s="3"/>
      <c r="O2" s="3"/>
      <c r="P2" s="3"/>
      <c r="Q2" s="3"/>
      <c r="R2" s="3"/>
      <c r="S2" s="3"/>
      <c r="T2" s="3"/>
      <c r="U2" s="3"/>
      <c r="V2" s="3"/>
      <c r="W2" s="3"/>
      <c r="X2" s="3"/>
      <c r="Y2" s="3"/>
      <c r="Z2" s="3"/>
    </row>
    <row r="3" spans="1:26" ht="18" customHeight="1" x14ac:dyDescent="0.2">
      <c r="A3" s="7" t="s">
        <v>9</v>
      </c>
      <c r="B3" s="8">
        <v>4455.75</v>
      </c>
      <c r="C3" s="8">
        <v>5914.99</v>
      </c>
      <c r="D3" s="8">
        <v>7356.5</v>
      </c>
      <c r="E3" s="8">
        <v>4463.1499999999996</v>
      </c>
      <c r="F3" s="8">
        <v>4405.5</v>
      </c>
      <c r="G3" s="8">
        <v>5542.5</v>
      </c>
      <c r="H3" s="8">
        <v>6038.5</v>
      </c>
      <c r="I3" s="9">
        <f t="shared" ref="I3:I10" si="0">SUM(A3:H3)</f>
        <v>38176.89</v>
      </c>
      <c r="J3" s="3"/>
      <c r="K3" s="3"/>
      <c r="L3" s="3"/>
      <c r="M3" s="3"/>
      <c r="N3" s="3"/>
      <c r="O3" s="3"/>
      <c r="P3" s="3"/>
      <c r="Q3" s="3"/>
      <c r="R3" s="3"/>
      <c r="S3" s="3"/>
      <c r="T3" s="3"/>
      <c r="U3" s="3"/>
      <c r="V3" s="3"/>
      <c r="W3" s="3"/>
      <c r="X3" s="3"/>
      <c r="Y3" s="3"/>
      <c r="Z3" s="3"/>
    </row>
    <row r="4" spans="1:26" ht="18" customHeight="1" x14ac:dyDescent="0.2">
      <c r="A4" s="7" t="s">
        <v>10</v>
      </c>
      <c r="B4" s="10">
        <v>142</v>
      </c>
      <c r="C4" s="10">
        <v>163</v>
      </c>
      <c r="D4" s="11">
        <v>195</v>
      </c>
      <c r="E4" s="10">
        <v>112</v>
      </c>
      <c r="F4" s="10">
        <v>122</v>
      </c>
      <c r="G4" s="11">
        <v>128</v>
      </c>
      <c r="H4" s="11">
        <v>132</v>
      </c>
      <c r="I4" s="12">
        <f t="shared" si="0"/>
        <v>994</v>
      </c>
      <c r="J4" s="3"/>
      <c r="K4" s="3"/>
      <c r="L4" s="3"/>
      <c r="M4" s="3"/>
      <c r="N4" s="3"/>
      <c r="O4" s="3"/>
      <c r="P4" s="3"/>
      <c r="Q4" s="3"/>
      <c r="R4" s="3"/>
      <c r="S4" s="3"/>
      <c r="T4" s="3"/>
      <c r="U4" s="3"/>
      <c r="V4" s="3"/>
      <c r="W4" s="3"/>
      <c r="X4" s="3"/>
      <c r="Y4" s="3"/>
      <c r="Z4" s="3"/>
    </row>
    <row r="5" spans="1:26" ht="18" customHeight="1" x14ac:dyDescent="0.2">
      <c r="A5" s="7" t="s">
        <v>11</v>
      </c>
      <c r="B5" s="8">
        <v>18203</v>
      </c>
      <c r="C5" s="8">
        <v>19324.75</v>
      </c>
      <c r="D5" s="13">
        <v>17680.75</v>
      </c>
      <c r="E5" s="8">
        <v>19265.5</v>
      </c>
      <c r="F5" s="8">
        <v>22972.25</v>
      </c>
      <c r="G5" s="13">
        <v>23970.25</v>
      </c>
      <c r="H5" s="13">
        <v>17941.25</v>
      </c>
      <c r="I5" s="9">
        <f t="shared" si="0"/>
        <v>139357.75</v>
      </c>
      <c r="J5" s="3"/>
      <c r="K5" s="3"/>
      <c r="L5" s="3"/>
      <c r="M5" s="3"/>
      <c r="N5" s="3"/>
      <c r="O5" s="3"/>
      <c r="P5" s="3"/>
      <c r="Q5" s="3"/>
      <c r="R5" s="3"/>
      <c r="S5" s="3"/>
      <c r="T5" s="3"/>
      <c r="U5" s="3"/>
      <c r="V5" s="3"/>
      <c r="W5" s="3"/>
      <c r="X5" s="3"/>
      <c r="Y5" s="3"/>
      <c r="Z5" s="3"/>
    </row>
    <row r="6" spans="1:26" ht="18" customHeight="1" x14ac:dyDescent="0.2">
      <c r="A6" s="7" t="s">
        <v>12</v>
      </c>
      <c r="B6" s="10">
        <v>305</v>
      </c>
      <c r="C6" s="10">
        <v>297</v>
      </c>
      <c r="D6" s="11">
        <v>286</v>
      </c>
      <c r="E6" s="10">
        <v>296</v>
      </c>
      <c r="F6" s="10">
        <v>343</v>
      </c>
      <c r="G6" s="11">
        <v>367</v>
      </c>
      <c r="H6" s="11">
        <v>267</v>
      </c>
      <c r="I6" s="14">
        <f t="shared" si="0"/>
        <v>2161</v>
      </c>
      <c r="J6" s="3"/>
      <c r="K6" s="3"/>
      <c r="L6" s="3"/>
      <c r="M6" s="3"/>
      <c r="N6" s="3"/>
      <c r="O6" s="3"/>
      <c r="P6" s="3"/>
      <c r="Q6" s="3"/>
      <c r="R6" s="3"/>
      <c r="S6" s="3"/>
      <c r="T6" s="3"/>
      <c r="U6" s="3"/>
      <c r="V6" s="3"/>
      <c r="W6" s="3"/>
      <c r="X6" s="3"/>
      <c r="Y6" s="3"/>
      <c r="Z6" s="3"/>
    </row>
    <row r="7" spans="1:26" ht="18" customHeight="1" x14ac:dyDescent="0.2">
      <c r="A7" s="7" t="s">
        <v>13</v>
      </c>
      <c r="B7" s="8">
        <v>4874.5</v>
      </c>
      <c r="C7" s="8">
        <v>6143.3</v>
      </c>
      <c r="D7" s="13">
        <v>4311.76</v>
      </c>
      <c r="E7" s="8">
        <v>4959.83</v>
      </c>
      <c r="F7" s="8">
        <v>6906.26</v>
      </c>
      <c r="G7" s="13">
        <v>8013.5</v>
      </c>
      <c r="H7" s="13">
        <v>4310</v>
      </c>
      <c r="I7" s="15">
        <f t="shared" si="0"/>
        <v>39519.15</v>
      </c>
      <c r="J7" s="3"/>
      <c r="K7" s="3"/>
      <c r="L7" s="3"/>
      <c r="M7" s="3"/>
      <c r="N7" s="3"/>
      <c r="O7" s="3"/>
      <c r="P7" s="3"/>
      <c r="Q7" s="3"/>
      <c r="R7" s="3"/>
      <c r="S7" s="3"/>
      <c r="T7" s="3"/>
      <c r="U7" s="3"/>
      <c r="V7" s="3"/>
      <c r="W7" s="3"/>
      <c r="X7" s="3"/>
      <c r="Y7" s="3"/>
      <c r="Z7" s="3"/>
    </row>
    <row r="8" spans="1:26" ht="18" customHeight="1" x14ac:dyDescent="0.2">
      <c r="A8" s="7" t="s">
        <v>14</v>
      </c>
      <c r="B8" s="10">
        <v>128</v>
      </c>
      <c r="C8" s="10">
        <v>119</v>
      </c>
      <c r="D8" s="11">
        <v>96</v>
      </c>
      <c r="E8" s="10">
        <v>125</v>
      </c>
      <c r="F8" s="10">
        <v>158</v>
      </c>
      <c r="G8" s="11">
        <v>197</v>
      </c>
      <c r="H8" s="11">
        <v>92</v>
      </c>
      <c r="I8" s="14">
        <f t="shared" si="0"/>
        <v>915</v>
      </c>
      <c r="J8" s="3"/>
      <c r="K8" s="3"/>
      <c r="L8" s="3"/>
      <c r="M8" s="3"/>
      <c r="N8" s="3"/>
      <c r="O8" s="3"/>
      <c r="P8" s="3"/>
      <c r="Q8" s="3"/>
      <c r="R8" s="3"/>
      <c r="S8" s="3"/>
      <c r="T8" s="3"/>
      <c r="U8" s="3"/>
      <c r="V8" s="3"/>
      <c r="W8" s="3"/>
      <c r="X8" s="3"/>
      <c r="Y8" s="3"/>
      <c r="Z8" s="3"/>
    </row>
    <row r="9" spans="1:26" ht="15" customHeight="1" x14ac:dyDescent="0.2">
      <c r="A9" s="16" t="s">
        <v>15</v>
      </c>
      <c r="B9" s="17">
        <v>269.5</v>
      </c>
      <c r="C9" s="17">
        <v>495.5</v>
      </c>
      <c r="D9" s="18">
        <v>644</v>
      </c>
      <c r="E9" s="17">
        <v>621.5</v>
      </c>
      <c r="F9" s="17">
        <v>740</v>
      </c>
      <c r="G9" s="18">
        <v>289</v>
      </c>
      <c r="H9" s="18">
        <v>457</v>
      </c>
      <c r="I9" s="9">
        <f t="shared" si="0"/>
        <v>3516.5</v>
      </c>
      <c r="J9" s="3"/>
      <c r="K9" s="3"/>
      <c r="L9" s="3"/>
      <c r="M9" s="3"/>
      <c r="N9" s="3"/>
      <c r="O9" s="3"/>
      <c r="P9" s="3"/>
      <c r="Q9" s="3"/>
      <c r="R9" s="3"/>
      <c r="S9" s="3"/>
      <c r="T9" s="3"/>
      <c r="U9" s="3"/>
      <c r="V9" s="3"/>
      <c r="W9" s="3"/>
      <c r="X9" s="3"/>
      <c r="Y9" s="3"/>
      <c r="Z9" s="3"/>
    </row>
    <row r="10" spans="1:26" ht="15" customHeight="1" x14ac:dyDescent="0.2">
      <c r="A10" s="16" t="s">
        <v>16</v>
      </c>
      <c r="B10" s="19">
        <v>7</v>
      </c>
      <c r="C10" s="19">
        <v>12</v>
      </c>
      <c r="D10" s="20">
        <v>9</v>
      </c>
      <c r="E10" s="19">
        <v>12</v>
      </c>
      <c r="F10" s="19">
        <v>11</v>
      </c>
      <c r="G10" s="20">
        <v>5</v>
      </c>
      <c r="H10" s="20">
        <v>7</v>
      </c>
      <c r="I10" s="12">
        <f t="shared" si="0"/>
        <v>63</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27533.25</v>
      </c>
      <c r="C11" s="22">
        <f t="shared" si="1"/>
        <v>31383.039999999997</v>
      </c>
      <c r="D11" s="22">
        <f t="shared" si="1"/>
        <v>29349.010000000002</v>
      </c>
      <c r="E11" s="22">
        <f t="shared" si="1"/>
        <v>28688.480000000003</v>
      </c>
      <c r="F11" s="22">
        <f t="shared" si="1"/>
        <v>34284.01</v>
      </c>
      <c r="G11" s="22">
        <f t="shared" si="1"/>
        <v>37526.25</v>
      </c>
      <c r="H11" s="22">
        <f t="shared" si="1"/>
        <v>28289.75</v>
      </c>
      <c r="I11" s="23">
        <f t="shared" ref="I11:I12" si="2">SUM(B11:H11)</f>
        <v>217053.79</v>
      </c>
      <c r="J11" s="3"/>
      <c r="K11" s="3"/>
      <c r="L11" s="3"/>
      <c r="M11" s="3"/>
      <c r="N11" s="3"/>
      <c r="O11" s="3"/>
      <c r="P11" s="3"/>
      <c r="Q11" s="3"/>
      <c r="R11" s="3"/>
      <c r="S11" s="3"/>
      <c r="T11" s="3"/>
      <c r="U11" s="3"/>
      <c r="V11" s="3"/>
      <c r="W11" s="3"/>
      <c r="X11" s="3"/>
      <c r="Y11" s="3"/>
      <c r="Z11" s="3"/>
    </row>
    <row r="12" spans="1:26" ht="18" customHeight="1" x14ac:dyDescent="0.2">
      <c r="A12" s="24" t="s">
        <v>18</v>
      </c>
      <c r="B12" s="25">
        <v>29007.68</v>
      </c>
      <c r="C12" s="26">
        <v>28487.25</v>
      </c>
      <c r="D12" s="26">
        <v>25988.5</v>
      </c>
      <c r="E12" s="26">
        <v>34390.5</v>
      </c>
      <c r="F12" s="26">
        <v>38408.5</v>
      </c>
      <c r="G12" s="26">
        <v>41215.78</v>
      </c>
      <c r="H12" s="27">
        <v>31634</v>
      </c>
      <c r="I12" s="28">
        <f t="shared" si="2"/>
        <v>229132.21</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-5.0828952884201709E-2</v>
      </c>
      <c r="C13" s="29">
        <f t="shared" si="3"/>
        <v>0.10165214262520943</v>
      </c>
      <c r="D13" s="29">
        <f t="shared" si="3"/>
        <v>0.12930757835196344</v>
      </c>
      <c r="E13" s="29">
        <f t="shared" si="3"/>
        <v>-0.16580218374260325</v>
      </c>
      <c r="F13" s="29">
        <f t="shared" si="3"/>
        <v>-0.10738482367184342</v>
      </c>
      <c r="G13" s="29">
        <f t="shared" si="3"/>
        <v>-8.9517412990849601E-2</v>
      </c>
      <c r="H13" s="29">
        <f t="shared" si="3"/>
        <v>-0.10571695011696276</v>
      </c>
      <c r="I13" s="30">
        <f t="shared" si="3"/>
        <v>-5.2713758576325799E-2</v>
      </c>
      <c r="J13" s="3"/>
      <c r="K13" s="3"/>
      <c r="L13" s="3"/>
      <c r="M13" s="3"/>
      <c r="N13" s="3"/>
      <c r="O13" s="3"/>
      <c r="P13" s="3"/>
      <c r="Q13" s="3"/>
      <c r="R13" s="3"/>
      <c r="S13" s="3"/>
      <c r="T13" s="3"/>
      <c r="U13" s="3"/>
      <c r="V13" s="3"/>
      <c r="W13" s="3"/>
      <c r="X13" s="3"/>
      <c r="Y13" s="3"/>
      <c r="Z13" s="3"/>
    </row>
    <row r="14" spans="1:26" ht="280.5" x14ac:dyDescent="0.2">
      <c r="A14" s="7"/>
      <c r="B14" s="31" t="s">
        <v>145</v>
      </c>
      <c r="C14" s="31" t="s">
        <v>146</v>
      </c>
      <c r="D14" s="31" t="s">
        <v>147</v>
      </c>
      <c r="E14" s="31" t="s">
        <v>148</v>
      </c>
      <c r="F14" s="32" t="s">
        <v>149</v>
      </c>
      <c r="G14" s="31" t="s">
        <v>150</v>
      </c>
      <c r="H14" s="31" t="s">
        <v>151</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575</v>
      </c>
      <c r="C15" s="35">
        <f t="shared" si="4"/>
        <v>579</v>
      </c>
      <c r="D15" s="35">
        <f t="shared" si="4"/>
        <v>577</v>
      </c>
      <c r="E15" s="35">
        <f t="shared" si="4"/>
        <v>533</v>
      </c>
      <c r="F15" s="35">
        <f t="shared" si="4"/>
        <v>623</v>
      </c>
      <c r="G15" s="36">
        <f t="shared" si="4"/>
        <v>692</v>
      </c>
      <c r="H15" s="35">
        <f t="shared" si="4"/>
        <v>491</v>
      </c>
      <c r="I15" s="37">
        <f>SUM(A15:G15)</f>
        <v>3579</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31.378521126760564</v>
      </c>
      <c r="C16" s="38">
        <f t="shared" si="5"/>
        <v>36.288282208588953</v>
      </c>
      <c r="D16" s="38">
        <f t="shared" si="5"/>
        <v>37.725641025641025</v>
      </c>
      <c r="E16" s="38">
        <f t="shared" si="5"/>
        <v>39.849553571428565</v>
      </c>
      <c r="F16" s="38">
        <f t="shared" si="5"/>
        <v>36.110655737704917</v>
      </c>
      <c r="G16" s="38">
        <f t="shared" si="5"/>
        <v>43.30078125</v>
      </c>
      <c r="H16" s="38">
        <f t="shared" si="5"/>
        <v>45.746212121212125</v>
      </c>
      <c r="I16" s="39">
        <f t="shared" si="5"/>
        <v>38.407334004024143</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59.681967213114753</v>
      </c>
      <c r="C17" s="38">
        <f t="shared" si="6"/>
        <v>65.066498316498311</v>
      </c>
      <c r="D17" s="38">
        <f t="shared" si="6"/>
        <v>61.820804195804193</v>
      </c>
      <c r="E17" s="38">
        <f t="shared" si="6"/>
        <v>65.086148648648646</v>
      </c>
      <c r="F17" s="38">
        <f t="shared" si="6"/>
        <v>66.974489795918373</v>
      </c>
      <c r="G17" s="38">
        <f t="shared" si="6"/>
        <v>65.314032697547688</v>
      </c>
      <c r="H17" s="38">
        <f t="shared" si="6"/>
        <v>67.195692883895134</v>
      </c>
      <c r="I17" s="39">
        <f t="shared" si="6"/>
        <v>64.487621471540947</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38.08203125</v>
      </c>
      <c r="C18" s="38">
        <f t="shared" si="7"/>
        <v>51.624369747899159</v>
      </c>
      <c r="D18" s="38">
        <f t="shared" si="7"/>
        <v>44.914166666666667</v>
      </c>
      <c r="E18" s="38">
        <f t="shared" si="7"/>
        <v>39.678640000000001</v>
      </c>
      <c r="F18" s="38">
        <f t="shared" si="7"/>
        <v>43.710506329113926</v>
      </c>
      <c r="G18" s="38">
        <f t="shared" si="7"/>
        <v>40.67766497461929</v>
      </c>
      <c r="H18" s="38">
        <f t="shared" si="7"/>
        <v>46.847826086956523</v>
      </c>
      <c r="I18" s="39">
        <f t="shared" si="7"/>
        <v>43.190327868852464</v>
      </c>
      <c r="J18" s="3"/>
      <c r="K18" s="3"/>
      <c r="L18" s="3"/>
      <c r="M18" s="3"/>
      <c r="N18" s="3"/>
      <c r="O18" s="3"/>
      <c r="P18" s="3"/>
      <c r="Q18" s="3"/>
      <c r="R18" s="3"/>
      <c r="S18" s="3"/>
      <c r="T18" s="3"/>
      <c r="U18" s="3"/>
      <c r="V18" s="3"/>
      <c r="W18" s="3"/>
      <c r="X18" s="3"/>
      <c r="Y18" s="3"/>
      <c r="Z18" s="3"/>
    </row>
    <row r="19" spans="1:26" ht="38.25" x14ac:dyDescent="0.2">
      <c r="A19" s="40" t="s">
        <v>31</v>
      </c>
      <c r="B19" s="41">
        <v>382</v>
      </c>
      <c r="C19" s="41">
        <v>96</v>
      </c>
      <c r="D19" s="41">
        <v>288</v>
      </c>
      <c r="E19" s="41">
        <v>259.25</v>
      </c>
      <c r="F19" s="41">
        <v>421</v>
      </c>
      <c r="G19" s="41">
        <v>576</v>
      </c>
      <c r="H19" s="41">
        <v>305</v>
      </c>
      <c r="I19" s="15">
        <f>B19+C19+D19+E19+F19+G19+H19</f>
        <v>2327.25</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1.3874134001616228E-2</v>
      </c>
      <c r="C20" s="42">
        <f t="shared" si="8"/>
        <v>3.0589770780650952E-3</v>
      </c>
      <c r="D20" s="42">
        <f t="shared" ref="D20:G20" si="9">D19/D12</f>
        <v>1.1081824653211997E-2</v>
      </c>
      <c r="E20" s="43">
        <f t="shared" si="9"/>
        <v>7.5384190401418995E-3</v>
      </c>
      <c r="F20" s="43">
        <f t="shared" si="9"/>
        <v>1.0961115378106409E-2</v>
      </c>
      <c r="G20" s="42">
        <f t="shared" si="9"/>
        <v>1.3975229875547666E-2</v>
      </c>
      <c r="H20" s="42">
        <f>H19/H11</f>
        <v>1.0781290043213531E-2</v>
      </c>
      <c r="I20" s="44">
        <f>SUM(B19:H19)/I12</f>
        <v>1.0156799866766876E-2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5642</v>
      </c>
      <c r="C22" s="52">
        <v>5142.2700000000004</v>
      </c>
      <c r="D22" s="52">
        <v>5268.25</v>
      </c>
      <c r="E22" s="52">
        <v>5991.79</v>
      </c>
      <c r="F22" s="52">
        <v>6156.56</v>
      </c>
      <c r="G22" s="52">
        <v>6170.87</v>
      </c>
      <c r="H22" s="52">
        <v>5612.59</v>
      </c>
      <c r="I22" s="53">
        <f>SUM(B22:H22)/I11</f>
        <v>0.18421392227244685</v>
      </c>
      <c r="J22" s="3"/>
      <c r="K22" s="3"/>
      <c r="L22" s="3"/>
      <c r="M22" s="3"/>
      <c r="N22" s="3"/>
      <c r="O22" s="3"/>
      <c r="P22" s="3"/>
      <c r="Q22" s="3"/>
      <c r="R22" s="3"/>
      <c r="S22" s="3"/>
      <c r="T22" s="3"/>
      <c r="U22" s="3"/>
      <c r="V22" s="3"/>
      <c r="W22" s="3"/>
      <c r="X22" s="3"/>
      <c r="Y22" s="3"/>
      <c r="Z22" s="3"/>
    </row>
    <row r="23" spans="1:26" ht="18" customHeight="1" x14ac:dyDescent="0.2">
      <c r="A23" s="7" t="s">
        <v>35</v>
      </c>
      <c r="B23" s="54">
        <v>0.20499999999999999</v>
      </c>
      <c r="C23" s="54">
        <v>0.16400000000000001</v>
      </c>
      <c r="D23" s="54">
        <v>0.17949999999999999</v>
      </c>
      <c r="E23" s="55">
        <v>0.21</v>
      </c>
      <c r="F23" s="55">
        <v>0.18</v>
      </c>
      <c r="G23" s="55">
        <v>0.16439999999999999</v>
      </c>
      <c r="H23" s="55">
        <v>0.19800000000000001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2.42578125" defaultRowHeight="15" customHeight="1" x14ac:dyDescent="0.2"/>
  <cols>
    <col min="1" max="1" width="18.7109375" customWidth="1"/>
    <col min="2" max="2" width="15.42578125" customWidth="1"/>
    <col min="3"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45019</v>
      </c>
      <c r="C2" s="5">
        <v>45020</v>
      </c>
      <c r="D2" s="5">
        <v>45021</v>
      </c>
      <c r="E2" s="5">
        <v>45022</v>
      </c>
      <c r="F2" s="5">
        <v>45023</v>
      </c>
      <c r="G2" s="5">
        <v>45024</v>
      </c>
      <c r="H2" s="5">
        <v>45025</v>
      </c>
      <c r="I2" s="6" t="s">
        <v>8</v>
      </c>
      <c r="J2" s="3"/>
      <c r="K2" s="3"/>
      <c r="L2" s="3"/>
      <c r="M2" s="3"/>
      <c r="N2" s="3"/>
      <c r="O2" s="3"/>
      <c r="P2" s="3"/>
      <c r="Q2" s="3"/>
      <c r="R2" s="3"/>
      <c r="S2" s="3"/>
      <c r="T2" s="3"/>
      <c r="U2" s="3"/>
      <c r="V2" s="3"/>
      <c r="W2" s="3"/>
      <c r="X2" s="3"/>
      <c r="Y2" s="3"/>
      <c r="Z2" s="3"/>
    </row>
    <row r="3" spans="1:26" ht="18" customHeight="1" x14ac:dyDescent="0.2">
      <c r="A3" s="7" t="s">
        <v>9</v>
      </c>
      <c r="B3" s="8">
        <v>3738</v>
      </c>
      <c r="C3" s="8">
        <v>5063</v>
      </c>
      <c r="D3" s="8">
        <v>6450.8</v>
      </c>
      <c r="E3" s="8">
        <v>5332.01</v>
      </c>
      <c r="F3" s="8">
        <v>6386</v>
      </c>
      <c r="G3" s="8">
        <v>7113.5</v>
      </c>
      <c r="H3" s="8">
        <v>10835</v>
      </c>
      <c r="I3" s="9">
        <f t="shared" ref="I3:I10" si="0">SUM(A3:H3)</f>
        <v>44918.31</v>
      </c>
      <c r="J3" s="3"/>
      <c r="K3" s="3"/>
      <c r="L3" s="3"/>
      <c r="M3" s="3"/>
      <c r="N3" s="3"/>
      <c r="O3" s="3"/>
      <c r="P3" s="3"/>
      <c r="Q3" s="3"/>
      <c r="R3" s="3"/>
      <c r="S3" s="3"/>
      <c r="T3" s="3"/>
      <c r="U3" s="3"/>
      <c r="V3" s="3"/>
      <c r="W3" s="3"/>
      <c r="X3" s="3"/>
      <c r="Y3" s="3"/>
      <c r="Z3" s="3"/>
    </row>
    <row r="4" spans="1:26" ht="18" customHeight="1" x14ac:dyDescent="0.2">
      <c r="A4" s="7" t="s">
        <v>10</v>
      </c>
      <c r="B4" s="10">
        <v>97</v>
      </c>
      <c r="C4" s="10">
        <v>135</v>
      </c>
      <c r="D4" s="11">
        <v>172</v>
      </c>
      <c r="E4" s="10">
        <v>143</v>
      </c>
      <c r="F4" s="10">
        <v>164</v>
      </c>
      <c r="G4" s="11">
        <v>157</v>
      </c>
      <c r="H4" s="11">
        <v>236</v>
      </c>
      <c r="I4" s="12">
        <f t="shared" si="0"/>
        <v>1104</v>
      </c>
      <c r="J4" s="3"/>
      <c r="K4" s="3"/>
      <c r="L4" s="3"/>
      <c r="M4" s="3"/>
      <c r="N4" s="3"/>
      <c r="O4" s="3"/>
      <c r="P4" s="3"/>
      <c r="Q4" s="3"/>
      <c r="R4" s="3"/>
      <c r="S4" s="3"/>
      <c r="T4" s="3"/>
      <c r="U4" s="3"/>
      <c r="V4" s="3"/>
      <c r="W4" s="3"/>
      <c r="X4" s="3"/>
      <c r="Y4" s="3"/>
      <c r="Z4" s="3"/>
    </row>
    <row r="5" spans="1:26" ht="18" customHeight="1" x14ac:dyDescent="0.2">
      <c r="A5" s="7" t="s">
        <v>11</v>
      </c>
      <c r="B5" s="8">
        <v>18665.509999999998</v>
      </c>
      <c r="C5" s="8">
        <v>18156.75</v>
      </c>
      <c r="D5" s="13">
        <v>20909</v>
      </c>
      <c r="E5" s="8">
        <v>19197.5</v>
      </c>
      <c r="F5" s="8">
        <v>27117.75</v>
      </c>
      <c r="G5" s="13">
        <v>25448.74</v>
      </c>
      <c r="H5" s="13">
        <v>15364.5</v>
      </c>
      <c r="I5" s="9">
        <f t="shared" si="0"/>
        <v>144859.75</v>
      </c>
      <c r="J5" s="3"/>
      <c r="K5" s="3"/>
      <c r="L5" s="3"/>
      <c r="M5" s="3"/>
      <c r="N5" s="3"/>
      <c r="O5" s="3"/>
      <c r="P5" s="3"/>
      <c r="Q5" s="3"/>
      <c r="R5" s="3"/>
      <c r="S5" s="3"/>
      <c r="T5" s="3"/>
      <c r="U5" s="3"/>
      <c r="V5" s="3"/>
      <c r="W5" s="3"/>
      <c r="X5" s="3"/>
      <c r="Y5" s="3"/>
      <c r="Z5" s="3"/>
    </row>
    <row r="6" spans="1:26" ht="18" customHeight="1" x14ac:dyDescent="0.2">
      <c r="A6" s="7" t="s">
        <v>12</v>
      </c>
      <c r="B6" s="10">
        <v>280</v>
      </c>
      <c r="C6" s="10">
        <v>296</v>
      </c>
      <c r="D6" s="11">
        <v>300</v>
      </c>
      <c r="E6" s="10">
        <v>277</v>
      </c>
      <c r="F6" s="10">
        <v>417</v>
      </c>
      <c r="G6" s="11">
        <v>404</v>
      </c>
      <c r="H6" s="11">
        <v>259</v>
      </c>
      <c r="I6" s="14">
        <f t="shared" si="0"/>
        <v>2233</v>
      </c>
      <c r="J6" s="3"/>
      <c r="K6" s="3"/>
      <c r="L6" s="3"/>
      <c r="M6" s="3"/>
      <c r="N6" s="3"/>
      <c r="O6" s="3"/>
      <c r="P6" s="3"/>
      <c r="Q6" s="3"/>
      <c r="R6" s="3"/>
      <c r="S6" s="3"/>
      <c r="T6" s="3"/>
      <c r="U6" s="3"/>
      <c r="V6" s="3"/>
      <c r="W6" s="3"/>
      <c r="X6" s="3"/>
      <c r="Y6" s="3"/>
      <c r="Z6" s="3"/>
    </row>
    <row r="7" spans="1:26" ht="18" customHeight="1" x14ac:dyDescent="0.2">
      <c r="A7" s="7" t="s">
        <v>13</v>
      </c>
      <c r="B7" s="8">
        <v>3620</v>
      </c>
      <c r="C7" s="8">
        <v>3870.25</v>
      </c>
      <c r="D7" s="13">
        <v>4133.75</v>
      </c>
      <c r="E7" s="8">
        <v>4864.25</v>
      </c>
      <c r="F7" s="8">
        <v>8591</v>
      </c>
      <c r="G7" s="13">
        <v>7515.26</v>
      </c>
      <c r="H7" s="13">
        <v>3783.25</v>
      </c>
      <c r="I7" s="15">
        <f t="shared" si="0"/>
        <v>36377.760000000002</v>
      </c>
      <c r="J7" s="3"/>
      <c r="K7" s="3"/>
      <c r="L7" s="3"/>
      <c r="M7" s="3"/>
      <c r="N7" s="3"/>
      <c r="O7" s="3"/>
      <c r="P7" s="3"/>
      <c r="Q7" s="3"/>
      <c r="R7" s="3"/>
      <c r="S7" s="3"/>
      <c r="T7" s="3"/>
      <c r="U7" s="3"/>
      <c r="V7" s="3"/>
      <c r="W7" s="3"/>
      <c r="X7" s="3"/>
      <c r="Y7" s="3"/>
      <c r="Z7" s="3"/>
    </row>
    <row r="8" spans="1:26" ht="18" customHeight="1" x14ac:dyDescent="0.2">
      <c r="A8" s="7" t="s">
        <v>14</v>
      </c>
      <c r="B8" s="10">
        <v>99</v>
      </c>
      <c r="C8" s="10">
        <v>98</v>
      </c>
      <c r="D8" s="11">
        <v>84</v>
      </c>
      <c r="E8" s="10">
        <v>114</v>
      </c>
      <c r="F8" s="10">
        <v>186</v>
      </c>
      <c r="G8" s="11">
        <v>196</v>
      </c>
      <c r="H8" s="11">
        <v>96</v>
      </c>
      <c r="I8" s="14">
        <f t="shared" si="0"/>
        <v>873</v>
      </c>
      <c r="J8" s="3"/>
      <c r="K8" s="3"/>
      <c r="L8" s="3"/>
      <c r="M8" s="3"/>
      <c r="N8" s="3"/>
      <c r="O8" s="3"/>
      <c r="P8" s="3"/>
      <c r="Q8" s="3"/>
      <c r="R8" s="3"/>
      <c r="S8" s="3"/>
      <c r="T8" s="3"/>
      <c r="U8" s="3"/>
      <c r="V8" s="3"/>
      <c r="W8" s="3"/>
      <c r="X8" s="3"/>
      <c r="Y8" s="3"/>
      <c r="Z8" s="3"/>
    </row>
    <row r="9" spans="1:26" ht="15" customHeight="1" x14ac:dyDescent="0.2">
      <c r="A9" s="16" t="s">
        <v>15</v>
      </c>
      <c r="B9" s="17">
        <v>397</v>
      </c>
      <c r="C9" s="17">
        <v>530</v>
      </c>
      <c r="D9" s="18">
        <v>114</v>
      </c>
      <c r="E9" s="17">
        <v>331</v>
      </c>
      <c r="F9" s="17">
        <f>14+801.5</f>
        <v>815.5</v>
      </c>
      <c r="G9" s="18">
        <v>285</v>
      </c>
      <c r="H9" s="18">
        <v>324</v>
      </c>
      <c r="I9" s="9">
        <f t="shared" si="0"/>
        <v>2796.5</v>
      </c>
      <c r="J9" s="3"/>
      <c r="K9" s="3"/>
      <c r="L9" s="3"/>
      <c r="M9" s="3"/>
      <c r="N9" s="3"/>
      <c r="O9" s="3"/>
      <c r="P9" s="3"/>
      <c r="Q9" s="3"/>
      <c r="R9" s="3"/>
      <c r="S9" s="3"/>
      <c r="T9" s="3"/>
      <c r="U9" s="3"/>
      <c r="V9" s="3"/>
      <c r="W9" s="3"/>
      <c r="X9" s="3"/>
      <c r="Y9" s="3"/>
      <c r="Z9" s="3"/>
    </row>
    <row r="10" spans="1:26" ht="15" customHeight="1" x14ac:dyDescent="0.2">
      <c r="A10" s="16" t="s">
        <v>16</v>
      </c>
      <c r="B10" s="19">
        <v>6</v>
      </c>
      <c r="C10" s="19">
        <v>14</v>
      </c>
      <c r="D10" s="20">
        <v>6</v>
      </c>
      <c r="E10" s="19">
        <v>10</v>
      </c>
      <c r="F10" s="19">
        <v>18</v>
      </c>
      <c r="G10" s="20">
        <v>10</v>
      </c>
      <c r="H10" s="20">
        <v>13</v>
      </c>
      <c r="I10" s="12">
        <f t="shared" si="0"/>
        <v>77</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26023.51</v>
      </c>
      <c r="C11" s="22">
        <f t="shared" si="1"/>
        <v>27090</v>
      </c>
      <c r="D11" s="22">
        <f t="shared" si="1"/>
        <v>31493.55</v>
      </c>
      <c r="E11" s="22">
        <f t="shared" si="1"/>
        <v>29393.760000000002</v>
      </c>
      <c r="F11" s="22">
        <f t="shared" si="1"/>
        <v>42094.75</v>
      </c>
      <c r="G11" s="22">
        <f t="shared" si="1"/>
        <v>40077.5</v>
      </c>
      <c r="H11" s="22">
        <f t="shared" si="1"/>
        <v>29982.75</v>
      </c>
      <c r="I11" s="23">
        <f t="shared" ref="I11:I12" si="2">SUM(B11:H11)</f>
        <v>226155.82</v>
      </c>
      <c r="J11" s="3"/>
      <c r="K11" s="3"/>
      <c r="L11" s="3"/>
      <c r="M11" s="3"/>
      <c r="N11" s="3"/>
      <c r="O11" s="3"/>
      <c r="P11" s="3"/>
      <c r="Q11" s="3"/>
      <c r="R11" s="3"/>
      <c r="S11" s="3"/>
      <c r="T11" s="3"/>
      <c r="U11" s="3"/>
      <c r="V11" s="3"/>
      <c r="W11" s="3"/>
      <c r="X11" s="3"/>
      <c r="Y11" s="3"/>
      <c r="Z11" s="3"/>
    </row>
    <row r="12" spans="1:26" ht="18" customHeight="1" x14ac:dyDescent="0.2">
      <c r="A12" s="24" t="s">
        <v>18</v>
      </c>
      <c r="B12" s="25">
        <v>25642.25</v>
      </c>
      <c r="C12" s="26">
        <v>25270</v>
      </c>
      <c r="D12" s="26">
        <v>31059.49</v>
      </c>
      <c r="E12" s="26">
        <v>33288.75</v>
      </c>
      <c r="F12" s="26">
        <v>38885</v>
      </c>
      <c r="G12" s="26">
        <v>40695.5</v>
      </c>
      <c r="H12" s="27">
        <v>29262.75</v>
      </c>
      <c r="I12" s="28">
        <f t="shared" si="2"/>
        <v>224103.74</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1.4868430032465888E-2</v>
      </c>
      <c r="C13" s="29">
        <f t="shared" si="3"/>
        <v>7.2022160664819951E-2</v>
      </c>
      <c r="D13" s="29">
        <f t="shared" si="3"/>
        <v>1.3975116783952269E-2</v>
      </c>
      <c r="E13" s="29">
        <f t="shared" si="3"/>
        <v>-0.11700619578686487</v>
      </c>
      <c r="F13" s="29">
        <f t="shared" si="3"/>
        <v>8.2544683039732544E-2</v>
      </c>
      <c r="G13" s="29">
        <f t="shared" si="3"/>
        <v>-1.5185954220982664E-2</v>
      </c>
      <c r="H13" s="29">
        <f t="shared" si="3"/>
        <v>2.4604659507394214E-2</v>
      </c>
      <c r="I13" s="30">
        <f t="shared" si="3"/>
        <v>9.1568306713668245E-3</v>
      </c>
      <c r="J13" s="3"/>
      <c r="K13" s="3"/>
      <c r="L13" s="3"/>
      <c r="M13" s="3"/>
      <c r="N13" s="3"/>
      <c r="O13" s="3"/>
      <c r="P13" s="3"/>
      <c r="Q13" s="3"/>
      <c r="R13" s="3"/>
      <c r="S13" s="3"/>
      <c r="T13" s="3"/>
      <c r="U13" s="3"/>
      <c r="V13" s="3"/>
      <c r="W13" s="3"/>
      <c r="X13" s="3"/>
      <c r="Y13" s="3"/>
      <c r="Z13" s="3"/>
    </row>
    <row r="14" spans="1:26" ht="357" x14ac:dyDescent="0.2">
      <c r="A14" s="7"/>
      <c r="B14" s="31" t="s">
        <v>152</v>
      </c>
      <c r="C14" s="31" t="s">
        <v>153</v>
      </c>
      <c r="D14" s="31" t="s">
        <v>154</v>
      </c>
      <c r="E14" s="31" t="s">
        <v>155</v>
      </c>
      <c r="F14" s="32" t="s">
        <v>156</v>
      </c>
      <c r="G14" s="31" t="s">
        <v>157</v>
      </c>
      <c r="H14" s="31" t="s">
        <v>158</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476</v>
      </c>
      <c r="C15" s="35">
        <f t="shared" si="4"/>
        <v>529</v>
      </c>
      <c r="D15" s="35">
        <f t="shared" si="4"/>
        <v>556</v>
      </c>
      <c r="E15" s="35">
        <f t="shared" si="4"/>
        <v>534</v>
      </c>
      <c r="F15" s="35">
        <f t="shared" si="4"/>
        <v>767</v>
      </c>
      <c r="G15" s="36">
        <f t="shared" si="4"/>
        <v>757</v>
      </c>
      <c r="H15" s="35">
        <f t="shared" si="4"/>
        <v>591</v>
      </c>
      <c r="I15" s="37">
        <f>SUM(A15:G15)</f>
        <v>3619</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38.536082474226802</v>
      </c>
      <c r="C16" s="38">
        <f t="shared" si="5"/>
        <v>37.503703703703707</v>
      </c>
      <c r="D16" s="38">
        <f t="shared" si="5"/>
        <v>37.504651162790701</v>
      </c>
      <c r="E16" s="38">
        <f t="shared" si="5"/>
        <v>37.28678321678322</v>
      </c>
      <c r="F16" s="38">
        <f t="shared" si="5"/>
        <v>38.939024390243901</v>
      </c>
      <c r="G16" s="38">
        <f t="shared" si="5"/>
        <v>45.308917197452232</v>
      </c>
      <c r="H16" s="38">
        <f t="shared" si="5"/>
        <v>45.91101694915254</v>
      </c>
      <c r="I16" s="39">
        <f t="shared" si="5"/>
        <v>40.686875000000001</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66.66253571428571</v>
      </c>
      <c r="C17" s="38">
        <f t="shared" si="6"/>
        <v>61.340371621621621</v>
      </c>
      <c r="D17" s="38">
        <f t="shared" si="6"/>
        <v>69.696666666666673</v>
      </c>
      <c r="E17" s="38">
        <f t="shared" si="6"/>
        <v>69.305054151624546</v>
      </c>
      <c r="F17" s="38">
        <f t="shared" si="6"/>
        <v>65.030575539568346</v>
      </c>
      <c r="G17" s="38">
        <f t="shared" si="6"/>
        <v>62.991930693069314</v>
      </c>
      <c r="H17" s="38">
        <f t="shared" si="6"/>
        <v>59.322393822393821</v>
      </c>
      <c r="I17" s="39">
        <f t="shared" si="6"/>
        <v>64.872257053291534</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36.565656565656568</v>
      </c>
      <c r="C18" s="38">
        <f t="shared" si="7"/>
        <v>39.492346938775512</v>
      </c>
      <c r="D18" s="38">
        <f t="shared" si="7"/>
        <v>49.211309523809526</v>
      </c>
      <c r="E18" s="38">
        <f t="shared" si="7"/>
        <v>42.668859649122808</v>
      </c>
      <c r="F18" s="38">
        <f t="shared" si="7"/>
        <v>46.188172043010752</v>
      </c>
      <c r="G18" s="38">
        <f t="shared" si="7"/>
        <v>38.343163265306124</v>
      </c>
      <c r="H18" s="38">
        <f t="shared" si="7"/>
        <v>39.408854166666664</v>
      </c>
      <c r="I18" s="39">
        <f t="shared" si="7"/>
        <v>41.669828178694161</v>
      </c>
      <c r="J18" s="3"/>
      <c r="K18" s="3"/>
      <c r="L18" s="3"/>
      <c r="M18" s="3"/>
      <c r="N18" s="3"/>
      <c r="O18" s="3"/>
      <c r="P18" s="3"/>
      <c r="Q18" s="3"/>
      <c r="R18" s="3"/>
      <c r="S18" s="3"/>
      <c r="T18" s="3"/>
      <c r="U18" s="3"/>
      <c r="V18" s="3"/>
      <c r="W18" s="3"/>
      <c r="X18" s="3"/>
      <c r="Y18" s="3"/>
      <c r="Z18" s="3"/>
    </row>
    <row r="19" spans="1:26" ht="38.25" x14ac:dyDescent="0.2">
      <c r="A19" s="40" t="s">
        <v>31</v>
      </c>
      <c r="B19" s="41">
        <v>132</v>
      </c>
      <c r="C19" s="41">
        <v>262</v>
      </c>
      <c r="D19" s="41">
        <v>301.7</v>
      </c>
      <c r="E19" s="41">
        <v>264</v>
      </c>
      <c r="F19" s="41">
        <v>515.5</v>
      </c>
      <c r="G19" s="41">
        <v>256</v>
      </c>
      <c r="H19" s="41">
        <v>306</v>
      </c>
      <c r="I19" s="15">
        <f>B19+C19+D19+E19+F19+G19+H19</f>
        <v>2037.2</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5.0723365141750673E-3</v>
      </c>
      <c r="C20" s="42">
        <f t="shared" si="8"/>
        <v>9.671465485418973E-3</v>
      </c>
      <c r="D20" s="42">
        <f t="shared" ref="D20:G20" si="9">D19/D12</f>
        <v>9.7136173195374424E-3</v>
      </c>
      <c r="E20" s="43">
        <f t="shared" si="9"/>
        <v>7.9306071871127638E-3</v>
      </c>
      <c r="F20" s="43">
        <f t="shared" si="9"/>
        <v>1.3257039989713258E-2</v>
      </c>
      <c r="G20" s="42">
        <f t="shared" si="9"/>
        <v>6.2906218132225923E-3</v>
      </c>
      <c r="H20" s="42">
        <f>H19/H11</f>
        <v>1.0205868374315231E-2</v>
      </c>
      <c r="I20" s="44">
        <f>SUM(B19:H19)/I12</f>
        <v>9.0904328504290022E-3</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5556.92</v>
      </c>
      <c r="C22" s="52">
        <v>5403.14</v>
      </c>
      <c r="D22" s="52">
        <v>5080.67</v>
      </c>
      <c r="E22" s="52">
        <v>5403.42</v>
      </c>
      <c r="F22" s="52">
        <v>6458.61</v>
      </c>
      <c r="G22" s="52">
        <v>6773.57</v>
      </c>
      <c r="H22" s="52">
        <v>6769.47</v>
      </c>
      <c r="I22" s="53">
        <f>SUM(B22:H22)/I11</f>
        <v>0.18326214200457014</v>
      </c>
      <c r="J22" s="3"/>
      <c r="K22" s="3"/>
      <c r="L22" s="3"/>
      <c r="M22" s="3"/>
      <c r="N22" s="3"/>
      <c r="O22" s="3"/>
      <c r="P22" s="3"/>
      <c r="Q22" s="3"/>
      <c r="R22" s="3"/>
      <c r="S22" s="3"/>
      <c r="T22" s="3"/>
      <c r="U22" s="3"/>
      <c r="V22" s="3"/>
      <c r="W22" s="3"/>
      <c r="X22" s="3"/>
      <c r="Y22" s="3"/>
      <c r="Z22" s="3"/>
    </row>
    <row r="23" spans="1:26" ht="18" customHeight="1" x14ac:dyDescent="0.2">
      <c r="A23" s="7" t="s">
        <v>35</v>
      </c>
      <c r="B23" s="54">
        <v>0.214</v>
      </c>
      <c r="C23" s="54">
        <v>0.2</v>
      </c>
      <c r="D23" s="54">
        <v>0.16159999999999999</v>
      </c>
      <c r="E23" s="55">
        <v>0.18379999999999999</v>
      </c>
      <c r="F23" s="55">
        <v>0.153</v>
      </c>
      <c r="G23" s="55">
        <v>0.16900000000000001</v>
      </c>
      <c r="H23" s="55">
        <v>0.22600000000000001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2.42578125" defaultRowHeight="15" customHeight="1" x14ac:dyDescent="0.2"/>
  <cols>
    <col min="1" max="1" width="18.7109375" customWidth="1"/>
    <col min="2" max="2" width="14.7109375" customWidth="1"/>
    <col min="3" max="3" width="27.140625" customWidth="1"/>
    <col min="4" max="5" width="14.7109375" customWidth="1"/>
    <col min="6" max="6" width="22.42578125" customWidth="1"/>
    <col min="7" max="7" width="14.7109375" customWidth="1"/>
    <col min="8" max="8" width="19.855468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45012</v>
      </c>
      <c r="C2" s="5">
        <v>45013</v>
      </c>
      <c r="D2" s="5">
        <v>45014</v>
      </c>
      <c r="E2" s="5">
        <v>45015</v>
      </c>
      <c r="F2" s="5">
        <v>45016</v>
      </c>
      <c r="G2" s="5">
        <v>45017</v>
      </c>
      <c r="H2" s="5">
        <v>45018</v>
      </c>
      <c r="I2" s="6" t="s">
        <v>8</v>
      </c>
      <c r="J2" s="3"/>
      <c r="K2" s="3"/>
      <c r="L2" s="3"/>
      <c r="M2" s="3"/>
      <c r="N2" s="3"/>
      <c r="O2" s="3"/>
      <c r="P2" s="3"/>
      <c r="Q2" s="3"/>
      <c r="R2" s="3"/>
      <c r="S2" s="3"/>
      <c r="T2" s="3"/>
      <c r="U2" s="3"/>
      <c r="V2" s="3"/>
      <c r="W2" s="3"/>
      <c r="X2" s="3"/>
      <c r="Y2" s="3"/>
      <c r="Z2" s="3"/>
    </row>
    <row r="3" spans="1:26" ht="18" customHeight="1" x14ac:dyDescent="0.2">
      <c r="A3" s="7" t="s">
        <v>9</v>
      </c>
      <c r="B3" s="8">
        <v>4001.75</v>
      </c>
      <c r="C3" s="8">
        <v>5587.5</v>
      </c>
      <c r="D3" s="8">
        <v>5703</v>
      </c>
      <c r="E3" s="8">
        <v>4931.75</v>
      </c>
      <c r="F3" s="8">
        <v>5209.8900000000003</v>
      </c>
      <c r="G3" s="8">
        <v>7383.25</v>
      </c>
      <c r="H3" s="8">
        <v>9053.25</v>
      </c>
      <c r="I3" s="9">
        <f t="shared" ref="I3:I10" si="0">SUM(A3:H3)</f>
        <v>41870.39</v>
      </c>
      <c r="J3" s="3"/>
      <c r="K3" s="3"/>
      <c r="L3" s="3"/>
      <c r="M3" s="3"/>
      <c r="N3" s="3"/>
      <c r="O3" s="3"/>
      <c r="P3" s="3"/>
      <c r="Q3" s="3"/>
      <c r="R3" s="3"/>
      <c r="S3" s="3"/>
      <c r="T3" s="3"/>
      <c r="U3" s="3"/>
      <c r="V3" s="3"/>
      <c r="W3" s="3"/>
      <c r="X3" s="3"/>
      <c r="Y3" s="3"/>
      <c r="Z3" s="3"/>
    </row>
    <row r="4" spans="1:26" ht="18" customHeight="1" x14ac:dyDescent="0.2">
      <c r="A4" s="7" t="s">
        <v>10</v>
      </c>
      <c r="B4" s="10">
        <v>93</v>
      </c>
      <c r="C4" s="10">
        <v>134</v>
      </c>
      <c r="D4" s="11">
        <v>134</v>
      </c>
      <c r="E4" s="10">
        <v>111</v>
      </c>
      <c r="F4" s="10">
        <v>123</v>
      </c>
      <c r="G4" s="11">
        <v>176</v>
      </c>
      <c r="H4" s="11">
        <v>214</v>
      </c>
      <c r="I4" s="12">
        <f t="shared" si="0"/>
        <v>985</v>
      </c>
      <c r="J4" s="3"/>
      <c r="K4" s="3"/>
      <c r="L4" s="3"/>
      <c r="M4" s="3"/>
      <c r="N4" s="3"/>
      <c r="O4" s="3"/>
      <c r="P4" s="3"/>
      <c r="Q4" s="3"/>
      <c r="R4" s="3"/>
      <c r="S4" s="3"/>
      <c r="T4" s="3"/>
      <c r="U4" s="3"/>
      <c r="V4" s="3"/>
      <c r="W4" s="3"/>
      <c r="X4" s="3"/>
      <c r="Y4" s="3"/>
      <c r="Z4" s="3"/>
    </row>
    <row r="5" spans="1:26" ht="18" customHeight="1" x14ac:dyDescent="0.2">
      <c r="A5" s="7" t="s">
        <v>11</v>
      </c>
      <c r="B5" s="8">
        <v>18472.759999999998</v>
      </c>
      <c r="C5" s="8">
        <v>16357.51</v>
      </c>
      <c r="D5" s="13">
        <v>16488.009999999998</v>
      </c>
      <c r="E5" s="8">
        <v>16794.75</v>
      </c>
      <c r="F5" s="8">
        <v>21382.25</v>
      </c>
      <c r="G5" s="13">
        <v>23646.75</v>
      </c>
      <c r="H5" s="13">
        <v>17331.009999999998</v>
      </c>
      <c r="I5" s="9">
        <f t="shared" si="0"/>
        <v>130473.04</v>
      </c>
      <c r="J5" s="3"/>
      <c r="K5" s="3"/>
      <c r="L5" s="3"/>
      <c r="M5" s="3"/>
      <c r="N5" s="3"/>
      <c r="O5" s="3"/>
      <c r="P5" s="3"/>
      <c r="Q5" s="3"/>
      <c r="R5" s="3"/>
      <c r="S5" s="3"/>
      <c r="T5" s="3"/>
      <c r="U5" s="3"/>
      <c r="V5" s="3"/>
      <c r="W5" s="3"/>
      <c r="X5" s="3"/>
      <c r="Y5" s="3"/>
      <c r="Z5" s="3"/>
    </row>
    <row r="6" spans="1:26" ht="18" customHeight="1" x14ac:dyDescent="0.2">
      <c r="A6" s="7" t="s">
        <v>12</v>
      </c>
      <c r="B6" s="10">
        <v>284</v>
      </c>
      <c r="C6" s="10">
        <v>261</v>
      </c>
      <c r="D6" s="11">
        <v>273</v>
      </c>
      <c r="E6" s="10">
        <v>262</v>
      </c>
      <c r="F6" s="10">
        <v>342</v>
      </c>
      <c r="G6" s="11">
        <v>374</v>
      </c>
      <c r="H6" s="11">
        <v>256</v>
      </c>
      <c r="I6" s="14">
        <f t="shared" si="0"/>
        <v>2052</v>
      </c>
      <c r="J6" s="3"/>
      <c r="K6" s="3"/>
      <c r="L6" s="3"/>
      <c r="M6" s="3"/>
      <c r="N6" s="3"/>
      <c r="O6" s="3"/>
      <c r="P6" s="3"/>
      <c r="Q6" s="3"/>
      <c r="R6" s="3"/>
      <c r="S6" s="3"/>
      <c r="T6" s="3"/>
      <c r="U6" s="3"/>
      <c r="V6" s="3"/>
      <c r="W6" s="3"/>
      <c r="X6" s="3"/>
      <c r="Y6" s="3"/>
      <c r="Z6" s="3"/>
    </row>
    <row r="7" spans="1:26" ht="18" customHeight="1" x14ac:dyDescent="0.2">
      <c r="A7" s="7" t="s">
        <v>13</v>
      </c>
      <c r="B7" s="8">
        <v>3883.25</v>
      </c>
      <c r="C7" s="8">
        <v>4677</v>
      </c>
      <c r="D7" s="13">
        <v>6007.25</v>
      </c>
      <c r="E7" s="8">
        <v>6307.5</v>
      </c>
      <c r="F7" s="8">
        <v>5944.25</v>
      </c>
      <c r="G7" s="13">
        <v>7394.5</v>
      </c>
      <c r="H7" s="13">
        <v>4853.75</v>
      </c>
      <c r="I7" s="15">
        <f t="shared" si="0"/>
        <v>39067.5</v>
      </c>
      <c r="J7" s="3"/>
      <c r="K7" s="3"/>
      <c r="L7" s="3"/>
      <c r="M7" s="3"/>
      <c r="N7" s="3"/>
      <c r="O7" s="3"/>
      <c r="P7" s="3"/>
      <c r="Q7" s="3"/>
      <c r="R7" s="3"/>
      <c r="S7" s="3"/>
      <c r="T7" s="3"/>
      <c r="U7" s="3"/>
      <c r="V7" s="3"/>
      <c r="W7" s="3"/>
      <c r="X7" s="3"/>
      <c r="Y7" s="3"/>
      <c r="Z7" s="3"/>
    </row>
    <row r="8" spans="1:26" ht="18" customHeight="1" x14ac:dyDescent="0.2">
      <c r="A8" s="7" t="s">
        <v>14</v>
      </c>
      <c r="B8" s="10">
        <v>108</v>
      </c>
      <c r="C8" s="10">
        <v>92</v>
      </c>
      <c r="D8" s="11">
        <v>126</v>
      </c>
      <c r="E8" s="10">
        <v>135</v>
      </c>
      <c r="F8" s="10">
        <v>138</v>
      </c>
      <c r="G8" s="11">
        <v>201</v>
      </c>
      <c r="H8" s="11">
        <v>104</v>
      </c>
      <c r="I8" s="14">
        <f t="shared" si="0"/>
        <v>904</v>
      </c>
      <c r="J8" s="3"/>
      <c r="K8" s="3"/>
      <c r="L8" s="3"/>
      <c r="M8" s="3"/>
      <c r="N8" s="3"/>
      <c r="O8" s="3"/>
      <c r="P8" s="3"/>
      <c r="Q8" s="3"/>
      <c r="R8" s="3"/>
      <c r="S8" s="3"/>
      <c r="T8" s="3"/>
      <c r="U8" s="3"/>
      <c r="V8" s="3"/>
      <c r="W8" s="3"/>
      <c r="X8" s="3"/>
      <c r="Y8" s="3"/>
      <c r="Z8" s="3"/>
    </row>
    <row r="9" spans="1:26" ht="15" customHeight="1" x14ac:dyDescent="0.2">
      <c r="A9" s="16" t="s">
        <v>15</v>
      </c>
      <c r="B9" s="17">
        <v>292</v>
      </c>
      <c r="C9" s="17">
        <f>489+1015</f>
        <v>1504</v>
      </c>
      <c r="D9" s="18">
        <v>329.5</v>
      </c>
      <c r="E9" s="17">
        <v>584</v>
      </c>
      <c r="F9" s="17">
        <v>506</v>
      </c>
      <c r="G9" s="18">
        <v>248</v>
      </c>
      <c r="H9" s="18">
        <v>649</v>
      </c>
      <c r="I9" s="9">
        <f t="shared" si="0"/>
        <v>4112.5</v>
      </c>
      <c r="J9" s="3"/>
      <c r="K9" s="3"/>
      <c r="L9" s="3"/>
      <c r="M9" s="3"/>
      <c r="N9" s="3"/>
      <c r="O9" s="3"/>
      <c r="P9" s="3"/>
      <c r="Q9" s="3"/>
      <c r="R9" s="3"/>
      <c r="S9" s="3"/>
      <c r="T9" s="3"/>
      <c r="U9" s="3"/>
      <c r="V9" s="3"/>
      <c r="W9" s="3"/>
      <c r="X9" s="3"/>
      <c r="Y9" s="3"/>
      <c r="Z9" s="3"/>
    </row>
    <row r="10" spans="1:26" ht="15" customHeight="1" x14ac:dyDescent="0.2">
      <c r="A10" s="16" t="s">
        <v>16</v>
      </c>
      <c r="B10" s="19">
        <v>6</v>
      </c>
      <c r="C10" s="19">
        <v>17</v>
      </c>
      <c r="D10" s="20">
        <v>5</v>
      </c>
      <c r="E10" s="19">
        <v>11</v>
      </c>
      <c r="F10" s="19">
        <v>9</v>
      </c>
      <c r="G10" s="20">
        <v>8</v>
      </c>
      <c r="H10" s="20">
        <v>12</v>
      </c>
      <c r="I10" s="12">
        <f t="shared" si="0"/>
        <v>68</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26357.759999999998</v>
      </c>
      <c r="C11" s="22">
        <f t="shared" si="1"/>
        <v>26622.010000000002</v>
      </c>
      <c r="D11" s="22">
        <f t="shared" si="1"/>
        <v>28198.26</v>
      </c>
      <c r="E11" s="22">
        <f t="shared" si="1"/>
        <v>28034</v>
      </c>
      <c r="F11" s="22">
        <f t="shared" si="1"/>
        <v>32536.39</v>
      </c>
      <c r="G11" s="22">
        <f t="shared" si="1"/>
        <v>38424.5</v>
      </c>
      <c r="H11" s="22">
        <f t="shared" si="1"/>
        <v>31238.01</v>
      </c>
      <c r="I11" s="23">
        <f t="shared" ref="I11:I12" si="2">SUM(B11:H11)</f>
        <v>211410.93</v>
      </c>
      <c r="J11" s="3"/>
      <c r="K11" s="3"/>
      <c r="L11" s="3"/>
      <c r="M11" s="3"/>
      <c r="N11" s="3"/>
      <c r="O11" s="3"/>
      <c r="P11" s="3"/>
      <c r="Q11" s="3"/>
      <c r="R11" s="3"/>
      <c r="S11" s="3"/>
      <c r="T11" s="3"/>
      <c r="U11" s="3"/>
      <c r="V11" s="3"/>
      <c r="W11" s="3"/>
      <c r="X11" s="3"/>
      <c r="Y11" s="3"/>
      <c r="Z11" s="3"/>
    </row>
    <row r="12" spans="1:26" ht="18" customHeight="1" x14ac:dyDescent="0.2">
      <c r="A12" s="24" t="s">
        <v>18</v>
      </c>
      <c r="B12" s="60">
        <v>27210.01</v>
      </c>
      <c r="C12" s="61">
        <v>28167.75</v>
      </c>
      <c r="D12" s="61">
        <v>30313.25</v>
      </c>
      <c r="E12" s="61">
        <v>30986.25</v>
      </c>
      <c r="F12" s="61">
        <v>35318.01</v>
      </c>
      <c r="G12" s="61">
        <v>39005.5</v>
      </c>
      <c r="H12" s="62">
        <v>32177.25</v>
      </c>
      <c r="I12" s="28">
        <f t="shared" si="2"/>
        <v>223178.02</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-3.13211939282639E-2</v>
      </c>
      <c r="C13" s="29">
        <f t="shared" si="3"/>
        <v>-5.4876232570936545E-2</v>
      </c>
      <c r="D13" s="29">
        <f t="shared" si="3"/>
        <v>-6.9771139683141914E-2</v>
      </c>
      <c r="E13" s="29">
        <f t="shared" si="3"/>
        <v>-9.5276130541772558E-2</v>
      </c>
      <c r="F13" s="29">
        <f t="shared" si="3"/>
        <v>-7.8759250591978497E-2</v>
      </c>
      <c r="G13" s="29">
        <f t="shared" si="3"/>
        <v>-1.4895335273230698E-2</v>
      </c>
      <c r="H13" s="29">
        <f t="shared" si="3"/>
        <v>-2.9189567163135494E-2</v>
      </c>
      <c r="I13" s="30">
        <f t="shared" si="3"/>
        <v>-5.2725129472875498E-2</v>
      </c>
      <c r="J13" s="3"/>
      <c r="K13" s="3"/>
      <c r="L13" s="3"/>
      <c r="M13" s="3"/>
      <c r="N13" s="3"/>
      <c r="O13" s="3"/>
      <c r="P13" s="3"/>
      <c r="Q13" s="3"/>
      <c r="R13" s="3"/>
      <c r="S13" s="3"/>
      <c r="T13" s="3"/>
      <c r="U13" s="3"/>
      <c r="V13" s="3"/>
      <c r="W13" s="3"/>
      <c r="X13" s="3"/>
      <c r="Y13" s="3"/>
      <c r="Z13" s="3"/>
    </row>
    <row r="14" spans="1:26" ht="105" customHeight="1" x14ac:dyDescent="0.2">
      <c r="A14" s="7"/>
      <c r="B14" s="63" t="s">
        <v>159</v>
      </c>
      <c r="C14" s="31" t="s">
        <v>160</v>
      </c>
      <c r="D14" s="31" t="s">
        <v>161</v>
      </c>
      <c r="E14" s="31" t="s">
        <v>162</v>
      </c>
      <c r="F14" s="32" t="s">
        <v>163</v>
      </c>
      <c r="G14" s="31" t="s">
        <v>164</v>
      </c>
      <c r="H14" s="31" t="s">
        <v>165</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485</v>
      </c>
      <c r="C15" s="35">
        <f t="shared" si="4"/>
        <v>487</v>
      </c>
      <c r="D15" s="35">
        <f t="shared" si="4"/>
        <v>533</v>
      </c>
      <c r="E15" s="35">
        <f t="shared" si="4"/>
        <v>508</v>
      </c>
      <c r="F15" s="35">
        <f t="shared" si="4"/>
        <v>603</v>
      </c>
      <c r="G15" s="36">
        <f t="shared" si="4"/>
        <v>751</v>
      </c>
      <c r="H15" s="35">
        <f t="shared" si="4"/>
        <v>574</v>
      </c>
      <c r="I15" s="37">
        <f>SUM(A15:G15)</f>
        <v>3367</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43.02956989247312</v>
      </c>
      <c r="C16" s="38">
        <f t="shared" si="5"/>
        <v>41.697761194029852</v>
      </c>
      <c r="D16" s="38">
        <f t="shared" si="5"/>
        <v>42.559701492537314</v>
      </c>
      <c r="E16" s="38">
        <f t="shared" si="5"/>
        <v>44.43018018018018</v>
      </c>
      <c r="F16" s="38">
        <f t="shared" si="5"/>
        <v>42.356829268292685</v>
      </c>
      <c r="G16" s="38">
        <f t="shared" si="5"/>
        <v>41.950284090909093</v>
      </c>
      <c r="H16" s="38">
        <f t="shared" si="5"/>
        <v>42.304906542056074</v>
      </c>
      <c r="I16" s="39">
        <f t="shared" si="5"/>
        <v>42.508010152284264</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65.044929577464785</v>
      </c>
      <c r="C17" s="38">
        <f t="shared" si="6"/>
        <v>62.672452107279696</v>
      </c>
      <c r="D17" s="38">
        <f t="shared" si="6"/>
        <v>60.395641025641019</v>
      </c>
      <c r="E17" s="38">
        <f t="shared" si="6"/>
        <v>64.102099236641223</v>
      </c>
      <c r="F17" s="38">
        <f t="shared" si="6"/>
        <v>62.521198830409354</v>
      </c>
      <c r="G17" s="38">
        <f t="shared" si="6"/>
        <v>63.226604278074866</v>
      </c>
      <c r="H17" s="38">
        <f t="shared" si="6"/>
        <v>67.699257812499994</v>
      </c>
      <c r="I17" s="39">
        <f t="shared" si="6"/>
        <v>63.583352826510719</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35.956018518518519</v>
      </c>
      <c r="C18" s="38">
        <f t="shared" si="7"/>
        <v>50.836956521739133</v>
      </c>
      <c r="D18" s="38">
        <f t="shared" si="7"/>
        <v>47.676587301587304</v>
      </c>
      <c r="E18" s="38">
        <f t="shared" si="7"/>
        <v>46.722222222222221</v>
      </c>
      <c r="F18" s="38">
        <f t="shared" si="7"/>
        <v>43.074275362318843</v>
      </c>
      <c r="G18" s="38">
        <f t="shared" si="7"/>
        <v>36.788557213930346</v>
      </c>
      <c r="H18" s="38">
        <f t="shared" si="7"/>
        <v>46.67067307692308</v>
      </c>
      <c r="I18" s="39">
        <f t="shared" si="7"/>
        <v>43.216261061946902</v>
      </c>
      <c r="J18" s="3"/>
      <c r="K18" s="3"/>
      <c r="L18" s="3"/>
      <c r="M18" s="3"/>
      <c r="N18" s="3"/>
      <c r="O18" s="3"/>
      <c r="P18" s="3"/>
      <c r="Q18" s="3"/>
      <c r="R18" s="3"/>
      <c r="S18" s="3"/>
      <c r="T18" s="3"/>
      <c r="U18" s="3"/>
      <c r="V18" s="3"/>
      <c r="W18" s="3"/>
      <c r="X18" s="3"/>
      <c r="Y18" s="3"/>
      <c r="Z18" s="3"/>
    </row>
    <row r="19" spans="1:26" ht="38.25" x14ac:dyDescent="0.2">
      <c r="A19" s="40" t="s">
        <v>31</v>
      </c>
      <c r="B19" s="41">
        <v>138</v>
      </c>
      <c r="C19" s="41">
        <v>183</v>
      </c>
      <c r="D19" s="41">
        <v>197</v>
      </c>
      <c r="E19" s="41">
        <v>323</v>
      </c>
      <c r="F19" s="41">
        <v>405.75</v>
      </c>
      <c r="G19" s="41">
        <v>304</v>
      </c>
      <c r="H19" s="41">
        <v>308</v>
      </c>
      <c r="I19" s="15">
        <f>B19+C19+D19+E19+F19+G19+H19</f>
        <v>1858.75</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5.235649766899767E-3</v>
      </c>
      <c r="C20" s="42">
        <f t="shared" si="8"/>
        <v>6.8740113913261991E-3</v>
      </c>
      <c r="D20" s="42">
        <f t="shared" ref="D20:G20" si="9">D19/D12</f>
        <v>6.4988082769086124E-3</v>
      </c>
      <c r="E20" s="43">
        <f t="shared" si="9"/>
        <v>1.0423978377506152E-2</v>
      </c>
      <c r="F20" s="43">
        <f t="shared" si="9"/>
        <v>1.1488472878285045E-2</v>
      </c>
      <c r="G20" s="42">
        <f t="shared" si="9"/>
        <v>7.7937726730845647E-3</v>
      </c>
      <c r="H20" s="42">
        <f>H19/H11</f>
        <v>9.8597830015420326E-3</v>
      </c>
      <c r="I20" s="44">
        <f>SUM(B19:H19)/I12</f>
        <v>8.3285531433606227E-3</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5493.27</v>
      </c>
      <c r="C22" s="52">
        <v>5288.68</v>
      </c>
      <c r="D22" s="52">
        <v>4964.4399999999996</v>
      </c>
      <c r="E22" s="52">
        <v>5599.49</v>
      </c>
      <c r="F22" s="52">
        <v>6223.05</v>
      </c>
      <c r="G22" s="52">
        <v>6559.7</v>
      </c>
      <c r="H22" s="52">
        <v>5892.89</v>
      </c>
      <c r="I22" s="53">
        <f>SUM(B22:H22)/I11</f>
        <v>0.18930676857625101</v>
      </c>
      <c r="J22" s="3"/>
      <c r="K22" s="3"/>
      <c r="L22" s="3"/>
      <c r="M22" s="3"/>
      <c r="N22" s="3"/>
      <c r="O22" s="3"/>
      <c r="P22" s="3"/>
      <c r="Q22" s="3"/>
      <c r="R22" s="3"/>
      <c r="S22" s="3"/>
      <c r="T22" s="3"/>
      <c r="U22" s="3"/>
      <c r="V22" s="3"/>
      <c r="W22" s="3"/>
      <c r="X22" s="3"/>
      <c r="Y22" s="3"/>
      <c r="Z22" s="3"/>
    </row>
    <row r="23" spans="1:26" ht="18" customHeight="1" x14ac:dyDescent="0.2">
      <c r="A23" s="7" t="s">
        <v>35</v>
      </c>
      <c r="B23" s="54">
        <v>0.20799999999999999</v>
      </c>
      <c r="C23" s="54">
        <v>0.19900000000000001</v>
      </c>
      <c r="D23" s="54">
        <v>0.17610000000000001</v>
      </c>
      <c r="E23" s="55">
        <v>0.19969999999999999</v>
      </c>
      <c r="F23" s="55">
        <v>0.191</v>
      </c>
      <c r="G23" s="55">
        <v>0.17</v>
      </c>
      <c r="H23" s="55">
        <v>0.189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2.42578125" defaultRowHeight="15" customHeight="1" x14ac:dyDescent="0.2"/>
  <cols>
    <col min="1" max="1" width="18.7109375" customWidth="1"/>
    <col min="2" max="2" width="15.42578125" customWidth="1"/>
    <col min="3" max="5" width="14.7109375" customWidth="1"/>
    <col min="6" max="6" width="16.7109375" customWidth="1"/>
    <col min="7" max="8" width="14.7109375" customWidth="1"/>
    <col min="9" max="9" width="17"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45005</v>
      </c>
      <c r="C2" s="5">
        <v>45006</v>
      </c>
      <c r="D2" s="5">
        <v>45007</v>
      </c>
      <c r="E2" s="5">
        <v>45008</v>
      </c>
      <c r="F2" s="5">
        <v>45009</v>
      </c>
      <c r="G2" s="5">
        <v>45010</v>
      </c>
      <c r="H2" s="5">
        <v>45011</v>
      </c>
      <c r="I2" s="6" t="s">
        <v>8</v>
      </c>
      <c r="J2" s="3"/>
      <c r="K2" s="3"/>
      <c r="L2" s="3"/>
      <c r="M2" s="3"/>
      <c r="N2" s="3"/>
      <c r="O2" s="3"/>
      <c r="P2" s="3"/>
      <c r="Q2" s="3"/>
      <c r="R2" s="3"/>
      <c r="S2" s="3"/>
      <c r="T2" s="3"/>
      <c r="U2" s="3"/>
      <c r="V2" s="3"/>
      <c r="W2" s="3"/>
      <c r="X2" s="3"/>
      <c r="Y2" s="3"/>
      <c r="Z2" s="3"/>
    </row>
    <row r="3" spans="1:26" ht="18" customHeight="1" x14ac:dyDescent="0.2">
      <c r="A3" s="7" t="s">
        <v>9</v>
      </c>
      <c r="B3" s="8">
        <v>7904</v>
      </c>
      <c r="C3" s="8">
        <v>4185.25</v>
      </c>
      <c r="D3" s="8">
        <v>4930.75</v>
      </c>
      <c r="E3" s="8">
        <v>5378.75</v>
      </c>
      <c r="F3" s="8">
        <v>5642.25</v>
      </c>
      <c r="G3" s="8">
        <v>10676.75</v>
      </c>
      <c r="H3" s="8">
        <v>9244</v>
      </c>
      <c r="I3" s="9">
        <f t="shared" ref="I3:I10" si="0">SUM(A3:H3)</f>
        <v>47961.75</v>
      </c>
      <c r="J3" s="3"/>
      <c r="K3" s="3"/>
      <c r="L3" s="3"/>
      <c r="M3" s="3"/>
      <c r="N3" s="3"/>
      <c r="O3" s="3"/>
      <c r="P3" s="3"/>
      <c r="Q3" s="3"/>
      <c r="R3" s="3"/>
      <c r="S3" s="3"/>
      <c r="T3" s="3"/>
      <c r="U3" s="3"/>
      <c r="V3" s="3"/>
      <c r="W3" s="3"/>
      <c r="X3" s="3"/>
      <c r="Y3" s="3"/>
      <c r="Z3" s="3"/>
    </row>
    <row r="4" spans="1:26" ht="18" customHeight="1" x14ac:dyDescent="0.2">
      <c r="A4" s="7" t="s">
        <v>10</v>
      </c>
      <c r="B4" s="10">
        <v>194</v>
      </c>
      <c r="C4" s="10">
        <v>108</v>
      </c>
      <c r="D4" s="11">
        <v>133</v>
      </c>
      <c r="E4" s="10">
        <v>146</v>
      </c>
      <c r="F4" s="10">
        <v>140</v>
      </c>
      <c r="G4" s="11">
        <v>290</v>
      </c>
      <c r="H4" s="11">
        <v>238</v>
      </c>
      <c r="I4" s="12">
        <f t="shared" si="0"/>
        <v>1249</v>
      </c>
      <c r="J4" s="3"/>
      <c r="K4" s="3"/>
      <c r="L4" s="3"/>
      <c r="M4" s="3"/>
      <c r="N4" s="3"/>
      <c r="O4" s="3"/>
      <c r="P4" s="3"/>
      <c r="Q4" s="3"/>
      <c r="R4" s="3"/>
      <c r="S4" s="3"/>
      <c r="T4" s="3"/>
      <c r="U4" s="3"/>
      <c r="V4" s="3"/>
      <c r="W4" s="3"/>
      <c r="X4" s="3"/>
      <c r="Y4" s="3"/>
      <c r="Z4" s="3"/>
    </row>
    <row r="5" spans="1:26" ht="18" customHeight="1" x14ac:dyDescent="0.2">
      <c r="A5" s="7" t="s">
        <v>11</v>
      </c>
      <c r="B5" s="8">
        <v>18327.759999999998</v>
      </c>
      <c r="C5" s="8">
        <v>18469.47</v>
      </c>
      <c r="D5" s="13">
        <v>19172.02</v>
      </c>
      <c r="E5" s="8">
        <v>19178.5</v>
      </c>
      <c r="F5" s="8">
        <v>25734.75</v>
      </c>
      <c r="G5" s="13">
        <v>26440.01</v>
      </c>
      <c r="H5" s="13">
        <v>18191.75</v>
      </c>
      <c r="I5" s="9">
        <f t="shared" si="0"/>
        <v>145514.26</v>
      </c>
      <c r="J5" s="3"/>
      <c r="K5" s="3"/>
      <c r="L5" s="3"/>
      <c r="M5" s="3"/>
      <c r="N5" s="3"/>
      <c r="O5" s="3"/>
      <c r="P5" s="3"/>
      <c r="Q5" s="3"/>
      <c r="R5" s="3"/>
      <c r="S5" s="3"/>
      <c r="T5" s="3"/>
      <c r="U5" s="3"/>
      <c r="V5" s="3"/>
      <c r="W5" s="3"/>
      <c r="X5" s="3"/>
      <c r="Y5" s="3"/>
      <c r="Z5" s="3"/>
    </row>
    <row r="6" spans="1:26" ht="18" customHeight="1" x14ac:dyDescent="0.2">
      <c r="A6" s="7" t="s">
        <v>12</v>
      </c>
      <c r="B6" s="10">
        <v>286</v>
      </c>
      <c r="C6" s="10">
        <v>293</v>
      </c>
      <c r="D6" s="11">
        <v>298</v>
      </c>
      <c r="E6" s="10">
        <v>290</v>
      </c>
      <c r="F6" s="10">
        <v>412</v>
      </c>
      <c r="G6" s="11">
        <v>429</v>
      </c>
      <c r="H6" s="11">
        <v>285</v>
      </c>
      <c r="I6" s="14">
        <f t="shared" si="0"/>
        <v>2293</v>
      </c>
      <c r="J6" s="3"/>
      <c r="K6" s="3"/>
      <c r="L6" s="3"/>
      <c r="M6" s="3"/>
      <c r="N6" s="3"/>
      <c r="O6" s="3"/>
      <c r="P6" s="3"/>
      <c r="Q6" s="3"/>
      <c r="R6" s="3"/>
      <c r="S6" s="3"/>
      <c r="T6" s="3"/>
      <c r="U6" s="3"/>
      <c r="V6" s="3"/>
      <c r="W6" s="3"/>
      <c r="X6" s="3"/>
      <c r="Y6" s="3"/>
      <c r="Z6" s="3"/>
    </row>
    <row r="7" spans="1:26" ht="18" customHeight="1" x14ac:dyDescent="0.2">
      <c r="A7" s="7" t="s">
        <v>13</v>
      </c>
      <c r="B7" s="8">
        <v>5613</v>
      </c>
      <c r="C7" s="8">
        <v>5610.75</v>
      </c>
      <c r="D7" s="13">
        <v>4110.5</v>
      </c>
      <c r="E7" s="8">
        <v>4057.76</v>
      </c>
      <c r="F7" s="8">
        <v>7908.25</v>
      </c>
      <c r="G7" s="13">
        <v>7754.75</v>
      </c>
      <c r="H7" s="13">
        <v>4277</v>
      </c>
      <c r="I7" s="15">
        <f t="shared" si="0"/>
        <v>39332.01</v>
      </c>
      <c r="J7" s="3"/>
      <c r="K7" s="3"/>
      <c r="L7" s="3"/>
      <c r="M7" s="3"/>
      <c r="N7" s="3"/>
      <c r="O7" s="3"/>
      <c r="P7" s="3"/>
      <c r="Q7" s="3"/>
      <c r="R7" s="3"/>
      <c r="S7" s="3"/>
      <c r="T7" s="3"/>
      <c r="U7" s="3"/>
      <c r="V7" s="3"/>
      <c r="W7" s="3"/>
      <c r="X7" s="3"/>
      <c r="Y7" s="3"/>
      <c r="Z7" s="3"/>
    </row>
    <row r="8" spans="1:26" ht="18" customHeight="1" x14ac:dyDescent="0.2">
      <c r="A8" s="7" t="s">
        <v>14</v>
      </c>
      <c r="B8" s="10">
        <v>115</v>
      </c>
      <c r="C8" s="10">
        <v>101</v>
      </c>
      <c r="D8" s="11">
        <v>87</v>
      </c>
      <c r="E8" s="10">
        <v>95</v>
      </c>
      <c r="F8" s="10">
        <v>181</v>
      </c>
      <c r="G8" s="11">
        <v>205</v>
      </c>
      <c r="H8" s="11">
        <v>88</v>
      </c>
      <c r="I8" s="14">
        <f t="shared" si="0"/>
        <v>872</v>
      </c>
      <c r="J8" s="3"/>
      <c r="K8" s="3"/>
      <c r="L8" s="3"/>
      <c r="M8" s="3"/>
      <c r="N8" s="3"/>
      <c r="O8" s="3"/>
      <c r="P8" s="3"/>
      <c r="Q8" s="3"/>
      <c r="R8" s="3"/>
      <c r="S8" s="3"/>
      <c r="T8" s="3"/>
      <c r="U8" s="3"/>
      <c r="V8" s="3"/>
      <c r="W8" s="3"/>
      <c r="X8" s="3"/>
      <c r="Y8" s="3"/>
      <c r="Z8" s="3"/>
    </row>
    <row r="9" spans="1:26" ht="15" customHeight="1" x14ac:dyDescent="0.2">
      <c r="A9" s="16" t="s">
        <v>15</v>
      </c>
      <c r="B9" s="17">
        <v>704</v>
      </c>
      <c r="C9" s="17">
        <v>335</v>
      </c>
      <c r="D9" s="18">
        <v>495</v>
      </c>
      <c r="E9" s="17">
        <v>768</v>
      </c>
      <c r="F9" s="17">
        <v>256</v>
      </c>
      <c r="G9" s="18">
        <v>311.5</v>
      </c>
      <c r="H9" s="18">
        <v>762</v>
      </c>
      <c r="I9" s="9">
        <f t="shared" si="0"/>
        <v>3631.5</v>
      </c>
      <c r="J9" s="3"/>
      <c r="K9" s="3"/>
      <c r="L9" s="3"/>
      <c r="M9" s="3"/>
      <c r="N9" s="3"/>
      <c r="O9" s="3"/>
      <c r="P9" s="3"/>
      <c r="Q9" s="3"/>
      <c r="R9" s="3"/>
      <c r="S9" s="3"/>
      <c r="T9" s="3"/>
      <c r="U9" s="3"/>
      <c r="V9" s="3"/>
      <c r="W9" s="3"/>
      <c r="X9" s="3"/>
      <c r="Y9" s="3"/>
      <c r="Z9" s="3"/>
    </row>
    <row r="10" spans="1:26" ht="15" customHeight="1" x14ac:dyDescent="0.2">
      <c r="A10" s="16" t="s">
        <v>16</v>
      </c>
      <c r="B10" s="19">
        <v>14</v>
      </c>
      <c r="C10" s="19">
        <v>11</v>
      </c>
      <c r="D10" s="20">
        <v>12</v>
      </c>
      <c r="E10" s="19">
        <v>12</v>
      </c>
      <c r="F10" s="19">
        <v>6</v>
      </c>
      <c r="G10" s="20">
        <v>9</v>
      </c>
      <c r="H10" s="20">
        <v>15</v>
      </c>
      <c r="I10" s="12">
        <f t="shared" si="0"/>
        <v>79</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31844.76</v>
      </c>
      <c r="C11" s="22">
        <f t="shared" si="1"/>
        <v>28265.47</v>
      </c>
      <c r="D11" s="22">
        <f t="shared" si="1"/>
        <v>28213.27</v>
      </c>
      <c r="E11" s="22">
        <f t="shared" si="1"/>
        <v>28615.010000000002</v>
      </c>
      <c r="F11" s="22">
        <f t="shared" si="1"/>
        <v>39285.25</v>
      </c>
      <c r="G11" s="22">
        <f t="shared" si="1"/>
        <v>44871.509999999995</v>
      </c>
      <c r="H11" s="22">
        <f t="shared" si="1"/>
        <v>31712.75</v>
      </c>
      <c r="I11" s="23">
        <f t="shared" ref="I11:I12" si="2">SUM(B11:H11)</f>
        <v>232808.02000000002</v>
      </c>
      <c r="J11" s="3"/>
      <c r="K11" s="3"/>
      <c r="L11" s="3"/>
      <c r="M11" s="3"/>
      <c r="N11" s="3"/>
      <c r="O11" s="3"/>
      <c r="P11" s="3"/>
      <c r="Q11" s="3"/>
      <c r="R11" s="3"/>
      <c r="S11" s="3"/>
      <c r="T11" s="3"/>
      <c r="U11" s="3"/>
      <c r="V11" s="3"/>
      <c r="W11" s="3"/>
      <c r="X11" s="3"/>
      <c r="Y11" s="3"/>
      <c r="Z11" s="3"/>
    </row>
    <row r="12" spans="1:26" ht="18" customHeight="1" x14ac:dyDescent="0.2">
      <c r="A12" s="24" t="s">
        <v>18</v>
      </c>
      <c r="B12" s="25">
        <v>31400</v>
      </c>
      <c r="C12" s="26">
        <v>32003.5</v>
      </c>
      <c r="D12" s="26">
        <v>33556.76</v>
      </c>
      <c r="E12" s="26">
        <v>35149.01</v>
      </c>
      <c r="F12" s="26">
        <v>41949.26</v>
      </c>
      <c r="G12" s="26">
        <v>44055.51</v>
      </c>
      <c r="H12" s="27">
        <v>30762.5</v>
      </c>
      <c r="I12" s="28">
        <f t="shared" si="2"/>
        <v>248876.54000000004</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1.4164331210191032E-2</v>
      </c>
      <c r="C13" s="29">
        <f t="shared" si="3"/>
        <v>-0.11680066242754696</v>
      </c>
      <c r="D13" s="29">
        <f t="shared" si="3"/>
        <v>-0.15923736379793524</v>
      </c>
      <c r="E13" s="29">
        <f t="shared" si="3"/>
        <v>-0.18589428265547164</v>
      </c>
      <c r="F13" s="29">
        <f t="shared" si="3"/>
        <v>-6.3505530252500331E-2</v>
      </c>
      <c r="G13" s="29">
        <f t="shared" si="3"/>
        <v>1.8522087248564204E-2</v>
      </c>
      <c r="H13" s="29">
        <f t="shared" si="3"/>
        <v>3.0889882161722879E-2</v>
      </c>
      <c r="I13" s="30">
        <f t="shared" si="3"/>
        <v>-6.4564221280157694E-2</v>
      </c>
      <c r="J13" s="3"/>
      <c r="K13" s="3"/>
      <c r="L13" s="3"/>
      <c r="M13" s="3"/>
      <c r="N13" s="3"/>
      <c r="O13" s="3"/>
      <c r="P13" s="3"/>
      <c r="Q13" s="3"/>
      <c r="R13" s="3"/>
      <c r="S13" s="3"/>
      <c r="T13" s="3"/>
      <c r="U13" s="3"/>
      <c r="V13" s="3"/>
      <c r="W13" s="3"/>
      <c r="X13" s="3"/>
      <c r="Y13" s="3"/>
      <c r="Z13" s="3"/>
    </row>
    <row r="14" spans="1:26" ht="344.25" x14ac:dyDescent="0.2">
      <c r="A14" s="7"/>
      <c r="B14" s="31" t="s">
        <v>166</v>
      </c>
      <c r="C14" s="31" t="s">
        <v>167</v>
      </c>
      <c r="D14" s="31" t="s">
        <v>168</v>
      </c>
      <c r="E14" s="31" t="s">
        <v>169</v>
      </c>
      <c r="F14" s="32" t="s">
        <v>170</v>
      </c>
      <c r="G14" s="31" t="s">
        <v>171</v>
      </c>
      <c r="H14" s="31" t="s">
        <v>172</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595</v>
      </c>
      <c r="C15" s="35">
        <f t="shared" si="4"/>
        <v>502</v>
      </c>
      <c r="D15" s="35">
        <f t="shared" si="4"/>
        <v>518</v>
      </c>
      <c r="E15" s="35">
        <f t="shared" si="4"/>
        <v>531</v>
      </c>
      <c r="F15" s="35">
        <f t="shared" si="4"/>
        <v>733</v>
      </c>
      <c r="G15" s="36">
        <f t="shared" si="4"/>
        <v>924</v>
      </c>
      <c r="H15" s="35">
        <f t="shared" si="4"/>
        <v>611</v>
      </c>
      <c r="I15" s="37">
        <f>SUM(A15:G15)</f>
        <v>3803</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40.742268041237111</v>
      </c>
      <c r="C16" s="38">
        <f t="shared" si="5"/>
        <v>38.752314814814817</v>
      </c>
      <c r="D16" s="38">
        <f t="shared" si="5"/>
        <v>37.073308270676691</v>
      </c>
      <c r="E16" s="38">
        <f t="shared" si="5"/>
        <v>36.840753424657535</v>
      </c>
      <c r="F16" s="38">
        <f t="shared" si="5"/>
        <v>40.301785714285714</v>
      </c>
      <c r="G16" s="38">
        <f t="shared" si="5"/>
        <v>36.816379310344828</v>
      </c>
      <c r="H16" s="38">
        <f t="shared" si="5"/>
        <v>38.840336134453779</v>
      </c>
      <c r="I16" s="39">
        <f t="shared" si="5"/>
        <v>38.400120096076861</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64.083076923076916</v>
      </c>
      <c r="C17" s="38">
        <f t="shared" si="6"/>
        <v>63.035733788395909</v>
      </c>
      <c r="D17" s="38">
        <f t="shared" si="6"/>
        <v>64.33563758389262</v>
      </c>
      <c r="E17" s="38">
        <f t="shared" si="6"/>
        <v>66.132758620689657</v>
      </c>
      <c r="F17" s="38">
        <f t="shared" si="6"/>
        <v>62.462985436893206</v>
      </c>
      <c r="G17" s="38">
        <f t="shared" si="6"/>
        <v>61.63172494172494</v>
      </c>
      <c r="H17" s="38">
        <f t="shared" si="6"/>
        <v>63.830701754385963</v>
      </c>
      <c r="I17" s="39">
        <f t="shared" si="6"/>
        <v>63.460209332751859</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48.80869565217391</v>
      </c>
      <c r="C18" s="38">
        <f t="shared" si="7"/>
        <v>55.551980198019805</v>
      </c>
      <c r="D18" s="38">
        <f t="shared" si="7"/>
        <v>47.247126436781606</v>
      </c>
      <c r="E18" s="38">
        <f t="shared" si="7"/>
        <v>42.713263157894737</v>
      </c>
      <c r="F18" s="38">
        <f t="shared" si="7"/>
        <v>43.69198895027624</v>
      </c>
      <c r="G18" s="38">
        <f t="shared" si="7"/>
        <v>37.828048780487805</v>
      </c>
      <c r="H18" s="38">
        <f t="shared" si="7"/>
        <v>48.602272727272727</v>
      </c>
      <c r="I18" s="39">
        <f t="shared" si="7"/>
        <v>45.105516055045875</v>
      </c>
      <c r="J18" s="3"/>
      <c r="K18" s="3"/>
      <c r="L18" s="3"/>
      <c r="M18" s="3"/>
      <c r="N18" s="3"/>
      <c r="O18" s="3"/>
      <c r="P18" s="3"/>
      <c r="Q18" s="3"/>
      <c r="R18" s="3"/>
      <c r="S18" s="3"/>
      <c r="T18" s="3"/>
      <c r="U18" s="3"/>
      <c r="V18" s="3"/>
      <c r="W18" s="3"/>
      <c r="X18" s="3"/>
      <c r="Y18" s="3"/>
      <c r="Z18" s="3"/>
    </row>
    <row r="19" spans="1:26" ht="38.25" x14ac:dyDescent="0.2">
      <c r="A19" s="40" t="s">
        <v>31</v>
      </c>
      <c r="B19" s="41">
        <v>154</v>
      </c>
      <c r="C19" s="41">
        <v>225</v>
      </c>
      <c r="D19" s="41">
        <v>258</v>
      </c>
      <c r="E19" s="41">
        <v>179</v>
      </c>
      <c r="F19" s="41">
        <v>401</v>
      </c>
      <c r="G19" s="41">
        <v>415</v>
      </c>
      <c r="H19" s="41">
        <v>287</v>
      </c>
      <c r="I19" s="15">
        <f>H19+G19+F19+E19+D19+C19+B19</f>
        <v>1919</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4.835960453148336E-3</v>
      </c>
      <c r="C20" s="42">
        <f t="shared" si="8"/>
        <v>7.9602426564992553E-3</v>
      </c>
      <c r="D20" s="42">
        <f t="shared" ref="D20:G20" si="9">D19/D12</f>
        <v>7.6884657517591083E-3</v>
      </c>
      <c r="E20" s="43">
        <f t="shared" si="9"/>
        <v>5.0926043151713228E-3</v>
      </c>
      <c r="F20" s="43">
        <f t="shared" si="9"/>
        <v>9.5591674322741318E-3</v>
      </c>
      <c r="G20" s="42">
        <f t="shared" si="9"/>
        <v>9.4199340786203581E-3</v>
      </c>
      <c r="H20" s="42">
        <f>H19/H11</f>
        <v>9.049987780939843E-3</v>
      </c>
      <c r="I20" s="44">
        <f>SUM(B19:H19)/I12</f>
        <v>7.7106504293253178E-3</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5243.35</v>
      </c>
      <c r="C22" s="52">
        <v>5144.99</v>
      </c>
      <c r="D22" s="52">
        <v>5142.33</v>
      </c>
      <c r="E22" s="52">
        <v>5616.16</v>
      </c>
      <c r="F22" s="52">
        <v>5951.26</v>
      </c>
      <c r="G22" s="52">
        <v>7870.76</v>
      </c>
      <c r="H22" s="52">
        <v>6456.35</v>
      </c>
      <c r="I22" s="53">
        <f>SUM(B22:H22)/I11</f>
        <v>0.17793716900302661</v>
      </c>
      <c r="J22" s="3"/>
      <c r="K22" s="3"/>
      <c r="L22" s="3"/>
      <c r="M22" s="3"/>
      <c r="N22" s="3"/>
      <c r="O22" s="3"/>
      <c r="P22" s="3"/>
      <c r="Q22" s="3"/>
      <c r="R22" s="3"/>
      <c r="S22" s="3"/>
      <c r="T22" s="3"/>
      <c r="U22" s="3"/>
      <c r="V22" s="3"/>
      <c r="W22" s="3"/>
      <c r="X22" s="3"/>
      <c r="Y22" s="3"/>
      <c r="Z22" s="3"/>
    </row>
    <row r="23" spans="1:26" ht="18" customHeight="1" x14ac:dyDescent="0.2">
      <c r="A23" s="7" t="s">
        <v>35</v>
      </c>
      <c r="B23" s="54">
        <v>0.16500000000000001</v>
      </c>
      <c r="C23" s="54">
        <v>0.182</v>
      </c>
      <c r="D23" s="54">
        <v>0.18229999999999999</v>
      </c>
      <c r="E23" s="55">
        <v>0.1963</v>
      </c>
      <c r="F23" s="55">
        <v>0.151</v>
      </c>
      <c r="G23" s="55">
        <v>0.1754</v>
      </c>
      <c r="H23" s="55">
        <v>0.20399999999999999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36.42578125" customWidth="1"/>
    <col min="7" max="7" width="14.7109375" customWidth="1"/>
    <col min="8" max="8" width="49.14062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44998</v>
      </c>
      <c r="C2" s="5">
        <v>44999</v>
      </c>
      <c r="D2" s="5">
        <v>45000</v>
      </c>
      <c r="E2" s="5">
        <v>45001</v>
      </c>
      <c r="F2" s="5">
        <v>45002</v>
      </c>
      <c r="G2" s="5">
        <v>45003</v>
      </c>
      <c r="H2" s="5">
        <v>45004</v>
      </c>
      <c r="I2" s="6" t="s">
        <v>8</v>
      </c>
      <c r="J2" s="3"/>
      <c r="K2" s="3"/>
      <c r="L2" s="3"/>
      <c r="M2" s="3"/>
      <c r="N2" s="3"/>
      <c r="O2" s="3"/>
      <c r="P2" s="3"/>
      <c r="Q2" s="3"/>
      <c r="R2" s="3"/>
      <c r="S2" s="3"/>
      <c r="T2" s="3"/>
      <c r="U2" s="3"/>
      <c r="V2" s="3"/>
      <c r="W2" s="3"/>
      <c r="X2" s="3"/>
      <c r="Y2" s="3"/>
      <c r="Z2" s="3"/>
    </row>
    <row r="3" spans="1:26" ht="18" customHeight="1" x14ac:dyDescent="0.2">
      <c r="A3" s="7" t="s">
        <v>9</v>
      </c>
      <c r="B3" s="8">
        <v>4798</v>
      </c>
      <c r="C3" s="8">
        <v>7936.97</v>
      </c>
      <c r="D3" s="8">
        <v>9184.6</v>
      </c>
      <c r="E3" s="8">
        <v>5857.41</v>
      </c>
      <c r="F3" s="8">
        <v>5613.5</v>
      </c>
      <c r="G3" s="8">
        <v>6718</v>
      </c>
      <c r="H3" s="8">
        <v>6951.75</v>
      </c>
      <c r="I3" s="9">
        <f t="shared" ref="I3:I10" si="0">SUM(A3:H3)</f>
        <v>47060.229999999996</v>
      </c>
      <c r="J3" s="3"/>
      <c r="K3" s="3"/>
      <c r="L3" s="3"/>
      <c r="M3" s="3"/>
      <c r="N3" s="3"/>
      <c r="O3" s="3"/>
      <c r="P3" s="3"/>
      <c r="Q3" s="3"/>
      <c r="R3" s="3"/>
      <c r="S3" s="3"/>
      <c r="T3" s="3"/>
      <c r="U3" s="3"/>
      <c r="V3" s="3"/>
      <c r="W3" s="3"/>
      <c r="X3" s="3"/>
      <c r="Y3" s="3"/>
      <c r="Z3" s="3"/>
    </row>
    <row r="4" spans="1:26" ht="18" customHeight="1" x14ac:dyDescent="0.2">
      <c r="A4" s="7" t="s">
        <v>10</v>
      </c>
      <c r="B4" s="10">
        <v>126</v>
      </c>
      <c r="C4" s="10">
        <v>214</v>
      </c>
      <c r="D4" s="11">
        <v>225</v>
      </c>
      <c r="E4" s="10">
        <v>151</v>
      </c>
      <c r="F4" s="10">
        <v>138</v>
      </c>
      <c r="G4" s="11">
        <v>155</v>
      </c>
      <c r="H4" s="11">
        <v>166</v>
      </c>
      <c r="I4" s="12">
        <f t="shared" si="0"/>
        <v>1175</v>
      </c>
      <c r="J4" s="3"/>
      <c r="K4" s="3"/>
      <c r="L4" s="3"/>
      <c r="M4" s="3"/>
      <c r="N4" s="3"/>
      <c r="O4" s="3"/>
      <c r="P4" s="3"/>
      <c r="Q4" s="3"/>
      <c r="R4" s="3"/>
      <c r="S4" s="3"/>
      <c r="T4" s="3"/>
      <c r="U4" s="3"/>
      <c r="V4" s="3"/>
      <c r="W4" s="3"/>
      <c r="X4" s="3"/>
      <c r="Y4" s="3"/>
      <c r="Z4" s="3"/>
    </row>
    <row r="5" spans="1:26" ht="18" customHeight="1" x14ac:dyDescent="0.2">
      <c r="A5" s="7" t="s">
        <v>11</v>
      </c>
      <c r="B5" s="8">
        <v>17796.75</v>
      </c>
      <c r="C5" s="8">
        <v>20304.5</v>
      </c>
      <c r="D5" s="13">
        <v>21003.52</v>
      </c>
      <c r="E5" s="8">
        <v>21067.75</v>
      </c>
      <c r="F5" s="8">
        <v>23290.5</v>
      </c>
      <c r="G5" s="13">
        <v>24585.75</v>
      </c>
      <c r="H5" s="13">
        <v>19081.75</v>
      </c>
      <c r="I5" s="9">
        <f t="shared" si="0"/>
        <v>147130.52000000002</v>
      </c>
      <c r="J5" s="3"/>
      <c r="K5" s="3"/>
      <c r="L5" s="3"/>
      <c r="M5" s="3"/>
      <c r="N5" s="3"/>
      <c r="O5" s="3"/>
      <c r="P5" s="3"/>
      <c r="Q5" s="3"/>
      <c r="R5" s="3"/>
      <c r="S5" s="3"/>
      <c r="T5" s="3"/>
      <c r="U5" s="3"/>
      <c r="V5" s="3"/>
      <c r="W5" s="3"/>
      <c r="X5" s="3"/>
      <c r="Y5" s="3"/>
      <c r="Z5" s="3"/>
    </row>
    <row r="6" spans="1:26" ht="18" customHeight="1" x14ac:dyDescent="0.2">
      <c r="A6" s="7" t="s">
        <v>12</v>
      </c>
      <c r="B6" s="10">
        <v>304</v>
      </c>
      <c r="C6" s="10">
        <v>304</v>
      </c>
      <c r="D6" s="11">
        <v>318</v>
      </c>
      <c r="E6" s="10">
        <v>305</v>
      </c>
      <c r="F6" s="10">
        <v>350</v>
      </c>
      <c r="G6" s="11">
        <v>364</v>
      </c>
      <c r="H6" s="11">
        <v>312</v>
      </c>
      <c r="I6" s="14">
        <f t="shared" si="0"/>
        <v>2257</v>
      </c>
      <c r="J6" s="3"/>
      <c r="K6" s="3"/>
      <c r="L6" s="3"/>
      <c r="M6" s="3"/>
      <c r="N6" s="3"/>
      <c r="O6" s="3"/>
      <c r="P6" s="3"/>
      <c r="Q6" s="3"/>
      <c r="R6" s="3"/>
      <c r="S6" s="3"/>
      <c r="T6" s="3"/>
      <c r="U6" s="3"/>
      <c r="V6" s="3"/>
      <c r="W6" s="3"/>
      <c r="X6" s="3"/>
      <c r="Y6" s="3"/>
      <c r="Z6" s="3"/>
    </row>
    <row r="7" spans="1:26" ht="18" customHeight="1" x14ac:dyDescent="0.2">
      <c r="A7" s="7" t="s">
        <v>13</v>
      </c>
      <c r="B7" s="8">
        <v>3893.25</v>
      </c>
      <c r="C7" s="8">
        <v>4794.01</v>
      </c>
      <c r="D7" s="13">
        <v>3794</v>
      </c>
      <c r="E7" s="8">
        <v>6486.75</v>
      </c>
      <c r="F7" s="8">
        <v>5772.01</v>
      </c>
      <c r="G7" s="13">
        <v>6266.25</v>
      </c>
      <c r="H7" s="13">
        <v>4630.25</v>
      </c>
      <c r="I7" s="15">
        <f t="shared" si="0"/>
        <v>35636.520000000004</v>
      </c>
      <c r="J7" s="3"/>
      <c r="K7" s="3"/>
      <c r="L7" s="3"/>
      <c r="M7" s="3"/>
      <c r="N7" s="3"/>
      <c r="O7" s="3"/>
      <c r="P7" s="3"/>
      <c r="Q7" s="3"/>
      <c r="R7" s="3"/>
      <c r="S7" s="3"/>
      <c r="T7" s="3"/>
      <c r="U7" s="3"/>
      <c r="V7" s="3"/>
      <c r="W7" s="3"/>
      <c r="X7" s="3"/>
      <c r="Y7" s="3"/>
      <c r="Z7" s="3"/>
    </row>
    <row r="8" spans="1:26" ht="18" customHeight="1" x14ac:dyDescent="0.2">
      <c r="A8" s="7" t="s">
        <v>14</v>
      </c>
      <c r="B8" s="10">
        <v>91</v>
      </c>
      <c r="C8" s="10">
        <v>113</v>
      </c>
      <c r="D8" s="11">
        <v>79</v>
      </c>
      <c r="E8" s="10">
        <v>151</v>
      </c>
      <c r="F8" s="10">
        <v>158</v>
      </c>
      <c r="G8" s="11">
        <v>167</v>
      </c>
      <c r="H8" s="11">
        <v>101</v>
      </c>
      <c r="I8" s="14">
        <f t="shared" si="0"/>
        <v>860</v>
      </c>
      <c r="J8" s="3"/>
      <c r="K8" s="3"/>
      <c r="L8" s="3"/>
      <c r="M8" s="3"/>
      <c r="N8" s="3"/>
      <c r="O8" s="3"/>
      <c r="P8" s="3"/>
      <c r="Q8" s="3"/>
      <c r="R8" s="3"/>
      <c r="S8" s="3"/>
      <c r="T8" s="3"/>
      <c r="U8" s="3"/>
      <c r="V8" s="3"/>
      <c r="W8" s="3"/>
      <c r="X8" s="3"/>
      <c r="Y8" s="3"/>
      <c r="Z8" s="3"/>
    </row>
    <row r="9" spans="1:26" ht="15" customHeight="1" x14ac:dyDescent="0.2">
      <c r="A9" s="16" t="s">
        <v>15</v>
      </c>
      <c r="B9" s="17">
        <v>1081</v>
      </c>
      <c r="C9" s="17">
        <v>495</v>
      </c>
      <c r="D9" s="18">
        <v>148</v>
      </c>
      <c r="E9" s="17">
        <v>398</v>
      </c>
      <c r="F9" s="17">
        <f>1087</f>
        <v>1087</v>
      </c>
      <c r="G9" s="18">
        <v>1017</v>
      </c>
      <c r="H9" s="18">
        <v>219</v>
      </c>
      <c r="I9" s="9">
        <f t="shared" si="0"/>
        <v>4445</v>
      </c>
      <c r="J9" s="3"/>
      <c r="K9" s="3"/>
      <c r="L9" s="3"/>
      <c r="M9" s="3"/>
      <c r="N9" s="3"/>
      <c r="O9" s="3"/>
      <c r="P9" s="3"/>
      <c r="Q9" s="3"/>
      <c r="R9" s="3"/>
      <c r="S9" s="3"/>
      <c r="T9" s="3"/>
      <c r="U9" s="3"/>
      <c r="V9" s="3"/>
      <c r="W9" s="3"/>
      <c r="X9" s="3"/>
      <c r="Y9" s="3"/>
      <c r="Z9" s="3"/>
    </row>
    <row r="10" spans="1:26" ht="15" customHeight="1" x14ac:dyDescent="0.2">
      <c r="A10" s="16" t="s">
        <v>16</v>
      </c>
      <c r="B10" s="19">
        <v>12</v>
      </c>
      <c r="C10" s="19">
        <v>11</v>
      </c>
      <c r="D10" s="20">
        <v>8</v>
      </c>
      <c r="E10" s="19">
        <v>11</v>
      </c>
      <c r="F10" s="19">
        <v>16</v>
      </c>
      <c r="G10" s="20">
        <v>15</v>
      </c>
      <c r="H10" s="20">
        <v>4</v>
      </c>
      <c r="I10" s="12">
        <f t="shared" si="0"/>
        <v>77</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26488</v>
      </c>
      <c r="C11" s="22">
        <f t="shared" si="1"/>
        <v>33035.480000000003</v>
      </c>
      <c r="D11" s="22">
        <f t="shared" si="1"/>
        <v>33982.120000000003</v>
      </c>
      <c r="E11" s="22">
        <f t="shared" si="1"/>
        <v>33411.910000000003</v>
      </c>
      <c r="F11" s="22">
        <f t="shared" si="1"/>
        <v>34676.01</v>
      </c>
      <c r="G11" s="22">
        <f t="shared" si="1"/>
        <v>37570</v>
      </c>
      <c r="H11" s="22">
        <f t="shared" si="1"/>
        <v>30663.75</v>
      </c>
      <c r="I11" s="23">
        <f t="shared" ref="I11:I12" si="2">SUM(B11:H11)</f>
        <v>229827.27000000002</v>
      </c>
      <c r="J11" s="3"/>
      <c r="K11" s="3"/>
      <c r="L11" s="3"/>
      <c r="M11" s="3"/>
      <c r="N11" s="3"/>
      <c r="O11" s="3"/>
      <c r="P11" s="3"/>
      <c r="Q11" s="3"/>
      <c r="R11" s="3"/>
      <c r="S11" s="3"/>
      <c r="T11" s="3"/>
      <c r="U11" s="3"/>
      <c r="V11" s="3"/>
      <c r="W11" s="3"/>
      <c r="X11" s="3"/>
      <c r="Y11" s="3"/>
      <c r="Z11" s="3"/>
    </row>
    <row r="12" spans="1:26" ht="18" customHeight="1" x14ac:dyDescent="0.2">
      <c r="A12" s="24" t="s">
        <v>18</v>
      </c>
      <c r="B12" s="56">
        <v>29137.759999999998</v>
      </c>
      <c r="C12" s="57">
        <v>31124.25</v>
      </c>
      <c r="D12" s="57">
        <v>35222.080000000002</v>
      </c>
      <c r="E12" s="57">
        <v>35193.33</v>
      </c>
      <c r="F12" s="57">
        <v>39643.83</v>
      </c>
      <c r="G12" s="57">
        <v>44012</v>
      </c>
      <c r="H12" s="58">
        <v>35990.5</v>
      </c>
      <c r="I12" s="28">
        <f t="shared" si="2"/>
        <v>250323.75</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-9.0939042671777048E-2</v>
      </c>
      <c r="C13" s="29">
        <f t="shared" si="3"/>
        <v>6.1406459593403961E-2</v>
      </c>
      <c r="D13" s="29">
        <f t="shared" si="3"/>
        <v>-3.5204053820785119E-2</v>
      </c>
      <c r="E13" s="29">
        <f t="shared" si="3"/>
        <v>-5.0618114284723785E-2</v>
      </c>
      <c r="F13" s="29">
        <f t="shared" si="3"/>
        <v>-0.12531130317126271</v>
      </c>
      <c r="G13" s="29">
        <f t="shared" si="3"/>
        <v>-0.146369172043988</v>
      </c>
      <c r="H13" s="29">
        <f t="shared" si="3"/>
        <v>-0.14800433447715369</v>
      </c>
      <c r="I13" s="30">
        <f t="shared" si="3"/>
        <v>-8.1879885548214987E-2</v>
      </c>
      <c r="J13" s="3"/>
      <c r="K13" s="3"/>
      <c r="L13" s="3"/>
      <c r="M13" s="3"/>
      <c r="N13" s="3"/>
      <c r="O13" s="3"/>
      <c r="P13" s="3"/>
      <c r="Q13" s="3"/>
      <c r="R13" s="3"/>
      <c r="S13" s="3"/>
      <c r="T13" s="3"/>
      <c r="U13" s="3"/>
      <c r="V13" s="3"/>
      <c r="W13" s="3"/>
      <c r="X13" s="3"/>
      <c r="Y13" s="3"/>
      <c r="Z13" s="3"/>
    </row>
    <row r="14" spans="1:26" ht="105" customHeight="1" x14ac:dyDescent="0.2">
      <c r="A14" s="7"/>
      <c r="B14" s="31" t="s">
        <v>173</v>
      </c>
      <c r="C14" s="31" t="s">
        <v>174</v>
      </c>
      <c r="D14" s="31" t="s">
        <v>175</v>
      </c>
      <c r="E14" s="31" t="s">
        <v>176</v>
      </c>
      <c r="F14" s="32" t="s">
        <v>177</v>
      </c>
      <c r="G14" s="31" t="s">
        <v>178</v>
      </c>
      <c r="H14" s="64" t="s">
        <v>179</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521</v>
      </c>
      <c r="C15" s="35">
        <f t="shared" si="4"/>
        <v>631</v>
      </c>
      <c r="D15" s="35">
        <f t="shared" si="4"/>
        <v>622</v>
      </c>
      <c r="E15" s="35">
        <f t="shared" si="4"/>
        <v>607</v>
      </c>
      <c r="F15" s="35">
        <f t="shared" si="4"/>
        <v>646</v>
      </c>
      <c r="G15" s="36">
        <f t="shared" si="4"/>
        <v>686</v>
      </c>
      <c r="H15" s="35">
        <f t="shared" si="4"/>
        <v>579</v>
      </c>
      <c r="I15" s="37">
        <f>SUM(A15:G15)</f>
        <v>3713</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38.079365079365083</v>
      </c>
      <c r="C16" s="38">
        <f t="shared" si="5"/>
        <v>37.088644859813087</v>
      </c>
      <c r="D16" s="38">
        <f t="shared" si="5"/>
        <v>40.820444444444448</v>
      </c>
      <c r="E16" s="38">
        <f t="shared" si="5"/>
        <v>38.790794701986755</v>
      </c>
      <c r="F16" s="38">
        <f t="shared" si="5"/>
        <v>40.677536231884055</v>
      </c>
      <c r="G16" s="38">
        <f t="shared" si="5"/>
        <v>43.341935483870969</v>
      </c>
      <c r="H16" s="38">
        <f t="shared" si="5"/>
        <v>41.878012048192772</v>
      </c>
      <c r="I16" s="39">
        <f t="shared" si="5"/>
        <v>40.051259574468084</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58.541940789473685</v>
      </c>
      <c r="C17" s="38">
        <f t="shared" si="6"/>
        <v>66.79111842105263</v>
      </c>
      <c r="D17" s="38">
        <f t="shared" si="6"/>
        <v>66.048805031446548</v>
      </c>
      <c r="E17" s="38">
        <f t="shared" si="6"/>
        <v>69.074590163934431</v>
      </c>
      <c r="F17" s="38">
        <f t="shared" si="6"/>
        <v>66.544285714285721</v>
      </c>
      <c r="G17" s="38">
        <f t="shared" si="6"/>
        <v>67.543269230769226</v>
      </c>
      <c r="H17" s="38">
        <f t="shared" si="6"/>
        <v>61.159455128205131</v>
      </c>
      <c r="I17" s="39">
        <f t="shared" si="6"/>
        <v>65.188533451484275</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42.782967032967036</v>
      </c>
      <c r="C18" s="38">
        <f t="shared" si="7"/>
        <v>42.424867256637171</v>
      </c>
      <c r="D18" s="38">
        <f t="shared" si="7"/>
        <v>48.025316455696199</v>
      </c>
      <c r="E18" s="38">
        <f t="shared" si="7"/>
        <v>42.95860927152318</v>
      </c>
      <c r="F18" s="38">
        <f t="shared" si="7"/>
        <v>36.531708860759494</v>
      </c>
      <c r="G18" s="38">
        <f t="shared" si="7"/>
        <v>37.522455089820362</v>
      </c>
      <c r="H18" s="38">
        <f t="shared" si="7"/>
        <v>45.844059405940591</v>
      </c>
      <c r="I18" s="39">
        <f t="shared" si="7"/>
        <v>41.43781395348838</v>
      </c>
      <c r="J18" s="3"/>
      <c r="K18" s="3"/>
      <c r="L18" s="3"/>
      <c r="M18" s="3"/>
      <c r="N18" s="3"/>
      <c r="O18" s="3"/>
      <c r="P18" s="3"/>
      <c r="Q18" s="3"/>
      <c r="R18" s="3"/>
      <c r="S18" s="3"/>
      <c r="T18" s="3"/>
      <c r="U18" s="3"/>
      <c r="V18" s="3"/>
      <c r="W18" s="3"/>
      <c r="X18" s="3"/>
      <c r="Y18" s="3"/>
      <c r="Z18" s="3"/>
    </row>
    <row r="19" spans="1:26" ht="38.25" x14ac:dyDescent="0.2">
      <c r="A19" s="40" t="s">
        <v>31</v>
      </c>
      <c r="B19" s="41">
        <v>223</v>
      </c>
      <c r="C19" s="41">
        <v>271</v>
      </c>
      <c r="D19" s="41">
        <v>301</v>
      </c>
      <c r="E19" s="41">
        <v>477</v>
      </c>
      <c r="F19" s="41">
        <v>401.75</v>
      </c>
      <c r="G19" s="41">
        <v>500</v>
      </c>
      <c r="H19" s="41">
        <v>474.5</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8.4189066747206286E-3</v>
      </c>
      <c r="C20" s="42">
        <f t="shared" si="8"/>
        <v>8.2033014201700703E-3</v>
      </c>
      <c r="D20" s="42">
        <f t="shared" ref="D20:G20" si="9">D19/D12</f>
        <v>8.5457758315238622E-3</v>
      </c>
      <c r="E20" s="43">
        <f t="shared" si="9"/>
        <v>1.3553704636645637E-2</v>
      </c>
      <c r="F20" s="43">
        <f t="shared" si="9"/>
        <v>1.0133985540751234E-2</v>
      </c>
      <c r="G20" s="42">
        <f t="shared" si="9"/>
        <v>1.1360538035081342E-2</v>
      </c>
      <c r="H20" s="42">
        <f>H19/H11</f>
        <v>1.5474297827239004E-2</v>
      </c>
      <c r="I20" s="44">
        <f>SUM(B19:H19)/I12</f>
        <v>1.0579299806750259E-2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5366.56</v>
      </c>
      <c r="C22" s="52">
        <v>5498.43</v>
      </c>
      <c r="D22" s="52">
        <v>5499.73</v>
      </c>
      <c r="E22" s="52">
        <v>5982.25</v>
      </c>
      <c r="F22" s="52">
        <v>6753.17</v>
      </c>
      <c r="G22" s="52">
        <v>6712.88</v>
      </c>
      <c r="H22" s="52">
        <v>5768.24</v>
      </c>
      <c r="I22" s="53">
        <f>SUM(B22:H22)/I11</f>
        <v>0.18092396085112089</v>
      </c>
      <c r="J22" s="3"/>
      <c r="K22" s="3"/>
      <c r="L22" s="3"/>
      <c r="M22" s="3"/>
      <c r="N22" s="3"/>
      <c r="O22" s="3"/>
      <c r="P22" s="3"/>
      <c r="Q22" s="3"/>
      <c r="R22" s="3"/>
      <c r="S22" s="3"/>
      <c r="T22" s="3"/>
      <c r="U22" s="3"/>
      <c r="V22" s="3"/>
      <c r="W22" s="3"/>
      <c r="X22" s="3"/>
      <c r="Y22" s="3"/>
      <c r="Z22" s="3"/>
    </row>
    <row r="23" spans="1:26" ht="18" customHeight="1" x14ac:dyDescent="0.2">
      <c r="A23" s="7" t="s">
        <v>35</v>
      </c>
      <c r="B23" s="54">
        <v>0.20300000000000001</v>
      </c>
      <c r="C23" s="54">
        <v>0.16639999999999999</v>
      </c>
      <c r="D23" s="54">
        <v>0.16650000000000001</v>
      </c>
      <c r="E23" s="55">
        <v>0.17899999999999999</v>
      </c>
      <c r="F23" s="55">
        <v>0.19500000000000001</v>
      </c>
      <c r="G23" s="55">
        <v>0.1787</v>
      </c>
      <c r="H23" s="55">
        <v>0.188</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00"/>
  <sheetViews>
    <sheetView workbookViewId="0"/>
  </sheetViews>
  <sheetFormatPr defaultColWidth="12.42578125" defaultRowHeight="15" customHeight="1" x14ac:dyDescent="0.2"/>
  <cols>
    <col min="1" max="1" width="18.7109375" customWidth="1"/>
    <col min="2" max="2" width="21.28515625" customWidth="1"/>
    <col min="3"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44991</v>
      </c>
      <c r="C2" s="5">
        <v>44992</v>
      </c>
      <c r="D2" s="5">
        <v>44993</v>
      </c>
      <c r="E2" s="5">
        <v>44994</v>
      </c>
      <c r="F2" s="5">
        <v>44995</v>
      </c>
      <c r="G2" s="5">
        <v>44996</v>
      </c>
      <c r="H2" s="5">
        <v>44997</v>
      </c>
      <c r="I2" s="6" t="s">
        <v>8</v>
      </c>
      <c r="J2" s="3"/>
      <c r="K2" s="3"/>
      <c r="L2" s="3"/>
      <c r="M2" s="3"/>
      <c r="N2" s="3"/>
      <c r="O2" s="3"/>
      <c r="P2" s="3"/>
      <c r="Q2" s="3"/>
      <c r="R2" s="3"/>
      <c r="S2" s="3"/>
      <c r="T2" s="3"/>
      <c r="U2" s="3"/>
      <c r="V2" s="3"/>
      <c r="W2" s="3"/>
      <c r="X2" s="3"/>
      <c r="Y2" s="3"/>
      <c r="Z2" s="3"/>
    </row>
    <row r="3" spans="1:26" ht="18" customHeight="1" x14ac:dyDescent="0.2">
      <c r="A3" s="7" t="s">
        <v>9</v>
      </c>
      <c r="B3" s="8">
        <v>4892.25</v>
      </c>
      <c r="C3" s="8">
        <v>5766.5</v>
      </c>
      <c r="D3" s="8">
        <v>5848</v>
      </c>
      <c r="E3" s="8">
        <v>6032.25</v>
      </c>
      <c r="F3" s="8">
        <v>7215.75</v>
      </c>
      <c r="G3" s="8">
        <v>10069.25</v>
      </c>
      <c r="H3" s="8">
        <v>7621.01</v>
      </c>
      <c r="I3" s="9">
        <f t="shared" ref="I3:I10" si="0">SUM(A3:H3)</f>
        <v>47445.01</v>
      </c>
      <c r="J3" s="3"/>
      <c r="K3" s="3"/>
      <c r="L3" s="3"/>
      <c r="M3" s="3"/>
      <c r="N3" s="3"/>
      <c r="O3" s="3"/>
      <c r="P3" s="3"/>
      <c r="Q3" s="3"/>
      <c r="R3" s="3"/>
      <c r="S3" s="3"/>
      <c r="T3" s="3"/>
      <c r="U3" s="3"/>
      <c r="V3" s="3"/>
      <c r="W3" s="3"/>
      <c r="X3" s="3"/>
      <c r="Y3" s="3"/>
      <c r="Z3" s="3"/>
    </row>
    <row r="4" spans="1:26" ht="18" customHeight="1" x14ac:dyDescent="0.2">
      <c r="A4" s="7" t="s">
        <v>10</v>
      </c>
      <c r="B4" s="10">
        <v>131</v>
      </c>
      <c r="C4" s="10">
        <v>156</v>
      </c>
      <c r="D4" s="11">
        <v>147</v>
      </c>
      <c r="E4" s="10">
        <v>142</v>
      </c>
      <c r="F4" s="10">
        <v>164</v>
      </c>
      <c r="G4" s="11">
        <v>235</v>
      </c>
      <c r="H4" s="11">
        <v>184</v>
      </c>
      <c r="I4" s="12">
        <f t="shared" si="0"/>
        <v>1159</v>
      </c>
      <c r="J4" s="3"/>
      <c r="K4" s="3"/>
      <c r="L4" s="3"/>
      <c r="M4" s="3"/>
      <c r="N4" s="3"/>
      <c r="O4" s="3"/>
      <c r="P4" s="3"/>
      <c r="Q4" s="3"/>
      <c r="R4" s="3"/>
      <c r="S4" s="3"/>
      <c r="T4" s="3"/>
      <c r="U4" s="3"/>
      <c r="V4" s="3"/>
      <c r="W4" s="3"/>
      <c r="X4" s="3"/>
      <c r="Y4" s="3"/>
      <c r="Z4" s="3"/>
    </row>
    <row r="5" spans="1:26" ht="18" customHeight="1" x14ac:dyDescent="0.2">
      <c r="A5" s="7" t="s">
        <v>11</v>
      </c>
      <c r="B5" s="8">
        <v>18351.5</v>
      </c>
      <c r="C5" s="8">
        <v>17552</v>
      </c>
      <c r="D5" s="13">
        <v>18200</v>
      </c>
      <c r="E5" s="8">
        <v>19126.25</v>
      </c>
      <c r="F5" s="8">
        <v>24179.5</v>
      </c>
      <c r="G5" s="13">
        <v>23363.25</v>
      </c>
      <c r="H5" s="13">
        <v>20082.25</v>
      </c>
      <c r="I5" s="9">
        <f t="shared" si="0"/>
        <v>140854.75</v>
      </c>
      <c r="J5" s="3"/>
      <c r="K5" s="3"/>
      <c r="L5" s="3"/>
      <c r="M5" s="3"/>
      <c r="N5" s="3"/>
      <c r="O5" s="3"/>
      <c r="P5" s="3"/>
      <c r="Q5" s="3"/>
      <c r="R5" s="3"/>
      <c r="S5" s="3"/>
      <c r="T5" s="3"/>
      <c r="U5" s="3"/>
      <c r="V5" s="3"/>
      <c r="W5" s="3"/>
      <c r="X5" s="3"/>
      <c r="Y5" s="3"/>
      <c r="Z5" s="3"/>
    </row>
    <row r="6" spans="1:26" ht="18" customHeight="1" x14ac:dyDescent="0.2">
      <c r="A6" s="7" t="s">
        <v>12</v>
      </c>
      <c r="B6" s="10">
        <v>271</v>
      </c>
      <c r="C6" s="10">
        <v>279</v>
      </c>
      <c r="D6" s="11">
        <v>273</v>
      </c>
      <c r="E6" s="10">
        <v>270</v>
      </c>
      <c r="F6" s="10">
        <v>339</v>
      </c>
      <c r="G6" s="11">
        <v>348</v>
      </c>
      <c r="H6" s="11">
        <v>316</v>
      </c>
      <c r="I6" s="14">
        <f t="shared" si="0"/>
        <v>2096</v>
      </c>
      <c r="J6" s="3"/>
      <c r="K6" s="3"/>
      <c r="L6" s="3"/>
      <c r="M6" s="3"/>
      <c r="N6" s="3"/>
      <c r="O6" s="3"/>
      <c r="P6" s="3"/>
      <c r="Q6" s="3"/>
      <c r="R6" s="3"/>
      <c r="S6" s="3"/>
      <c r="T6" s="3"/>
      <c r="U6" s="3"/>
      <c r="V6" s="3"/>
      <c r="W6" s="3"/>
      <c r="X6" s="3"/>
      <c r="Y6" s="3"/>
      <c r="Z6" s="3"/>
    </row>
    <row r="7" spans="1:26" ht="18" customHeight="1" x14ac:dyDescent="0.2">
      <c r="A7" s="7" t="s">
        <v>13</v>
      </c>
      <c r="B7" s="8">
        <v>3569.25</v>
      </c>
      <c r="C7" s="8">
        <v>3911.75</v>
      </c>
      <c r="D7" s="13">
        <v>4017.25</v>
      </c>
      <c r="E7" s="8">
        <v>5369.5</v>
      </c>
      <c r="F7" s="8">
        <v>6779</v>
      </c>
      <c r="G7" s="13">
        <v>9153.25</v>
      </c>
      <c r="H7" s="13">
        <v>3881.75</v>
      </c>
      <c r="I7" s="15">
        <f t="shared" si="0"/>
        <v>36681.75</v>
      </c>
      <c r="J7" s="3"/>
      <c r="K7" s="3"/>
      <c r="L7" s="3"/>
      <c r="M7" s="3"/>
      <c r="N7" s="3"/>
      <c r="O7" s="3"/>
      <c r="P7" s="3"/>
      <c r="Q7" s="3"/>
      <c r="R7" s="3"/>
      <c r="S7" s="3"/>
      <c r="T7" s="3"/>
      <c r="U7" s="3"/>
      <c r="V7" s="3"/>
      <c r="W7" s="3"/>
      <c r="X7" s="3"/>
      <c r="Y7" s="3"/>
      <c r="Z7" s="3"/>
    </row>
    <row r="8" spans="1:26" ht="18" customHeight="1" x14ac:dyDescent="0.2">
      <c r="A8" s="7" t="s">
        <v>14</v>
      </c>
      <c r="B8" s="10">
        <v>89</v>
      </c>
      <c r="C8" s="10">
        <v>87</v>
      </c>
      <c r="D8" s="11">
        <v>86</v>
      </c>
      <c r="E8" s="10">
        <v>127</v>
      </c>
      <c r="F8" s="10">
        <v>155</v>
      </c>
      <c r="G8" s="11">
        <v>231</v>
      </c>
      <c r="H8" s="11">
        <v>82</v>
      </c>
      <c r="I8" s="14">
        <f t="shared" si="0"/>
        <v>857</v>
      </c>
      <c r="J8" s="3"/>
      <c r="K8" s="3"/>
      <c r="L8" s="3"/>
      <c r="M8" s="3"/>
      <c r="N8" s="3"/>
      <c r="O8" s="3"/>
      <c r="P8" s="3"/>
      <c r="Q8" s="3"/>
      <c r="R8" s="3"/>
      <c r="S8" s="3"/>
      <c r="T8" s="3"/>
      <c r="U8" s="3"/>
      <c r="V8" s="3"/>
      <c r="W8" s="3"/>
      <c r="X8" s="3"/>
      <c r="Y8" s="3"/>
      <c r="Z8" s="3"/>
    </row>
    <row r="9" spans="1:26" ht="15" customHeight="1" x14ac:dyDescent="0.2">
      <c r="A9" s="16" t="s">
        <v>15</v>
      </c>
      <c r="B9" s="17">
        <v>410.5</v>
      </c>
      <c r="C9" s="17">
        <v>1331.5</v>
      </c>
      <c r="D9" s="18">
        <v>583</v>
      </c>
      <c r="E9" s="17">
        <v>487</v>
      </c>
      <c r="F9" s="17">
        <v>721.5</v>
      </c>
      <c r="G9" s="18">
        <v>559.5</v>
      </c>
      <c r="H9" s="18">
        <f>254+294</f>
        <v>548</v>
      </c>
      <c r="I9" s="9">
        <f t="shared" si="0"/>
        <v>4641</v>
      </c>
      <c r="J9" s="3"/>
      <c r="K9" s="3"/>
      <c r="L9" s="3"/>
      <c r="M9" s="3"/>
      <c r="N9" s="3"/>
      <c r="O9" s="3"/>
      <c r="P9" s="3"/>
      <c r="Q9" s="3"/>
      <c r="R9" s="3"/>
      <c r="S9" s="3"/>
      <c r="T9" s="3"/>
      <c r="U9" s="3"/>
      <c r="V9" s="3"/>
      <c r="W9" s="3"/>
      <c r="X9" s="3"/>
      <c r="Y9" s="3"/>
      <c r="Z9" s="3"/>
    </row>
    <row r="10" spans="1:26" ht="15" customHeight="1" x14ac:dyDescent="0.2">
      <c r="A10" s="16" t="s">
        <v>16</v>
      </c>
      <c r="B10" s="19">
        <v>7</v>
      </c>
      <c r="C10" s="19">
        <v>11</v>
      </c>
      <c r="D10" s="20">
        <v>15</v>
      </c>
      <c r="E10" s="19">
        <v>12</v>
      </c>
      <c r="F10" s="19">
        <v>9</v>
      </c>
      <c r="G10" s="20">
        <v>11</v>
      </c>
      <c r="H10" s="20">
        <v>12</v>
      </c>
      <c r="I10" s="12">
        <f t="shared" si="0"/>
        <v>77</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26813</v>
      </c>
      <c r="C11" s="22">
        <f t="shared" si="1"/>
        <v>27230.25</v>
      </c>
      <c r="D11" s="22">
        <f t="shared" si="1"/>
        <v>28065.25</v>
      </c>
      <c r="E11" s="22">
        <f t="shared" si="1"/>
        <v>30528</v>
      </c>
      <c r="F11" s="22">
        <f t="shared" si="1"/>
        <v>38174.25</v>
      </c>
      <c r="G11" s="22">
        <f t="shared" si="1"/>
        <v>42585.75</v>
      </c>
      <c r="H11" s="22">
        <f t="shared" si="1"/>
        <v>31585.010000000002</v>
      </c>
      <c r="I11" s="23">
        <f t="shared" ref="I11:I12" si="2">SUM(B11:H11)</f>
        <v>224981.51</v>
      </c>
      <c r="J11" s="3"/>
      <c r="K11" s="3"/>
      <c r="L11" s="3"/>
      <c r="M11" s="3"/>
      <c r="N11" s="3"/>
      <c r="O11" s="3"/>
      <c r="P11" s="3"/>
      <c r="Q11" s="3"/>
      <c r="R11" s="3"/>
      <c r="S11" s="3"/>
      <c r="T11" s="3"/>
      <c r="U11" s="3"/>
      <c r="V11" s="3"/>
      <c r="W11" s="3"/>
      <c r="X11" s="3"/>
      <c r="Y11" s="3"/>
      <c r="Z11" s="3"/>
    </row>
    <row r="12" spans="1:26" ht="18" customHeight="1" x14ac:dyDescent="0.2">
      <c r="A12" s="24" t="s">
        <v>18</v>
      </c>
      <c r="B12" s="25">
        <v>32541.5</v>
      </c>
      <c r="C12" s="26">
        <v>28248.74</v>
      </c>
      <c r="D12" s="26">
        <v>31707.74</v>
      </c>
      <c r="E12" s="26">
        <v>36825.69</v>
      </c>
      <c r="F12" s="26">
        <v>36276.550000000003</v>
      </c>
      <c r="G12" s="26">
        <v>48022.76</v>
      </c>
      <c r="H12" s="27">
        <v>35648.25</v>
      </c>
      <c r="I12" s="28">
        <f t="shared" si="2"/>
        <v>249271.23000000004</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-0.17603675306915784</v>
      </c>
      <c r="C13" s="29">
        <f t="shared" si="3"/>
        <v>-3.6054351450719627E-2</v>
      </c>
      <c r="D13" s="29">
        <f t="shared" si="3"/>
        <v>-0.11487699848680484</v>
      </c>
      <c r="E13" s="29">
        <f t="shared" si="3"/>
        <v>-0.1710134962847947</v>
      </c>
      <c r="F13" s="29">
        <f t="shared" si="3"/>
        <v>5.2312030774701479E-2</v>
      </c>
      <c r="G13" s="29">
        <f t="shared" si="3"/>
        <v>-0.11321735776952432</v>
      </c>
      <c r="H13" s="29">
        <f t="shared" si="3"/>
        <v>-0.11398147174124951</v>
      </c>
      <c r="I13" s="30">
        <f t="shared" si="3"/>
        <v>-9.7442933947892926E-2</v>
      </c>
      <c r="J13" s="3"/>
      <c r="K13" s="3"/>
      <c r="L13" s="3"/>
      <c r="M13" s="3"/>
      <c r="N13" s="3"/>
      <c r="O13" s="3"/>
      <c r="P13" s="3"/>
      <c r="Q13" s="3"/>
      <c r="R13" s="3"/>
      <c r="S13" s="3"/>
      <c r="T13" s="3"/>
      <c r="U13" s="3"/>
      <c r="V13" s="3"/>
      <c r="W13" s="3"/>
      <c r="X13" s="3"/>
      <c r="Y13" s="3"/>
      <c r="Z13" s="3"/>
    </row>
    <row r="14" spans="1:26" ht="242.25" x14ac:dyDescent="0.2">
      <c r="A14" s="7"/>
      <c r="B14" s="31" t="s">
        <v>180</v>
      </c>
      <c r="C14" s="31" t="s">
        <v>181</v>
      </c>
      <c r="D14" s="31" t="s">
        <v>182</v>
      </c>
      <c r="E14" s="31" t="s">
        <v>183</v>
      </c>
      <c r="F14" s="32" t="s">
        <v>184</v>
      </c>
      <c r="G14" s="31" t="s">
        <v>185</v>
      </c>
      <c r="H14" s="31" t="s">
        <v>186</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491</v>
      </c>
      <c r="C15" s="35">
        <f t="shared" si="4"/>
        <v>522</v>
      </c>
      <c r="D15" s="35">
        <f t="shared" si="4"/>
        <v>506</v>
      </c>
      <c r="E15" s="35">
        <f t="shared" si="4"/>
        <v>539</v>
      </c>
      <c r="F15" s="35">
        <f t="shared" si="4"/>
        <v>658</v>
      </c>
      <c r="G15" s="36">
        <f t="shared" si="4"/>
        <v>814</v>
      </c>
      <c r="H15" s="35">
        <f t="shared" si="4"/>
        <v>582</v>
      </c>
      <c r="I15" s="37">
        <f>SUM(A15:G15)</f>
        <v>3530</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37.345419847328245</v>
      </c>
      <c r="C16" s="38">
        <f t="shared" si="5"/>
        <v>36.964743589743591</v>
      </c>
      <c r="D16" s="38">
        <f t="shared" si="5"/>
        <v>39.782312925170068</v>
      </c>
      <c r="E16" s="38">
        <f t="shared" si="5"/>
        <v>42.480633802816904</v>
      </c>
      <c r="F16" s="38">
        <f t="shared" si="5"/>
        <v>43.998475609756099</v>
      </c>
      <c r="G16" s="38">
        <f t="shared" si="5"/>
        <v>42.847872340425532</v>
      </c>
      <c r="H16" s="38">
        <f t="shared" si="5"/>
        <v>41.418532608695656</v>
      </c>
      <c r="I16" s="39">
        <f t="shared" si="5"/>
        <v>40.936160483175151</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67.717712177121768</v>
      </c>
      <c r="C17" s="38">
        <f t="shared" si="6"/>
        <v>62.910394265232974</v>
      </c>
      <c r="D17" s="38">
        <f t="shared" si="6"/>
        <v>66.666666666666671</v>
      </c>
      <c r="E17" s="38">
        <f t="shared" si="6"/>
        <v>70.837962962962962</v>
      </c>
      <c r="F17" s="38">
        <f t="shared" si="6"/>
        <v>71.325958702064895</v>
      </c>
      <c r="G17" s="38">
        <f t="shared" si="6"/>
        <v>67.135775862068968</v>
      </c>
      <c r="H17" s="38">
        <f t="shared" si="6"/>
        <v>63.55142405063291</v>
      </c>
      <c r="I17" s="39">
        <f t="shared" si="6"/>
        <v>67.201693702290072</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40.103932584269664</v>
      </c>
      <c r="C18" s="38">
        <f t="shared" si="7"/>
        <v>44.962643678160923</v>
      </c>
      <c r="D18" s="38">
        <f t="shared" si="7"/>
        <v>46.712209302325583</v>
      </c>
      <c r="E18" s="38">
        <f t="shared" si="7"/>
        <v>42.279527559055119</v>
      </c>
      <c r="F18" s="38">
        <f t="shared" si="7"/>
        <v>43.735483870967741</v>
      </c>
      <c r="G18" s="38">
        <f t="shared" si="7"/>
        <v>39.624458874458874</v>
      </c>
      <c r="H18" s="38">
        <f t="shared" si="7"/>
        <v>47.338414634146339</v>
      </c>
      <c r="I18" s="39">
        <f t="shared" si="7"/>
        <v>42.802508751458575</v>
      </c>
      <c r="J18" s="3"/>
      <c r="K18" s="3"/>
      <c r="L18" s="3"/>
      <c r="M18" s="3"/>
      <c r="N18" s="3"/>
      <c r="O18" s="3"/>
      <c r="P18" s="3"/>
      <c r="Q18" s="3"/>
      <c r="R18" s="3"/>
      <c r="S18" s="3"/>
      <c r="T18" s="3"/>
      <c r="U18" s="3"/>
      <c r="V18" s="3"/>
      <c r="W18" s="3"/>
      <c r="X18" s="3"/>
      <c r="Y18" s="3"/>
      <c r="Z18" s="3"/>
    </row>
    <row r="19" spans="1:26" ht="38.25" x14ac:dyDescent="0.2">
      <c r="A19" s="40" t="s">
        <v>31</v>
      </c>
      <c r="B19" s="41">
        <v>232</v>
      </c>
      <c r="C19" s="41">
        <v>101</v>
      </c>
      <c r="D19" s="41">
        <v>323</v>
      </c>
      <c r="E19" s="41">
        <v>347</v>
      </c>
      <c r="F19" s="41">
        <v>389.5</v>
      </c>
      <c r="G19" s="41">
        <v>333</v>
      </c>
      <c r="H19" s="41">
        <v>344.25</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8.6525193003393879E-3</v>
      </c>
      <c r="C20" s="42">
        <f t="shared" si="8"/>
        <v>3.709110272582881E-3</v>
      </c>
      <c r="D20" s="42">
        <f t="shared" ref="D20:G20" si="9">D19/D12</f>
        <v>1.0186787200853798E-2</v>
      </c>
      <c r="E20" s="43">
        <f t="shared" si="9"/>
        <v>9.4227698109662032E-3</v>
      </c>
      <c r="F20" s="43">
        <f t="shared" si="9"/>
        <v>1.0736963685907286E-2</v>
      </c>
      <c r="G20" s="42">
        <f t="shared" si="9"/>
        <v>6.934212027796819E-3</v>
      </c>
      <c r="H20" s="42">
        <f>H19/H11</f>
        <v>1.0899157543404292E-2</v>
      </c>
      <c r="I20" s="44">
        <f>SUM(B19:H19)/I12</f>
        <v>8.3032045053895703E-3</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5213.59</v>
      </c>
      <c r="C22" s="52">
        <v>5058.54</v>
      </c>
      <c r="D22" s="52">
        <v>4887.59</v>
      </c>
      <c r="E22" s="52">
        <v>5892.38</v>
      </c>
      <c r="F22" s="52">
        <v>5850.96</v>
      </c>
      <c r="G22" s="52">
        <v>8112.36</v>
      </c>
      <c r="H22" s="52">
        <v>5836.42</v>
      </c>
      <c r="I22" s="53">
        <f>SUM(B22:H22)/I11</f>
        <v>0.18157865506369833</v>
      </c>
      <c r="J22" s="3"/>
      <c r="K22" s="3"/>
      <c r="L22" s="3"/>
      <c r="M22" s="3"/>
      <c r="N22" s="3"/>
      <c r="O22" s="3"/>
      <c r="P22" s="3"/>
      <c r="Q22" s="3"/>
      <c r="R22" s="3"/>
      <c r="S22" s="3"/>
      <c r="T22" s="3"/>
      <c r="U22" s="3"/>
      <c r="V22" s="3"/>
      <c r="W22" s="3"/>
      <c r="X22" s="3"/>
      <c r="Y22" s="3"/>
      <c r="Z22" s="3"/>
    </row>
    <row r="23" spans="1:26" ht="18" customHeight="1" x14ac:dyDescent="0.2">
      <c r="A23" s="7" t="s">
        <v>35</v>
      </c>
      <c r="B23" s="54">
        <v>0.19400000000000001</v>
      </c>
      <c r="C23" s="54">
        <v>0.18579999999999999</v>
      </c>
      <c r="D23" s="54">
        <v>0.17419999999999999</v>
      </c>
      <c r="E23" s="55">
        <v>0.19109999999999999</v>
      </c>
      <c r="F23" s="55">
        <v>0.153</v>
      </c>
      <c r="G23" s="55">
        <v>0.19040000000000001</v>
      </c>
      <c r="H23" s="55">
        <v>0.185</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44984</v>
      </c>
      <c r="C2" s="5">
        <v>44985</v>
      </c>
      <c r="D2" s="5">
        <v>44986</v>
      </c>
      <c r="E2" s="5">
        <v>44987</v>
      </c>
      <c r="F2" s="5">
        <v>44988</v>
      </c>
      <c r="G2" s="5">
        <v>44989</v>
      </c>
      <c r="H2" s="5">
        <v>44990</v>
      </c>
      <c r="I2" s="6" t="s">
        <v>8</v>
      </c>
      <c r="J2" s="3"/>
      <c r="K2" s="3"/>
      <c r="L2" s="3"/>
      <c r="M2" s="3"/>
      <c r="N2" s="3"/>
      <c r="O2" s="3"/>
      <c r="P2" s="3"/>
      <c r="Q2" s="3"/>
      <c r="R2" s="3"/>
      <c r="S2" s="3"/>
      <c r="T2" s="3"/>
      <c r="U2" s="3"/>
      <c r="V2" s="3"/>
      <c r="W2" s="3"/>
      <c r="X2" s="3"/>
      <c r="Y2" s="3"/>
      <c r="Z2" s="3"/>
    </row>
    <row r="3" spans="1:26" ht="18" customHeight="1" x14ac:dyDescent="0.2">
      <c r="A3" s="7" t="s">
        <v>9</v>
      </c>
      <c r="B3" s="8">
        <v>4419.25</v>
      </c>
      <c r="C3" s="8">
        <v>4200.5</v>
      </c>
      <c r="D3" s="8">
        <v>5191.75</v>
      </c>
      <c r="E3" s="8">
        <v>5579.25</v>
      </c>
      <c r="F3" s="8">
        <v>6604.5</v>
      </c>
      <c r="G3" s="8">
        <v>8021.75</v>
      </c>
      <c r="H3" s="8">
        <v>9174.77</v>
      </c>
      <c r="I3" s="9">
        <f t="shared" ref="I3:I10" si="0">SUM(A3:H3)</f>
        <v>43191.770000000004</v>
      </c>
      <c r="J3" s="3"/>
      <c r="K3" s="3"/>
      <c r="L3" s="3"/>
      <c r="M3" s="3"/>
      <c r="N3" s="3"/>
      <c r="O3" s="3"/>
      <c r="P3" s="3"/>
      <c r="Q3" s="3"/>
      <c r="R3" s="3"/>
      <c r="S3" s="3"/>
      <c r="T3" s="3"/>
      <c r="U3" s="3"/>
      <c r="V3" s="3"/>
      <c r="W3" s="3"/>
      <c r="X3" s="3"/>
      <c r="Y3" s="3"/>
      <c r="Z3" s="3"/>
    </row>
    <row r="4" spans="1:26" ht="18" customHeight="1" x14ac:dyDescent="0.2">
      <c r="A4" s="7" t="s">
        <v>10</v>
      </c>
      <c r="B4" s="10">
        <v>126</v>
      </c>
      <c r="C4" s="10">
        <v>109</v>
      </c>
      <c r="D4" s="11">
        <v>138</v>
      </c>
      <c r="E4" s="10">
        <v>147</v>
      </c>
      <c r="F4" s="10">
        <v>172</v>
      </c>
      <c r="G4" s="11">
        <v>178</v>
      </c>
      <c r="H4" s="11">
        <v>208</v>
      </c>
      <c r="I4" s="12">
        <f t="shared" si="0"/>
        <v>1078</v>
      </c>
      <c r="J4" s="3"/>
      <c r="K4" s="3"/>
      <c r="L4" s="3"/>
      <c r="M4" s="3"/>
      <c r="N4" s="3"/>
      <c r="O4" s="3"/>
      <c r="P4" s="3"/>
      <c r="Q4" s="3"/>
      <c r="R4" s="3"/>
      <c r="S4" s="3"/>
      <c r="T4" s="3"/>
      <c r="U4" s="3"/>
      <c r="V4" s="3"/>
      <c r="W4" s="3"/>
      <c r="X4" s="3"/>
      <c r="Y4" s="3"/>
      <c r="Z4" s="3"/>
    </row>
    <row r="5" spans="1:26" ht="18" customHeight="1" x14ac:dyDescent="0.2">
      <c r="A5" s="7" t="s">
        <v>11</v>
      </c>
      <c r="B5" s="8">
        <v>19114.25</v>
      </c>
      <c r="C5" s="8">
        <v>17766.75</v>
      </c>
      <c r="D5" s="13">
        <v>16623.25</v>
      </c>
      <c r="E5" s="8">
        <v>17849</v>
      </c>
      <c r="F5" s="8">
        <v>23659.5</v>
      </c>
      <c r="G5" s="13">
        <v>23103.02</v>
      </c>
      <c r="H5" s="13">
        <v>16372.5</v>
      </c>
      <c r="I5" s="9">
        <f t="shared" si="0"/>
        <v>134488.27000000002</v>
      </c>
      <c r="J5" s="3"/>
      <c r="K5" s="3"/>
      <c r="L5" s="3"/>
      <c r="M5" s="3"/>
      <c r="N5" s="3"/>
      <c r="O5" s="3"/>
      <c r="P5" s="3"/>
      <c r="Q5" s="3"/>
      <c r="R5" s="3"/>
      <c r="S5" s="3"/>
      <c r="T5" s="3"/>
      <c r="U5" s="3"/>
      <c r="V5" s="3"/>
      <c r="W5" s="3"/>
      <c r="X5" s="3"/>
      <c r="Y5" s="3"/>
      <c r="Z5" s="3"/>
    </row>
    <row r="6" spans="1:26" ht="18" customHeight="1" x14ac:dyDescent="0.2">
      <c r="A6" s="7" t="s">
        <v>12</v>
      </c>
      <c r="B6" s="10">
        <v>292</v>
      </c>
      <c r="C6" s="10">
        <v>277</v>
      </c>
      <c r="D6" s="11">
        <v>249</v>
      </c>
      <c r="E6" s="10">
        <v>251</v>
      </c>
      <c r="F6" s="10">
        <v>343</v>
      </c>
      <c r="G6" s="11">
        <v>333</v>
      </c>
      <c r="H6" s="11">
        <v>282</v>
      </c>
      <c r="I6" s="14">
        <f t="shared" si="0"/>
        <v>2027</v>
      </c>
      <c r="J6" s="3"/>
      <c r="K6" s="3"/>
      <c r="L6" s="3"/>
      <c r="M6" s="3"/>
      <c r="N6" s="3"/>
      <c r="O6" s="3"/>
      <c r="P6" s="3"/>
      <c r="Q6" s="3"/>
      <c r="R6" s="3"/>
      <c r="S6" s="3"/>
      <c r="T6" s="3"/>
      <c r="U6" s="3"/>
      <c r="V6" s="3"/>
      <c r="W6" s="3"/>
      <c r="X6" s="3"/>
      <c r="Y6" s="3"/>
      <c r="Z6" s="3"/>
    </row>
    <row r="7" spans="1:26" ht="18" customHeight="1" x14ac:dyDescent="0.2">
      <c r="A7" s="7" t="s">
        <v>13</v>
      </c>
      <c r="B7" s="8">
        <v>5517</v>
      </c>
      <c r="C7" s="8">
        <v>4410.75</v>
      </c>
      <c r="D7" s="13">
        <v>3449.26</v>
      </c>
      <c r="E7" s="8">
        <v>5506.5</v>
      </c>
      <c r="F7" s="8">
        <v>7801</v>
      </c>
      <c r="G7" s="13">
        <v>7683</v>
      </c>
      <c r="H7" s="13">
        <v>3091</v>
      </c>
      <c r="I7" s="15">
        <f t="shared" si="0"/>
        <v>37458.51</v>
      </c>
      <c r="J7" s="3"/>
      <c r="K7" s="3"/>
      <c r="L7" s="3"/>
      <c r="M7" s="3"/>
      <c r="N7" s="3"/>
      <c r="O7" s="3"/>
      <c r="P7" s="3"/>
      <c r="Q7" s="3"/>
      <c r="R7" s="3"/>
      <c r="S7" s="3"/>
      <c r="T7" s="3"/>
      <c r="U7" s="3"/>
      <c r="V7" s="3"/>
      <c r="W7" s="3"/>
      <c r="X7" s="3"/>
      <c r="Y7" s="3"/>
      <c r="Z7" s="3"/>
    </row>
    <row r="8" spans="1:26" ht="18" customHeight="1" x14ac:dyDescent="0.2">
      <c r="A8" s="7" t="s">
        <v>14</v>
      </c>
      <c r="B8" s="10">
        <v>119</v>
      </c>
      <c r="C8" s="10">
        <v>107</v>
      </c>
      <c r="D8" s="11">
        <v>96</v>
      </c>
      <c r="E8" s="10">
        <v>122</v>
      </c>
      <c r="F8" s="10">
        <v>173</v>
      </c>
      <c r="G8" s="11">
        <v>166</v>
      </c>
      <c r="H8" s="11">
        <v>70</v>
      </c>
      <c r="I8" s="14">
        <f t="shared" si="0"/>
        <v>853</v>
      </c>
      <c r="J8" s="3"/>
      <c r="K8" s="3"/>
      <c r="L8" s="3"/>
      <c r="M8" s="3"/>
      <c r="N8" s="3"/>
      <c r="O8" s="3"/>
      <c r="P8" s="3"/>
      <c r="Q8" s="3"/>
      <c r="R8" s="3"/>
      <c r="S8" s="3"/>
      <c r="T8" s="3"/>
      <c r="U8" s="3"/>
      <c r="V8" s="3"/>
      <c r="W8" s="3"/>
      <c r="X8" s="3"/>
      <c r="Y8" s="3"/>
      <c r="Z8" s="3"/>
    </row>
    <row r="9" spans="1:26" ht="15" customHeight="1" x14ac:dyDescent="0.2">
      <c r="A9" s="16" t="s">
        <v>15</v>
      </c>
      <c r="B9" s="17">
        <v>404</v>
      </c>
      <c r="C9" s="17">
        <f>30+140.5</f>
        <v>170.5</v>
      </c>
      <c r="D9" s="18">
        <v>611</v>
      </c>
      <c r="E9" s="17">
        <v>571.5</v>
      </c>
      <c r="F9" s="17">
        <v>198</v>
      </c>
      <c r="G9" s="18">
        <v>637.5</v>
      </c>
      <c r="H9" s="18">
        <f>50+471</f>
        <v>521</v>
      </c>
      <c r="I9" s="9">
        <f t="shared" si="0"/>
        <v>3113.5</v>
      </c>
      <c r="J9" s="3"/>
      <c r="K9" s="3"/>
      <c r="L9" s="3"/>
      <c r="M9" s="3"/>
      <c r="N9" s="3"/>
      <c r="O9" s="3"/>
      <c r="P9" s="3"/>
      <c r="Q9" s="3"/>
      <c r="R9" s="3"/>
      <c r="S9" s="3"/>
      <c r="T9" s="3"/>
      <c r="U9" s="3"/>
      <c r="V9" s="3"/>
      <c r="W9" s="3"/>
      <c r="X9" s="3"/>
      <c r="Y9" s="3"/>
      <c r="Z9" s="3"/>
    </row>
    <row r="10" spans="1:26" ht="15" customHeight="1" x14ac:dyDescent="0.2">
      <c r="A10" s="16" t="s">
        <v>16</v>
      </c>
      <c r="B10" s="19">
        <v>7</v>
      </c>
      <c r="C10" s="19">
        <v>7</v>
      </c>
      <c r="D10" s="20">
        <v>14</v>
      </c>
      <c r="E10" s="19">
        <v>10</v>
      </c>
      <c r="F10" s="19">
        <v>5</v>
      </c>
      <c r="G10" s="20">
        <v>10</v>
      </c>
      <c r="H10" s="20">
        <v>9</v>
      </c>
      <c r="I10" s="12">
        <f t="shared" si="0"/>
        <v>62</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29050.5</v>
      </c>
      <c r="C11" s="22">
        <f t="shared" si="1"/>
        <v>26378</v>
      </c>
      <c r="D11" s="22">
        <f t="shared" si="1"/>
        <v>25264.260000000002</v>
      </c>
      <c r="E11" s="22">
        <f t="shared" si="1"/>
        <v>28934.75</v>
      </c>
      <c r="F11" s="22">
        <f t="shared" si="1"/>
        <v>38065</v>
      </c>
      <c r="G11" s="22">
        <f t="shared" si="1"/>
        <v>38807.770000000004</v>
      </c>
      <c r="H11" s="22">
        <f t="shared" si="1"/>
        <v>28638.27</v>
      </c>
      <c r="I11" s="23">
        <f t="shared" ref="I11:I12" si="2">SUM(B11:H11)</f>
        <v>215138.55000000002</v>
      </c>
      <c r="J11" s="3"/>
      <c r="K11" s="3"/>
      <c r="L11" s="3"/>
      <c r="M11" s="3"/>
      <c r="N11" s="3"/>
      <c r="O11" s="3"/>
      <c r="P11" s="3"/>
      <c r="Q11" s="3"/>
      <c r="R11" s="3"/>
      <c r="S11" s="3"/>
      <c r="T11" s="3"/>
      <c r="U11" s="3"/>
      <c r="V11" s="3"/>
      <c r="W11" s="3"/>
      <c r="X11" s="3"/>
      <c r="Y11" s="3"/>
      <c r="Z11" s="3"/>
    </row>
    <row r="12" spans="1:26" ht="18" customHeight="1" x14ac:dyDescent="0.2">
      <c r="A12" s="24" t="s">
        <v>18</v>
      </c>
      <c r="B12" s="25">
        <v>32039.26</v>
      </c>
      <c r="C12" s="26">
        <v>29818.5</v>
      </c>
      <c r="D12" s="26">
        <v>30979.75</v>
      </c>
      <c r="E12" s="26">
        <v>30801.25</v>
      </c>
      <c r="F12" s="26">
        <v>38623.75</v>
      </c>
      <c r="G12" s="26">
        <v>44419.25</v>
      </c>
      <c r="H12" s="27">
        <v>34993.25</v>
      </c>
      <c r="I12" s="28">
        <f t="shared" si="2"/>
        <v>241675.01</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-9.3284301822201834E-2</v>
      </c>
      <c r="C13" s="29">
        <f t="shared" si="3"/>
        <v>-0.11538139074735483</v>
      </c>
      <c r="D13" s="29">
        <f t="shared" si="3"/>
        <v>-0.18449115954776904</v>
      </c>
      <c r="E13" s="29">
        <f t="shared" si="3"/>
        <v>-6.059819000852238E-2</v>
      </c>
      <c r="F13" s="29">
        <f t="shared" si="3"/>
        <v>-1.44664875885951E-2</v>
      </c>
      <c r="G13" s="29">
        <f t="shared" si="3"/>
        <v>-0.12632991326958459</v>
      </c>
      <c r="H13" s="29">
        <f t="shared" si="3"/>
        <v>-0.18160588113421872</v>
      </c>
      <c r="I13" s="30">
        <f t="shared" si="3"/>
        <v>-0.10980225055126713</v>
      </c>
      <c r="J13" s="3"/>
      <c r="K13" s="3"/>
      <c r="L13" s="3"/>
      <c r="M13" s="3"/>
      <c r="N13" s="3"/>
      <c r="O13" s="3"/>
      <c r="P13" s="3"/>
      <c r="Q13" s="3"/>
      <c r="R13" s="3"/>
      <c r="S13" s="3"/>
      <c r="T13" s="3"/>
      <c r="U13" s="3"/>
      <c r="V13" s="3"/>
      <c r="W13" s="3"/>
      <c r="X13" s="3"/>
      <c r="Y13" s="3"/>
      <c r="Z13" s="3"/>
    </row>
    <row r="14" spans="1:26" ht="178.5" x14ac:dyDescent="0.2">
      <c r="A14" s="7"/>
      <c r="B14" s="31" t="s">
        <v>187</v>
      </c>
      <c r="C14" s="31" t="s">
        <v>188</v>
      </c>
      <c r="D14" s="31" t="s">
        <v>189</v>
      </c>
      <c r="E14" s="31" t="s">
        <v>190</v>
      </c>
      <c r="F14" s="32" t="s">
        <v>191</v>
      </c>
      <c r="G14" s="31" t="s">
        <v>192</v>
      </c>
      <c r="H14" s="31" t="s">
        <v>193</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537</v>
      </c>
      <c r="C15" s="35">
        <f t="shared" si="4"/>
        <v>493</v>
      </c>
      <c r="D15" s="35">
        <f t="shared" si="4"/>
        <v>483</v>
      </c>
      <c r="E15" s="35">
        <f t="shared" si="4"/>
        <v>520</v>
      </c>
      <c r="F15" s="35">
        <f t="shared" si="4"/>
        <v>688</v>
      </c>
      <c r="G15" s="36">
        <f t="shared" si="4"/>
        <v>677</v>
      </c>
      <c r="H15" s="35">
        <f t="shared" si="4"/>
        <v>560</v>
      </c>
      <c r="I15" s="37">
        <f>SUM(A15:G15)</f>
        <v>3398</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35.073412698412696</v>
      </c>
      <c r="C16" s="38">
        <f t="shared" si="5"/>
        <v>38.536697247706421</v>
      </c>
      <c r="D16" s="38">
        <f t="shared" si="5"/>
        <v>37.621376811594203</v>
      </c>
      <c r="E16" s="38">
        <f t="shared" si="5"/>
        <v>37.954081632653065</v>
      </c>
      <c r="F16" s="38">
        <f t="shared" si="5"/>
        <v>38.39825581395349</v>
      </c>
      <c r="G16" s="38">
        <f t="shared" si="5"/>
        <v>45.06601123595506</v>
      </c>
      <c r="H16" s="38">
        <f t="shared" si="5"/>
        <v>44.109471153846158</v>
      </c>
      <c r="I16" s="39">
        <f t="shared" si="5"/>
        <v>40.066576994434143</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65.459760273972606</v>
      </c>
      <c r="C17" s="38">
        <f t="shared" si="6"/>
        <v>64.139891696750908</v>
      </c>
      <c r="D17" s="38">
        <f t="shared" si="6"/>
        <v>66.760040160642575</v>
      </c>
      <c r="E17" s="38">
        <f t="shared" si="6"/>
        <v>71.111553784860561</v>
      </c>
      <c r="F17" s="38">
        <f t="shared" si="6"/>
        <v>68.978134110787167</v>
      </c>
      <c r="G17" s="38">
        <f t="shared" si="6"/>
        <v>69.378438438438437</v>
      </c>
      <c r="H17" s="38">
        <f t="shared" si="6"/>
        <v>58.058510638297875</v>
      </c>
      <c r="I17" s="39">
        <f t="shared" si="6"/>
        <v>66.348431179082397</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46.361344537815128</v>
      </c>
      <c r="C18" s="38">
        <f t="shared" si="7"/>
        <v>41.221962616822431</v>
      </c>
      <c r="D18" s="38">
        <f t="shared" si="7"/>
        <v>35.929791666666667</v>
      </c>
      <c r="E18" s="38">
        <f t="shared" si="7"/>
        <v>45.135245901639344</v>
      </c>
      <c r="F18" s="38">
        <f t="shared" si="7"/>
        <v>45.092485549132945</v>
      </c>
      <c r="G18" s="38">
        <f t="shared" si="7"/>
        <v>46.283132530120483</v>
      </c>
      <c r="H18" s="38">
        <f t="shared" si="7"/>
        <v>44.157142857142858</v>
      </c>
      <c r="I18" s="39">
        <f t="shared" si="7"/>
        <v>43.913845252051587</v>
      </c>
      <c r="J18" s="3"/>
      <c r="K18" s="3"/>
      <c r="L18" s="3"/>
      <c r="M18" s="3"/>
      <c r="N18" s="3"/>
      <c r="O18" s="3"/>
      <c r="P18" s="3"/>
      <c r="Q18" s="3"/>
      <c r="R18" s="3"/>
      <c r="S18" s="3"/>
      <c r="T18" s="3"/>
      <c r="U18" s="3"/>
      <c r="V18" s="3"/>
      <c r="W18" s="3"/>
      <c r="X18" s="3"/>
      <c r="Y18" s="3"/>
      <c r="Z18" s="3"/>
    </row>
    <row r="19" spans="1:26" ht="38.25" x14ac:dyDescent="0.2">
      <c r="A19" s="40" t="s">
        <v>31</v>
      </c>
      <c r="B19" s="41">
        <v>166</v>
      </c>
      <c r="C19" s="41">
        <v>320.75</v>
      </c>
      <c r="D19" s="41">
        <v>85.5</v>
      </c>
      <c r="E19" s="41">
        <v>292</v>
      </c>
      <c r="F19" s="41">
        <v>369</v>
      </c>
      <c r="G19" s="41">
        <v>213.5</v>
      </c>
      <c r="H19" s="41">
        <v>337.5</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5.7141873633844509E-3</v>
      </c>
      <c r="C20" s="42">
        <f t="shared" si="8"/>
        <v>1.2159754340738495E-2</v>
      </c>
      <c r="D20" s="42">
        <f t="shared" ref="D20:G20" si="9">D19/D12</f>
        <v>2.75986733269313E-3</v>
      </c>
      <c r="E20" s="43">
        <f t="shared" si="9"/>
        <v>9.4801347347916072E-3</v>
      </c>
      <c r="F20" s="43">
        <f t="shared" si="9"/>
        <v>9.5537072397164965E-3</v>
      </c>
      <c r="G20" s="42">
        <f t="shared" si="9"/>
        <v>4.8064746703287429E-3</v>
      </c>
      <c r="H20" s="42">
        <f>H19/H11</f>
        <v>1.1784929746105474E-2</v>
      </c>
      <c r="I20" s="44">
        <f>SUM(B19:H19)/I12</f>
        <v>7.3828485617937903E-3</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5320.01</v>
      </c>
      <c r="C22" s="52">
        <v>5166.34</v>
      </c>
      <c r="D22" s="52">
        <v>4710.3999999999996</v>
      </c>
      <c r="E22" s="52">
        <v>5495.01</v>
      </c>
      <c r="F22" s="52">
        <v>6594.61</v>
      </c>
      <c r="G22" s="52">
        <v>6540.01</v>
      </c>
      <c r="H22" s="52">
        <v>5594.43</v>
      </c>
      <c r="I22" s="53">
        <f>SUM(B22:H22)/I11</f>
        <v>0.18323452491429362</v>
      </c>
      <c r="J22" s="3"/>
      <c r="K22" s="3"/>
      <c r="L22" s="3"/>
      <c r="M22" s="3"/>
      <c r="N22" s="3"/>
      <c r="O22" s="3"/>
      <c r="P22" s="3"/>
      <c r="Q22" s="3"/>
      <c r="R22" s="3"/>
      <c r="S22" s="3"/>
      <c r="T22" s="3"/>
      <c r="U22" s="3"/>
      <c r="V22" s="3"/>
      <c r="W22" s="3"/>
      <c r="X22" s="3"/>
      <c r="Y22" s="3"/>
      <c r="Z22" s="3"/>
    </row>
    <row r="23" spans="1:26" ht="18" customHeight="1" x14ac:dyDescent="0.2">
      <c r="A23" s="7" t="s">
        <v>35</v>
      </c>
      <c r="B23" s="54">
        <v>0.183</v>
      </c>
      <c r="C23" s="54">
        <v>0.19600000000000001</v>
      </c>
      <c r="D23" s="54">
        <v>0.18640000000000001</v>
      </c>
      <c r="E23" s="55">
        <v>0.18990000000000001</v>
      </c>
      <c r="F23" s="55">
        <v>0.17299999999999999</v>
      </c>
      <c r="G23" s="55">
        <v>0.16850000000000001</v>
      </c>
      <c r="H23" s="55">
        <v>0.19500000000000001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00"/>
  <sheetViews>
    <sheetView workbookViewId="0"/>
  </sheetViews>
  <sheetFormatPr defaultColWidth="12.42578125" defaultRowHeight="15" customHeight="1" x14ac:dyDescent="0.2"/>
  <cols>
    <col min="1" max="1" width="18.7109375" customWidth="1"/>
    <col min="2" max="2" width="14.7109375" customWidth="1"/>
    <col min="3" max="3" width="27.42578125" customWidth="1"/>
    <col min="4"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44977</v>
      </c>
      <c r="C2" s="5">
        <v>44978</v>
      </c>
      <c r="D2" s="5">
        <v>44979</v>
      </c>
      <c r="E2" s="5">
        <v>44980</v>
      </c>
      <c r="F2" s="5">
        <v>44981</v>
      </c>
      <c r="G2" s="5">
        <v>44982</v>
      </c>
      <c r="H2" s="5">
        <v>44983</v>
      </c>
      <c r="I2" s="6" t="s">
        <v>8</v>
      </c>
      <c r="J2" s="3"/>
      <c r="K2" s="3"/>
      <c r="L2" s="3"/>
      <c r="M2" s="3"/>
      <c r="N2" s="3"/>
      <c r="O2" s="3"/>
      <c r="P2" s="3"/>
      <c r="Q2" s="3"/>
      <c r="R2" s="3"/>
      <c r="S2" s="3"/>
      <c r="T2" s="3"/>
      <c r="U2" s="3"/>
      <c r="V2" s="3"/>
      <c r="W2" s="3"/>
      <c r="X2" s="3"/>
      <c r="Y2" s="3"/>
      <c r="Z2" s="3"/>
    </row>
    <row r="3" spans="1:26" ht="18" customHeight="1" x14ac:dyDescent="0.2">
      <c r="A3" s="7" t="s">
        <v>9</v>
      </c>
      <c r="B3" s="8">
        <v>7782.5</v>
      </c>
      <c r="C3" s="8">
        <v>5031.25</v>
      </c>
      <c r="D3" s="8">
        <v>6675.25</v>
      </c>
      <c r="E3" s="8">
        <v>4347.75</v>
      </c>
      <c r="F3" s="8">
        <v>7621</v>
      </c>
      <c r="G3" s="8">
        <v>10353.5</v>
      </c>
      <c r="H3" s="8">
        <v>8032.75</v>
      </c>
      <c r="I3" s="9">
        <f t="shared" ref="I3:I10" si="0">SUM(A3:H3)</f>
        <v>49844</v>
      </c>
      <c r="J3" s="3"/>
      <c r="K3" s="3"/>
      <c r="L3" s="3"/>
      <c r="M3" s="3"/>
      <c r="N3" s="3"/>
      <c r="O3" s="3"/>
      <c r="P3" s="3"/>
      <c r="Q3" s="3"/>
      <c r="R3" s="3"/>
      <c r="S3" s="3"/>
      <c r="T3" s="3"/>
      <c r="U3" s="3"/>
      <c r="V3" s="3"/>
      <c r="W3" s="3"/>
      <c r="X3" s="3"/>
      <c r="Y3" s="3"/>
      <c r="Z3" s="3"/>
    </row>
    <row r="4" spans="1:26" ht="18" customHeight="1" x14ac:dyDescent="0.2">
      <c r="A4" s="7" t="s">
        <v>10</v>
      </c>
      <c r="B4" s="10">
        <v>218</v>
      </c>
      <c r="C4" s="10">
        <v>147</v>
      </c>
      <c r="D4" s="11">
        <v>168</v>
      </c>
      <c r="E4" s="10">
        <v>121</v>
      </c>
      <c r="F4" s="10">
        <v>187</v>
      </c>
      <c r="G4" s="11">
        <v>249</v>
      </c>
      <c r="H4" s="11">
        <v>190</v>
      </c>
      <c r="I4" s="12">
        <f t="shared" si="0"/>
        <v>1280</v>
      </c>
      <c r="J4" s="3"/>
      <c r="K4" s="3"/>
      <c r="L4" s="3"/>
      <c r="M4" s="3"/>
      <c r="N4" s="3"/>
      <c r="O4" s="3"/>
      <c r="P4" s="3"/>
      <c r="Q4" s="3"/>
      <c r="R4" s="3"/>
      <c r="S4" s="3"/>
      <c r="T4" s="3"/>
      <c r="U4" s="3"/>
      <c r="V4" s="3"/>
      <c r="W4" s="3"/>
      <c r="X4" s="3"/>
      <c r="Y4" s="3"/>
      <c r="Z4" s="3"/>
    </row>
    <row r="5" spans="1:26" ht="18" customHeight="1" x14ac:dyDescent="0.2">
      <c r="A5" s="7" t="s">
        <v>11</v>
      </c>
      <c r="B5" s="8">
        <v>19703.25</v>
      </c>
      <c r="C5" s="8">
        <v>21010.25</v>
      </c>
      <c r="D5" s="13">
        <v>22000.25</v>
      </c>
      <c r="E5" s="8">
        <v>22192.25</v>
      </c>
      <c r="F5" s="8">
        <v>22446.36</v>
      </c>
      <c r="G5" s="13">
        <v>23175.25</v>
      </c>
      <c r="H5" s="13">
        <v>18089.5</v>
      </c>
      <c r="I5" s="9">
        <f t="shared" si="0"/>
        <v>148617.10999999999</v>
      </c>
      <c r="J5" s="3"/>
      <c r="K5" s="3"/>
      <c r="L5" s="3"/>
      <c r="M5" s="3"/>
      <c r="N5" s="3"/>
      <c r="O5" s="3"/>
      <c r="P5" s="3"/>
      <c r="Q5" s="3"/>
      <c r="R5" s="3"/>
      <c r="S5" s="3"/>
      <c r="T5" s="3"/>
      <c r="U5" s="3"/>
      <c r="V5" s="3"/>
      <c r="W5" s="3"/>
      <c r="X5" s="3"/>
      <c r="Y5" s="3"/>
      <c r="Z5" s="3"/>
    </row>
    <row r="6" spans="1:26" ht="18" customHeight="1" x14ac:dyDescent="0.2">
      <c r="A6" s="7" t="s">
        <v>12</v>
      </c>
      <c r="B6" s="10">
        <v>299</v>
      </c>
      <c r="C6" s="10">
        <v>301</v>
      </c>
      <c r="D6" s="11">
        <v>347</v>
      </c>
      <c r="E6" s="10">
        <v>310</v>
      </c>
      <c r="F6" s="10">
        <v>342</v>
      </c>
      <c r="G6" s="11">
        <v>359</v>
      </c>
      <c r="H6" s="11">
        <v>266</v>
      </c>
      <c r="I6" s="14">
        <f t="shared" si="0"/>
        <v>2224</v>
      </c>
      <c r="J6" s="3"/>
      <c r="K6" s="3"/>
      <c r="L6" s="3"/>
      <c r="M6" s="3"/>
      <c r="N6" s="3"/>
      <c r="O6" s="3"/>
      <c r="P6" s="3"/>
      <c r="Q6" s="3"/>
      <c r="R6" s="3"/>
      <c r="S6" s="3"/>
      <c r="T6" s="3"/>
      <c r="U6" s="3"/>
      <c r="V6" s="3"/>
      <c r="W6" s="3"/>
      <c r="X6" s="3"/>
      <c r="Y6" s="3"/>
      <c r="Z6" s="3"/>
    </row>
    <row r="7" spans="1:26" ht="18" customHeight="1" x14ac:dyDescent="0.2">
      <c r="A7" s="7" t="s">
        <v>13</v>
      </c>
      <c r="B7" s="8">
        <v>5226.75</v>
      </c>
      <c r="C7" s="8">
        <v>4518.25</v>
      </c>
      <c r="D7" s="13">
        <v>5137.75</v>
      </c>
      <c r="E7" s="8">
        <v>5718</v>
      </c>
      <c r="F7" s="8">
        <v>8150</v>
      </c>
      <c r="G7" s="13">
        <v>7048.25</v>
      </c>
      <c r="H7" s="13">
        <v>4774.5</v>
      </c>
      <c r="I7" s="15">
        <f t="shared" si="0"/>
        <v>40573.5</v>
      </c>
      <c r="J7" s="3"/>
      <c r="K7" s="3"/>
      <c r="L7" s="3"/>
      <c r="M7" s="3"/>
      <c r="N7" s="3"/>
      <c r="O7" s="3"/>
      <c r="P7" s="3"/>
      <c r="Q7" s="3"/>
      <c r="R7" s="3"/>
      <c r="S7" s="3"/>
      <c r="T7" s="3"/>
      <c r="U7" s="3"/>
      <c r="V7" s="3"/>
      <c r="W7" s="3"/>
      <c r="X7" s="3"/>
      <c r="Y7" s="3"/>
      <c r="Z7" s="3"/>
    </row>
    <row r="8" spans="1:26" ht="18" customHeight="1" x14ac:dyDescent="0.2">
      <c r="A8" s="7" t="s">
        <v>14</v>
      </c>
      <c r="B8" s="10">
        <v>104</v>
      </c>
      <c r="C8" s="10">
        <v>107</v>
      </c>
      <c r="D8" s="11">
        <v>119</v>
      </c>
      <c r="E8" s="10">
        <v>120</v>
      </c>
      <c r="F8" s="10">
        <v>162</v>
      </c>
      <c r="G8" s="11">
        <v>169</v>
      </c>
      <c r="H8" s="11">
        <v>124</v>
      </c>
      <c r="I8" s="14">
        <f t="shared" si="0"/>
        <v>905</v>
      </c>
      <c r="J8" s="3"/>
      <c r="K8" s="3"/>
      <c r="L8" s="3"/>
      <c r="M8" s="3"/>
      <c r="N8" s="3"/>
      <c r="O8" s="3"/>
      <c r="P8" s="3"/>
      <c r="Q8" s="3"/>
      <c r="R8" s="3"/>
      <c r="S8" s="3"/>
      <c r="T8" s="3"/>
      <c r="U8" s="3"/>
      <c r="V8" s="3"/>
      <c r="W8" s="3"/>
      <c r="X8" s="3"/>
      <c r="Y8" s="3"/>
      <c r="Z8" s="3"/>
    </row>
    <row r="9" spans="1:26" ht="15" customHeight="1" x14ac:dyDescent="0.2">
      <c r="A9" s="16" t="s">
        <v>15</v>
      </c>
      <c r="B9" s="17">
        <v>191.5</v>
      </c>
      <c r="C9" s="17">
        <v>229</v>
      </c>
      <c r="D9" s="18">
        <v>128.5</v>
      </c>
      <c r="E9" s="17">
        <v>383.5</v>
      </c>
      <c r="F9" s="17">
        <v>588.5</v>
      </c>
      <c r="G9" s="18">
        <v>168</v>
      </c>
      <c r="H9" s="18">
        <v>242</v>
      </c>
      <c r="I9" s="9">
        <f t="shared" si="0"/>
        <v>1931</v>
      </c>
      <c r="J9" s="3"/>
      <c r="K9" s="3"/>
      <c r="L9" s="3"/>
      <c r="M9" s="3"/>
      <c r="N9" s="3"/>
      <c r="O9" s="3"/>
      <c r="P9" s="3"/>
      <c r="Q9" s="3"/>
      <c r="R9" s="3"/>
      <c r="S9" s="3"/>
      <c r="T9" s="3"/>
      <c r="U9" s="3"/>
      <c r="V9" s="3"/>
      <c r="W9" s="3"/>
      <c r="X9" s="3"/>
      <c r="Y9" s="3"/>
      <c r="Z9" s="3"/>
    </row>
    <row r="10" spans="1:26" ht="15" customHeight="1" x14ac:dyDescent="0.2">
      <c r="A10" s="16" t="s">
        <v>16</v>
      </c>
      <c r="B10" s="19">
        <v>7</v>
      </c>
      <c r="C10" s="19">
        <v>7</v>
      </c>
      <c r="D10" s="20">
        <v>8</v>
      </c>
      <c r="E10" s="19">
        <v>8</v>
      </c>
      <c r="F10" s="19">
        <v>13</v>
      </c>
      <c r="G10" s="20">
        <v>8</v>
      </c>
      <c r="H10" s="20">
        <v>5</v>
      </c>
      <c r="I10" s="12">
        <f t="shared" si="0"/>
        <v>56</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32712.5</v>
      </c>
      <c r="C11" s="22">
        <f t="shared" si="1"/>
        <v>30559.75</v>
      </c>
      <c r="D11" s="22">
        <f t="shared" si="1"/>
        <v>33813.25</v>
      </c>
      <c r="E11" s="22">
        <f t="shared" si="1"/>
        <v>32258</v>
      </c>
      <c r="F11" s="22">
        <f t="shared" si="1"/>
        <v>38217.360000000001</v>
      </c>
      <c r="G11" s="22">
        <f t="shared" si="1"/>
        <v>40577</v>
      </c>
      <c r="H11" s="22">
        <f t="shared" si="1"/>
        <v>30896.75</v>
      </c>
      <c r="I11" s="23">
        <f t="shared" ref="I11:I12" si="2">SUM(B11:H11)</f>
        <v>239034.61</v>
      </c>
      <c r="J11" s="3"/>
      <c r="K11" s="3"/>
      <c r="L11" s="3"/>
      <c r="M11" s="3"/>
      <c r="N11" s="3"/>
      <c r="O11" s="3"/>
      <c r="P11" s="3"/>
      <c r="Q11" s="3"/>
      <c r="R11" s="3"/>
      <c r="S11" s="3"/>
      <c r="T11" s="3"/>
      <c r="U11" s="3"/>
      <c r="V11" s="3"/>
      <c r="W11" s="3"/>
      <c r="X11" s="3"/>
      <c r="Y11" s="3"/>
      <c r="Z11" s="3"/>
    </row>
    <row r="12" spans="1:26" ht="18" customHeight="1" x14ac:dyDescent="0.2">
      <c r="A12" s="24" t="s">
        <v>18</v>
      </c>
      <c r="B12" s="25">
        <v>32721</v>
      </c>
      <c r="C12" s="26">
        <v>33053.5</v>
      </c>
      <c r="D12" s="26">
        <v>34673.25</v>
      </c>
      <c r="E12" s="26">
        <v>35670.51</v>
      </c>
      <c r="F12" s="26">
        <v>43859.91</v>
      </c>
      <c r="G12" s="26">
        <v>41510.01</v>
      </c>
      <c r="H12" s="27">
        <v>33752.5</v>
      </c>
      <c r="I12" s="28">
        <f t="shared" si="2"/>
        <v>255240.68000000002</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-2.5977201185782832E-4</v>
      </c>
      <c r="C13" s="29">
        <f t="shared" si="3"/>
        <v>-7.5445868062383709E-2</v>
      </c>
      <c r="D13" s="29">
        <f t="shared" si="3"/>
        <v>-2.4802982125990497E-2</v>
      </c>
      <c r="E13" s="29">
        <f t="shared" si="3"/>
        <v>-9.5667541619113436E-2</v>
      </c>
      <c r="F13" s="29">
        <f t="shared" si="3"/>
        <v>-0.12864937479351879</v>
      </c>
      <c r="G13" s="29">
        <f t="shared" si="3"/>
        <v>-2.247674717495857E-2</v>
      </c>
      <c r="H13" s="29">
        <f t="shared" si="3"/>
        <v>-8.4608547514998883E-2</v>
      </c>
      <c r="I13" s="30">
        <f t="shared" si="3"/>
        <v>-6.3493287982150939E-2</v>
      </c>
      <c r="J13" s="3"/>
      <c r="K13" s="3"/>
      <c r="L13" s="3"/>
      <c r="M13" s="3"/>
      <c r="N13" s="3"/>
      <c r="O13" s="3"/>
      <c r="P13" s="3"/>
      <c r="Q13" s="3"/>
      <c r="R13" s="3"/>
      <c r="S13" s="3"/>
      <c r="T13" s="3"/>
      <c r="U13" s="3"/>
      <c r="V13" s="3"/>
      <c r="W13" s="3"/>
      <c r="X13" s="3"/>
      <c r="Y13" s="3"/>
      <c r="Z13" s="3"/>
    </row>
    <row r="14" spans="1:26" ht="229.5" x14ac:dyDescent="0.2">
      <c r="A14" s="7"/>
      <c r="B14" s="31" t="s">
        <v>194</v>
      </c>
      <c r="C14" s="31" t="s">
        <v>195</v>
      </c>
      <c r="D14" s="31" t="s">
        <v>196</v>
      </c>
      <c r="E14" s="31" t="s">
        <v>197</v>
      </c>
      <c r="F14" s="32" t="s">
        <v>198</v>
      </c>
      <c r="G14" s="31" t="s">
        <v>199</v>
      </c>
      <c r="H14" s="31" t="s">
        <v>200</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621</v>
      </c>
      <c r="C15" s="35">
        <f t="shared" si="4"/>
        <v>555</v>
      </c>
      <c r="D15" s="35">
        <f t="shared" si="4"/>
        <v>634</v>
      </c>
      <c r="E15" s="35">
        <f t="shared" si="4"/>
        <v>551</v>
      </c>
      <c r="F15" s="35">
        <f t="shared" si="4"/>
        <v>691</v>
      </c>
      <c r="G15" s="36">
        <f t="shared" si="4"/>
        <v>777</v>
      </c>
      <c r="H15" s="35">
        <f t="shared" si="4"/>
        <v>580</v>
      </c>
      <c r="I15" s="37">
        <f>SUM(A15:G15)</f>
        <v>3829</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35.699541284403672</v>
      </c>
      <c r="C16" s="38">
        <f t="shared" si="5"/>
        <v>34.226190476190474</v>
      </c>
      <c r="D16" s="38">
        <f t="shared" si="5"/>
        <v>39.733630952380949</v>
      </c>
      <c r="E16" s="38">
        <f t="shared" si="5"/>
        <v>35.93181818181818</v>
      </c>
      <c r="F16" s="38">
        <f t="shared" si="5"/>
        <v>40.754010695187169</v>
      </c>
      <c r="G16" s="38">
        <f t="shared" si="5"/>
        <v>41.580321285140563</v>
      </c>
      <c r="H16" s="38">
        <f t="shared" si="5"/>
        <v>42.277631578947371</v>
      </c>
      <c r="I16" s="39">
        <f t="shared" si="5"/>
        <v>38.940624999999997</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65.897157190635454</v>
      </c>
      <c r="C17" s="38">
        <f t="shared" si="6"/>
        <v>69.801495016611298</v>
      </c>
      <c r="D17" s="38">
        <f t="shared" si="6"/>
        <v>63.40129682997118</v>
      </c>
      <c r="E17" s="38">
        <f t="shared" si="6"/>
        <v>71.587903225806457</v>
      </c>
      <c r="F17" s="38">
        <f t="shared" si="6"/>
        <v>65.632631578947368</v>
      </c>
      <c r="G17" s="38">
        <f t="shared" si="6"/>
        <v>64.555013927576596</v>
      </c>
      <c r="H17" s="38">
        <f t="shared" si="6"/>
        <v>68.005639097744364</v>
      </c>
      <c r="I17" s="39">
        <f t="shared" si="6"/>
        <v>66.824240107913667</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50.25721153846154</v>
      </c>
      <c r="C18" s="38">
        <f t="shared" si="7"/>
        <v>42.226635514018689</v>
      </c>
      <c r="D18" s="38">
        <f t="shared" si="7"/>
        <v>43.174369747899156</v>
      </c>
      <c r="E18" s="38">
        <f t="shared" si="7"/>
        <v>47.65</v>
      </c>
      <c r="F18" s="38">
        <f t="shared" si="7"/>
        <v>50.308641975308639</v>
      </c>
      <c r="G18" s="38">
        <f t="shared" si="7"/>
        <v>41.705621301775146</v>
      </c>
      <c r="H18" s="38">
        <f t="shared" si="7"/>
        <v>38.50403225806452</v>
      </c>
      <c r="I18" s="39">
        <f t="shared" si="7"/>
        <v>44.832596685082876</v>
      </c>
      <c r="J18" s="3"/>
      <c r="K18" s="3"/>
      <c r="L18" s="3"/>
      <c r="M18" s="3"/>
      <c r="N18" s="3"/>
      <c r="O18" s="3"/>
      <c r="P18" s="3"/>
      <c r="Q18" s="3"/>
      <c r="R18" s="3"/>
      <c r="S18" s="3"/>
      <c r="T18" s="3"/>
      <c r="U18" s="3"/>
      <c r="V18" s="3"/>
      <c r="W18" s="3"/>
      <c r="X18" s="3"/>
      <c r="Y18" s="3"/>
      <c r="Z18" s="3"/>
    </row>
    <row r="19" spans="1:26" ht="38.25" x14ac:dyDescent="0.2">
      <c r="A19" s="40" t="s">
        <v>31</v>
      </c>
      <c r="B19" s="41">
        <v>302</v>
      </c>
      <c r="C19" s="41">
        <v>760</v>
      </c>
      <c r="D19" s="41">
        <v>480.5</v>
      </c>
      <c r="E19" s="41">
        <v>203</v>
      </c>
      <c r="F19" s="41">
        <v>278.5</v>
      </c>
      <c r="G19" s="41">
        <v>336.75</v>
      </c>
      <c r="H19" s="41">
        <v>203</v>
      </c>
      <c r="I19" s="15"/>
      <c r="J19" s="3"/>
      <c r="K19" s="3"/>
      <c r="L19" s="3"/>
      <c r="M19" s="3"/>
      <c r="N19" s="3"/>
      <c r="O19" s="3"/>
      <c r="P19" s="3"/>
      <c r="Q19" s="3"/>
      <c r="R19" s="3"/>
      <c r="S19" s="3"/>
      <c r="T19" s="3"/>
      <c r="U19" s="3"/>
      <c r="V19" s="3"/>
      <c r="W19" s="3"/>
      <c r="X19" s="3"/>
      <c r="Y19" s="3"/>
      <c r="Z19" s="3"/>
    </row>
    <row r="20" spans="1:26" ht="14.25" x14ac:dyDescent="0.2">
      <c r="A20" s="7" t="s">
        <v>32</v>
      </c>
      <c r="B20" s="42">
        <f t="shared" ref="B20:C20" si="8">B19/B11</f>
        <v>9.2319449751623994E-3</v>
      </c>
      <c r="C20" s="42">
        <f t="shared" si="8"/>
        <v>2.4869313394252242E-2</v>
      </c>
      <c r="D20" s="42">
        <f t="shared" ref="D20:G20" si="9">D19/D12</f>
        <v>1.3857945245974923E-2</v>
      </c>
      <c r="E20" s="43">
        <f t="shared" si="9"/>
        <v>5.6909755425420044E-3</v>
      </c>
      <c r="F20" s="43">
        <f t="shared" si="9"/>
        <v>6.3497622316142461E-3</v>
      </c>
      <c r="G20" s="42">
        <f t="shared" si="9"/>
        <v>8.1125010569739683E-3</v>
      </c>
      <c r="H20" s="42">
        <f>H19/H11</f>
        <v>6.5702703358767505E-3</v>
      </c>
      <c r="I20" s="44">
        <f>SUM(B19:H19)/I12</f>
        <v>1.0044441191741065E-2</v>
      </c>
      <c r="J20" s="3"/>
      <c r="K20" s="3"/>
      <c r="L20" s="3"/>
      <c r="M20" s="3"/>
      <c r="N20" s="3"/>
      <c r="O20" s="3"/>
      <c r="P20" s="3"/>
      <c r="Q20" s="3"/>
      <c r="R20" s="3"/>
      <c r="S20" s="3"/>
      <c r="T20" s="3"/>
      <c r="U20" s="3"/>
      <c r="V20" s="3"/>
      <c r="W20" s="3"/>
      <c r="X20" s="3"/>
      <c r="Y20" s="3"/>
      <c r="Z20" s="3"/>
    </row>
    <row r="21" spans="1:26" ht="30" customHeight="1" x14ac:dyDescent="0.2">
      <c r="A21" s="45" t="s">
        <v>33</v>
      </c>
      <c r="B21" s="46"/>
      <c r="C21" s="47" t="s">
        <v>201</v>
      </c>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5458.25</v>
      </c>
      <c r="C22" s="52">
        <v>5076.13</v>
      </c>
      <c r="D22" s="52">
        <v>5398.88</v>
      </c>
      <c r="E22" s="52">
        <v>5805.51</v>
      </c>
      <c r="F22" s="52">
        <v>6113.66</v>
      </c>
      <c r="G22" s="52">
        <v>6635.15</v>
      </c>
      <c r="H22" s="52">
        <v>5560.87</v>
      </c>
      <c r="I22" s="53">
        <f>SUM(B22:H22)/I11</f>
        <v>0.16754247428855598</v>
      </c>
      <c r="J22" s="3"/>
      <c r="K22" s="3"/>
      <c r="L22" s="3"/>
      <c r="M22" s="3"/>
      <c r="N22" s="3"/>
      <c r="O22" s="3"/>
      <c r="P22" s="3"/>
      <c r="Q22" s="3"/>
      <c r="R22" s="3"/>
      <c r="S22" s="3"/>
      <c r="T22" s="3"/>
      <c r="U22" s="3"/>
      <c r="V22" s="3"/>
      <c r="W22" s="3"/>
      <c r="X22" s="3"/>
      <c r="Y22" s="3"/>
      <c r="Z22" s="3"/>
    </row>
    <row r="23" spans="1:26" ht="18" customHeight="1" x14ac:dyDescent="0.2">
      <c r="A23" s="7" t="s">
        <v>35</v>
      </c>
      <c r="B23" s="54">
        <v>0.16700000000000001</v>
      </c>
      <c r="C23" s="54">
        <v>0.16600000000000001</v>
      </c>
      <c r="D23" s="54">
        <v>0.15970000000000001</v>
      </c>
      <c r="E23" s="55">
        <v>0.18</v>
      </c>
      <c r="F23" s="55">
        <v>0.16</v>
      </c>
      <c r="G23" s="55">
        <v>0.16400000000000001</v>
      </c>
      <c r="H23" s="55">
        <v>0.18</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8.85546875" customWidth="1"/>
    <col min="7" max="7" width="14.7109375" customWidth="1"/>
    <col min="8" max="8" width="19.4257812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44970</v>
      </c>
      <c r="C2" s="5">
        <v>44971</v>
      </c>
      <c r="D2" s="5">
        <v>44972</v>
      </c>
      <c r="E2" s="5">
        <v>44973</v>
      </c>
      <c r="F2" s="5">
        <v>44974</v>
      </c>
      <c r="G2" s="5">
        <v>44975</v>
      </c>
      <c r="H2" s="5">
        <v>44976</v>
      </c>
      <c r="I2" s="6" t="s">
        <v>8</v>
      </c>
      <c r="J2" s="3"/>
      <c r="K2" s="3"/>
      <c r="L2" s="3"/>
      <c r="M2" s="3"/>
      <c r="N2" s="3"/>
      <c r="O2" s="3"/>
      <c r="P2" s="3"/>
      <c r="Q2" s="3"/>
      <c r="R2" s="3"/>
      <c r="S2" s="3"/>
      <c r="T2" s="3"/>
      <c r="U2" s="3"/>
      <c r="V2" s="3"/>
      <c r="W2" s="3"/>
      <c r="X2" s="3"/>
      <c r="Y2" s="3"/>
      <c r="Z2" s="3"/>
    </row>
    <row r="3" spans="1:26" ht="18" customHeight="1" x14ac:dyDescent="0.2">
      <c r="A3" s="7" t="s">
        <v>9</v>
      </c>
      <c r="B3" s="8">
        <v>5689.5</v>
      </c>
      <c r="C3" s="8">
        <v>7066.5</v>
      </c>
      <c r="D3" s="8">
        <v>5408.1</v>
      </c>
      <c r="E3" s="8">
        <v>6792.5</v>
      </c>
      <c r="F3" s="8">
        <v>7626</v>
      </c>
      <c r="G3" s="8">
        <v>9275.25</v>
      </c>
      <c r="H3" s="8">
        <v>8190</v>
      </c>
      <c r="I3" s="9">
        <f t="shared" ref="I3:I10" si="0">SUM(A3:H3)</f>
        <v>50047.85</v>
      </c>
      <c r="J3" s="3"/>
      <c r="K3" s="3"/>
      <c r="L3" s="3"/>
      <c r="M3" s="3"/>
      <c r="N3" s="3"/>
      <c r="O3" s="3"/>
      <c r="P3" s="3"/>
      <c r="Q3" s="3"/>
      <c r="R3" s="3"/>
      <c r="S3" s="3"/>
      <c r="T3" s="3"/>
      <c r="U3" s="3"/>
      <c r="V3" s="3"/>
      <c r="W3" s="3"/>
      <c r="X3" s="3"/>
      <c r="Y3" s="3"/>
      <c r="Z3" s="3"/>
    </row>
    <row r="4" spans="1:26" ht="18" customHeight="1" x14ac:dyDescent="0.2">
      <c r="A4" s="7" t="s">
        <v>10</v>
      </c>
      <c r="B4" s="10">
        <v>137</v>
      </c>
      <c r="C4" s="10">
        <v>156</v>
      </c>
      <c r="D4" s="11">
        <v>148</v>
      </c>
      <c r="E4" s="10">
        <v>177</v>
      </c>
      <c r="F4" s="10">
        <v>179</v>
      </c>
      <c r="G4" s="11">
        <v>212</v>
      </c>
      <c r="H4" s="11">
        <v>202</v>
      </c>
      <c r="I4" s="12">
        <f t="shared" si="0"/>
        <v>1211</v>
      </c>
      <c r="J4" s="3"/>
      <c r="K4" s="3"/>
      <c r="L4" s="3"/>
      <c r="M4" s="3"/>
      <c r="N4" s="3"/>
      <c r="O4" s="3"/>
      <c r="P4" s="3"/>
      <c r="Q4" s="3"/>
      <c r="R4" s="3"/>
      <c r="S4" s="3"/>
      <c r="T4" s="3"/>
      <c r="U4" s="3"/>
      <c r="V4" s="3"/>
      <c r="W4" s="3"/>
      <c r="X4" s="3"/>
      <c r="Y4" s="3"/>
      <c r="Z4" s="3"/>
    </row>
    <row r="5" spans="1:26" ht="18" customHeight="1" x14ac:dyDescent="0.2">
      <c r="A5" s="7" t="s">
        <v>11</v>
      </c>
      <c r="B5" s="8">
        <v>18281.009999999998</v>
      </c>
      <c r="C5" s="8">
        <v>35812.25</v>
      </c>
      <c r="D5" s="13">
        <v>20254.759999999998</v>
      </c>
      <c r="E5" s="8">
        <v>22485.25</v>
      </c>
      <c r="F5" s="8">
        <v>25249</v>
      </c>
      <c r="G5" s="13">
        <v>25490.5</v>
      </c>
      <c r="H5" s="13">
        <v>18325.25</v>
      </c>
      <c r="I5" s="9">
        <f t="shared" si="0"/>
        <v>165898.01999999999</v>
      </c>
      <c r="J5" s="3"/>
      <c r="K5" s="3"/>
      <c r="L5" s="3"/>
      <c r="M5" s="3"/>
      <c r="N5" s="3"/>
      <c r="O5" s="3"/>
      <c r="P5" s="3"/>
      <c r="Q5" s="3"/>
      <c r="R5" s="3"/>
      <c r="S5" s="3"/>
      <c r="T5" s="3"/>
      <c r="U5" s="3"/>
      <c r="V5" s="3"/>
      <c r="W5" s="3"/>
      <c r="X5" s="3"/>
      <c r="Y5" s="3"/>
      <c r="Z5" s="3"/>
    </row>
    <row r="6" spans="1:26" ht="18" customHeight="1" x14ac:dyDescent="0.2">
      <c r="A6" s="7" t="s">
        <v>12</v>
      </c>
      <c r="B6" s="10">
        <v>283</v>
      </c>
      <c r="C6" s="10">
        <v>268</v>
      </c>
      <c r="D6" s="11">
        <v>301</v>
      </c>
      <c r="E6" s="10">
        <v>305</v>
      </c>
      <c r="F6" s="10">
        <v>343</v>
      </c>
      <c r="G6" s="11">
        <v>381</v>
      </c>
      <c r="H6" s="11">
        <v>308</v>
      </c>
      <c r="I6" s="14">
        <f t="shared" si="0"/>
        <v>2189</v>
      </c>
      <c r="J6" s="3"/>
      <c r="K6" s="3"/>
      <c r="L6" s="3"/>
      <c r="M6" s="3"/>
      <c r="N6" s="3"/>
      <c r="O6" s="3"/>
      <c r="P6" s="3"/>
      <c r="Q6" s="3"/>
      <c r="R6" s="3"/>
      <c r="S6" s="3"/>
      <c r="T6" s="3"/>
      <c r="U6" s="3"/>
      <c r="V6" s="3"/>
      <c r="W6" s="3"/>
      <c r="X6" s="3"/>
      <c r="Y6" s="3"/>
      <c r="Z6" s="3"/>
    </row>
    <row r="7" spans="1:26" ht="18" customHeight="1" x14ac:dyDescent="0.2">
      <c r="A7" s="7" t="s">
        <v>13</v>
      </c>
      <c r="B7" s="8">
        <v>4866.5</v>
      </c>
      <c r="C7" s="8">
        <v>5345.5</v>
      </c>
      <c r="D7" s="13">
        <v>4139.25</v>
      </c>
      <c r="E7" s="8">
        <v>6666.75</v>
      </c>
      <c r="F7" s="8">
        <v>7969.25</v>
      </c>
      <c r="G7" s="13">
        <v>8205</v>
      </c>
      <c r="H7" s="13">
        <v>5427.25</v>
      </c>
      <c r="I7" s="15">
        <f t="shared" si="0"/>
        <v>42619.5</v>
      </c>
      <c r="J7" s="3"/>
      <c r="K7" s="3"/>
      <c r="L7" s="3"/>
      <c r="M7" s="3"/>
      <c r="N7" s="3"/>
      <c r="O7" s="3"/>
      <c r="P7" s="3"/>
      <c r="Q7" s="3"/>
      <c r="R7" s="3"/>
      <c r="S7" s="3"/>
      <c r="T7" s="3"/>
      <c r="U7" s="3"/>
      <c r="V7" s="3"/>
      <c r="W7" s="3"/>
      <c r="X7" s="3"/>
      <c r="Y7" s="3"/>
      <c r="Z7" s="3"/>
    </row>
    <row r="8" spans="1:26" ht="18" customHeight="1" x14ac:dyDescent="0.2">
      <c r="A8" s="7" t="s">
        <v>14</v>
      </c>
      <c r="B8" s="10">
        <v>92</v>
      </c>
      <c r="C8" s="10">
        <v>120</v>
      </c>
      <c r="D8" s="11">
        <v>88</v>
      </c>
      <c r="E8" s="10">
        <v>136</v>
      </c>
      <c r="F8" s="10">
        <v>189</v>
      </c>
      <c r="G8" s="11">
        <v>175</v>
      </c>
      <c r="H8" s="11">
        <v>136</v>
      </c>
      <c r="I8" s="14">
        <f t="shared" si="0"/>
        <v>936</v>
      </c>
      <c r="J8" s="3"/>
      <c r="K8" s="3"/>
      <c r="L8" s="3"/>
      <c r="M8" s="3"/>
      <c r="N8" s="3"/>
      <c r="O8" s="3"/>
      <c r="P8" s="3"/>
      <c r="Q8" s="3"/>
      <c r="R8" s="3"/>
      <c r="S8" s="3"/>
      <c r="T8" s="3"/>
      <c r="U8" s="3"/>
      <c r="V8" s="3"/>
      <c r="W8" s="3"/>
      <c r="X8" s="3"/>
      <c r="Y8" s="3"/>
      <c r="Z8" s="3"/>
    </row>
    <row r="9" spans="1:26" ht="15" customHeight="1" x14ac:dyDescent="0.2">
      <c r="A9" s="16" t="s">
        <v>15</v>
      </c>
      <c r="B9" s="17">
        <v>173</v>
      </c>
      <c r="C9" s="17">
        <v>552</v>
      </c>
      <c r="D9" s="18">
        <v>725</v>
      </c>
      <c r="E9" s="17">
        <v>349</v>
      </c>
      <c r="F9" s="17">
        <v>859.5</v>
      </c>
      <c r="G9" s="18">
        <v>725</v>
      </c>
      <c r="H9" s="18">
        <v>248.5</v>
      </c>
      <c r="I9" s="9">
        <f t="shared" si="0"/>
        <v>3632</v>
      </c>
      <c r="J9" s="3"/>
      <c r="K9" s="3"/>
      <c r="L9" s="3"/>
      <c r="M9" s="3"/>
      <c r="N9" s="3"/>
      <c r="O9" s="3"/>
      <c r="P9" s="3"/>
      <c r="Q9" s="3"/>
      <c r="R9" s="3"/>
      <c r="S9" s="3"/>
      <c r="T9" s="3"/>
      <c r="U9" s="3"/>
      <c r="V9" s="3"/>
      <c r="W9" s="3"/>
      <c r="X9" s="3"/>
      <c r="Y9" s="3"/>
      <c r="Z9" s="3"/>
    </row>
    <row r="10" spans="1:26" ht="15" customHeight="1" x14ac:dyDescent="0.2">
      <c r="A10" s="16" t="s">
        <v>16</v>
      </c>
      <c r="B10" s="19">
        <v>2</v>
      </c>
      <c r="C10" s="19">
        <v>14</v>
      </c>
      <c r="D10" s="20">
        <v>12</v>
      </c>
      <c r="E10" s="19">
        <v>6</v>
      </c>
      <c r="F10" s="19">
        <v>13</v>
      </c>
      <c r="G10" s="20">
        <v>13</v>
      </c>
      <c r="H10" s="20">
        <v>6</v>
      </c>
      <c r="I10" s="12">
        <f t="shared" si="0"/>
        <v>66</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28837.01</v>
      </c>
      <c r="C11" s="22">
        <f t="shared" si="1"/>
        <v>48224.25</v>
      </c>
      <c r="D11" s="22">
        <f t="shared" si="1"/>
        <v>29802.11</v>
      </c>
      <c r="E11" s="22">
        <f t="shared" si="1"/>
        <v>35944.5</v>
      </c>
      <c r="F11" s="22">
        <f t="shared" si="1"/>
        <v>40844.25</v>
      </c>
      <c r="G11" s="22">
        <f t="shared" si="1"/>
        <v>42970.75</v>
      </c>
      <c r="H11" s="22">
        <f t="shared" si="1"/>
        <v>31942.5</v>
      </c>
      <c r="I11" s="23">
        <f t="shared" ref="I11:I12" si="2">SUM(B11:H11)</f>
        <v>258565.37</v>
      </c>
      <c r="J11" s="3"/>
      <c r="K11" s="3"/>
      <c r="L11" s="3"/>
      <c r="M11" s="3"/>
      <c r="N11" s="3"/>
      <c r="O11" s="3"/>
      <c r="P11" s="3"/>
      <c r="Q11" s="3"/>
      <c r="R11" s="3"/>
      <c r="S11" s="3"/>
      <c r="T11" s="3"/>
      <c r="U11" s="3"/>
      <c r="V11" s="3"/>
      <c r="W11" s="3"/>
      <c r="X11" s="3"/>
      <c r="Y11" s="3"/>
      <c r="Z11" s="3"/>
    </row>
    <row r="12" spans="1:26" ht="18" customHeight="1" x14ac:dyDescent="0.2">
      <c r="A12" s="24" t="s">
        <v>18</v>
      </c>
      <c r="B12" s="25">
        <v>46802.5</v>
      </c>
      <c r="C12" s="26">
        <v>33043.83</v>
      </c>
      <c r="D12" s="26">
        <v>33478.76</v>
      </c>
      <c r="E12" s="26">
        <v>31521.5</v>
      </c>
      <c r="F12" s="26">
        <v>38075.5</v>
      </c>
      <c r="G12" s="26">
        <v>44337.25</v>
      </c>
      <c r="H12" s="27">
        <v>38992.160000000003</v>
      </c>
      <c r="I12" s="28">
        <f t="shared" si="2"/>
        <v>266251.5</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-0.3838574862453929</v>
      </c>
      <c r="C13" s="29">
        <f t="shared" si="3"/>
        <v>0.45940255714909556</v>
      </c>
      <c r="D13" s="29">
        <f t="shared" si="3"/>
        <v>-0.10982037566504857</v>
      </c>
      <c r="E13" s="29">
        <f t="shared" si="3"/>
        <v>0.14031692654220135</v>
      </c>
      <c r="F13" s="29">
        <f t="shared" si="3"/>
        <v>7.2717364184317998E-2</v>
      </c>
      <c r="G13" s="29">
        <f t="shared" si="3"/>
        <v>-3.0820585399410204E-2</v>
      </c>
      <c r="H13" s="29">
        <f t="shared" si="3"/>
        <v>-0.18079685762471231</v>
      </c>
      <c r="I13" s="30">
        <f t="shared" si="3"/>
        <v>-2.8867931260481178E-2</v>
      </c>
      <c r="J13" s="3"/>
      <c r="K13" s="3"/>
      <c r="L13" s="3"/>
      <c r="M13" s="3"/>
      <c r="N13" s="3"/>
      <c r="O13" s="3"/>
      <c r="P13" s="3"/>
      <c r="Q13" s="3"/>
      <c r="R13" s="3"/>
      <c r="S13" s="3"/>
      <c r="T13" s="3"/>
      <c r="U13" s="3"/>
      <c r="V13" s="3"/>
      <c r="W13" s="3"/>
      <c r="X13" s="3"/>
      <c r="Y13" s="3"/>
      <c r="Z13" s="3"/>
    </row>
    <row r="14" spans="1:26" ht="168" customHeight="1" x14ac:dyDescent="0.2">
      <c r="A14" s="7"/>
      <c r="B14" s="31" t="s">
        <v>202</v>
      </c>
      <c r="C14" s="31" t="s">
        <v>203</v>
      </c>
      <c r="D14" s="31" t="s">
        <v>204</v>
      </c>
      <c r="E14" s="31" t="s">
        <v>205</v>
      </c>
      <c r="F14" s="32" t="s">
        <v>206</v>
      </c>
      <c r="G14" s="31" t="s">
        <v>207</v>
      </c>
      <c r="H14" s="31" t="s">
        <v>208</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512</v>
      </c>
      <c r="C15" s="35">
        <f t="shared" si="4"/>
        <v>544</v>
      </c>
      <c r="D15" s="35">
        <f t="shared" si="4"/>
        <v>537</v>
      </c>
      <c r="E15" s="35">
        <f t="shared" si="4"/>
        <v>618</v>
      </c>
      <c r="F15" s="35">
        <f t="shared" si="4"/>
        <v>711</v>
      </c>
      <c r="G15" s="36">
        <f t="shared" si="4"/>
        <v>768</v>
      </c>
      <c r="H15" s="35">
        <f t="shared" si="4"/>
        <v>646</v>
      </c>
      <c r="I15" s="37">
        <f>SUM(A15:G15)</f>
        <v>3690</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41.529197080291972</v>
      </c>
      <c r="C16" s="38">
        <f t="shared" si="5"/>
        <v>45.29807692307692</v>
      </c>
      <c r="D16" s="38">
        <f t="shared" si="5"/>
        <v>36.54121621621622</v>
      </c>
      <c r="E16" s="38">
        <f t="shared" si="5"/>
        <v>38.375706214689266</v>
      </c>
      <c r="F16" s="38">
        <f t="shared" si="5"/>
        <v>42.603351955307261</v>
      </c>
      <c r="G16" s="38">
        <f t="shared" si="5"/>
        <v>43.751179245283019</v>
      </c>
      <c r="H16" s="38">
        <f t="shared" si="5"/>
        <v>40.544554455445542</v>
      </c>
      <c r="I16" s="39">
        <f t="shared" si="5"/>
        <v>41.327704376548304</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64.597208480565371</v>
      </c>
      <c r="C17" s="38">
        <f t="shared" si="6"/>
        <v>133.6277985074627</v>
      </c>
      <c r="D17" s="38">
        <f t="shared" si="6"/>
        <v>67.291561461794018</v>
      </c>
      <c r="E17" s="38">
        <f t="shared" si="6"/>
        <v>73.722131147540978</v>
      </c>
      <c r="F17" s="38">
        <f t="shared" si="6"/>
        <v>73.612244897959187</v>
      </c>
      <c r="G17" s="38">
        <f t="shared" si="6"/>
        <v>66.90419947506561</v>
      </c>
      <c r="H17" s="38">
        <f t="shared" si="6"/>
        <v>59.497564935064936</v>
      </c>
      <c r="I17" s="39">
        <f t="shared" si="6"/>
        <v>75.787126541799907</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52.896739130434781</v>
      </c>
      <c r="C18" s="38">
        <f t="shared" si="7"/>
        <v>44.545833333333334</v>
      </c>
      <c r="D18" s="38">
        <f t="shared" si="7"/>
        <v>47.03693181818182</v>
      </c>
      <c r="E18" s="38">
        <f t="shared" si="7"/>
        <v>49.020220588235297</v>
      </c>
      <c r="F18" s="38">
        <f t="shared" si="7"/>
        <v>42.165343915343918</v>
      </c>
      <c r="G18" s="38">
        <f t="shared" si="7"/>
        <v>46.885714285714286</v>
      </c>
      <c r="H18" s="38">
        <f t="shared" si="7"/>
        <v>39.90625</v>
      </c>
      <c r="I18" s="39">
        <f t="shared" si="7"/>
        <v>45.533653846153847</v>
      </c>
      <c r="J18" s="3"/>
      <c r="K18" s="3"/>
      <c r="L18" s="3"/>
      <c r="M18" s="3"/>
      <c r="N18" s="3"/>
      <c r="O18" s="3"/>
      <c r="P18" s="3"/>
      <c r="Q18" s="3"/>
      <c r="R18" s="3"/>
      <c r="S18" s="3"/>
      <c r="T18" s="3"/>
      <c r="U18" s="3"/>
      <c r="V18" s="3"/>
      <c r="W18" s="3"/>
      <c r="X18" s="3"/>
      <c r="Y18" s="3"/>
      <c r="Z18" s="3"/>
    </row>
    <row r="19" spans="1:26" ht="38.25" x14ac:dyDescent="0.2">
      <c r="A19" s="40" t="s">
        <v>31</v>
      </c>
      <c r="B19" s="41">
        <v>244</v>
      </c>
      <c r="C19" s="41">
        <v>302</v>
      </c>
      <c r="D19" s="41">
        <v>563.4</v>
      </c>
      <c r="E19" s="41">
        <v>250</v>
      </c>
      <c r="F19" s="41">
        <v>293</v>
      </c>
      <c r="G19" s="41">
        <v>407</v>
      </c>
      <c r="H19" s="41">
        <v>492.75</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8.4613488014187322E-3</v>
      </c>
      <c r="C20" s="42">
        <f t="shared" si="8"/>
        <v>6.2624094724127383E-3</v>
      </c>
      <c r="D20" s="42">
        <f t="shared" ref="D20:G20" si="9">D19/D12</f>
        <v>1.6828580269998051E-2</v>
      </c>
      <c r="E20" s="43">
        <f t="shared" si="9"/>
        <v>7.9310946496835497E-3</v>
      </c>
      <c r="F20" s="43">
        <f t="shared" si="9"/>
        <v>7.6952370947197014E-3</v>
      </c>
      <c r="G20" s="42">
        <f t="shared" si="9"/>
        <v>9.1796401445736944E-3</v>
      </c>
      <c r="H20" s="42">
        <f>H19/H11</f>
        <v>1.5426156374735853E-2</v>
      </c>
      <c r="I20" s="44">
        <f>SUM(B19:H19)/I12</f>
        <v>9.5854859033658035E-3</v>
      </c>
      <c r="J20" s="3"/>
      <c r="K20" s="3"/>
      <c r="L20" s="3"/>
      <c r="M20" s="3"/>
      <c r="N20" s="3"/>
      <c r="O20" s="3"/>
      <c r="P20" s="3"/>
      <c r="Q20" s="3"/>
      <c r="R20" s="3"/>
      <c r="S20" s="3"/>
      <c r="T20" s="3"/>
      <c r="U20" s="3"/>
      <c r="V20" s="3"/>
      <c r="W20" s="3"/>
      <c r="X20" s="3"/>
      <c r="Y20" s="3"/>
      <c r="Z20" s="3"/>
    </row>
    <row r="21" spans="1:26" ht="28.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5310.2</v>
      </c>
      <c r="C22" s="52">
        <v>5486.86</v>
      </c>
      <c r="D22" s="52">
        <v>4895.13</v>
      </c>
      <c r="E22" s="52">
        <v>5676.33</v>
      </c>
      <c r="F22" s="52">
        <v>6308.38</v>
      </c>
      <c r="G22" s="52">
        <v>7153.38</v>
      </c>
      <c r="H22" s="52">
        <v>5740.76</v>
      </c>
      <c r="I22" s="53">
        <f>SUM(B22:H22)/I11</f>
        <v>0.15690825109333087</v>
      </c>
      <c r="J22" s="3"/>
      <c r="K22" s="3"/>
      <c r="L22" s="3"/>
      <c r="M22" s="3"/>
      <c r="N22" s="3"/>
      <c r="O22" s="3"/>
      <c r="P22" s="3"/>
      <c r="Q22" s="3"/>
      <c r="R22" s="3"/>
      <c r="S22" s="3"/>
      <c r="T22" s="3"/>
      <c r="U22" s="3"/>
      <c r="V22" s="3"/>
      <c r="W22" s="3"/>
      <c r="X22" s="3"/>
      <c r="Y22" s="3"/>
      <c r="Z22" s="3"/>
    </row>
    <row r="23" spans="1:26" ht="18" customHeight="1" x14ac:dyDescent="0.2">
      <c r="A23" s="7" t="s">
        <v>35</v>
      </c>
      <c r="B23" s="54">
        <v>0.184</v>
      </c>
      <c r="C23" s="54">
        <v>0.1138</v>
      </c>
      <c r="D23" s="54">
        <v>0.1643</v>
      </c>
      <c r="E23" s="55">
        <v>0.15790000000000001</v>
      </c>
      <c r="F23" s="55">
        <v>0.154</v>
      </c>
      <c r="G23" s="55">
        <v>0.16600000000000001</v>
      </c>
      <c r="H23" s="55">
        <v>0.18</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44963</v>
      </c>
      <c r="C2" s="5">
        <v>44964</v>
      </c>
      <c r="D2" s="5">
        <v>44965</v>
      </c>
      <c r="E2" s="5">
        <v>44966</v>
      </c>
      <c r="F2" s="5">
        <v>44967</v>
      </c>
      <c r="G2" s="5">
        <v>44968</v>
      </c>
      <c r="H2" s="5">
        <v>44969</v>
      </c>
      <c r="I2" s="6" t="s">
        <v>8</v>
      </c>
      <c r="J2" s="3"/>
      <c r="K2" s="3"/>
      <c r="L2" s="3"/>
      <c r="M2" s="3"/>
      <c r="N2" s="3"/>
      <c r="O2" s="3"/>
      <c r="P2" s="3"/>
      <c r="Q2" s="3"/>
      <c r="R2" s="3"/>
      <c r="S2" s="3"/>
      <c r="T2" s="3"/>
      <c r="U2" s="3"/>
      <c r="V2" s="3"/>
      <c r="W2" s="3"/>
      <c r="X2" s="3"/>
      <c r="Y2" s="3"/>
      <c r="Z2" s="3"/>
    </row>
    <row r="3" spans="1:26" ht="18" customHeight="1" x14ac:dyDescent="0.2">
      <c r="A3" s="7" t="s">
        <v>9</v>
      </c>
      <c r="B3" s="8">
        <v>6321.2</v>
      </c>
      <c r="C3" s="8">
        <v>5197.75</v>
      </c>
      <c r="D3" s="8">
        <v>5288.5</v>
      </c>
      <c r="E3" s="8">
        <v>5708.5</v>
      </c>
      <c r="F3" s="8">
        <v>5343</v>
      </c>
      <c r="G3" s="8">
        <v>6655.25</v>
      </c>
      <c r="H3" s="8">
        <v>7824.01</v>
      </c>
      <c r="I3" s="9">
        <f t="shared" ref="I3:I10" si="0">SUM(A3:H3)</f>
        <v>42338.21</v>
      </c>
      <c r="J3" s="3"/>
      <c r="K3" s="3"/>
      <c r="L3" s="3"/>
      <c r="M3" s="3"/>
      <c r="N3" s="3"/>
      <c r="O3" s="3"/>
      <c r="P3" s="3"/>
      <c r="Q3" s="3"/>
      <c r="R3" s="3"/>
      <c r="S3" s="3"/>
      <c r="T3" s="3"/>
      <c r="U3" s="3"/>
      <c r="V3" s="3"/>
      <c r="W3" s="3"/>
      <c r="X3" s="3"/>
      <c r="Y3" s="3"/>
      <c r="Z3" s="3"/>
    </row>
    <row r="4" spans="1:26" ht="18" customHeight="1" x14ac:dyDescent="0.2">
      <c r="A4" s="7" t="s">
        <v>10</v>
      </c>
      <c r="B4" s="10">
        <v>175</v>
      </c>
      <c r="C4" s="10">
        <v>143</v>
      </c>
      <c r="D4" s="11">
        <v>134</v>
      </c>
      <c r="E4" s="10">
        <v>157</v>
      </c>
      <c r="F4" s="10">
        <v>138</v>
      </c>
      <c r="G4" s="11">
        <v>160</v>
      </c>
      <c r="H4" s="11">
        <v>177</v>
      </c>
      <c r="I4" s="12">
        <f t="shared" si="0"/>
        <v>1084</v>
      </c>
      <c r="J4" s="3"/>
      <c r="K4" s="3"/>
      <c r="L4" s="3"/>
      <c r="M4" s="3"/>
      <c r="N4" s="3"/>
      <c r="O4" s="3"/>
      <c r="P4" s="3"/>
      <c r="Q4" s="3"/>
      <c r="R4" s="3"/>
      <c r="S4" s="3"/>
      <c r="T4" s="3"/>
      <c r="U4" s="3"/>
      <c r="V4" s="3"/>
      <c r="W4" s="3"/>
      <c r="X4" s="3"/>
      <c r="Y4" s="3"/>
      <c r="Z4" s="3"/>
    </row>
    <row r="5" spans="1:26" ht="18" customHeight="1" x14ac:dyDescent="0.2">
      <c r="A5" s="7" t="s">
        <v>11</v>
      </c>
      <c r="B5" s="8">
        <v>15438</v>
      </c>
      <c r="C5" s="8">
        <v>15663.25</v>
      </c>
      <c r="D5" s="13">
        <v>19851.5</v>
      </c>
      <c r="E5" s="8">
        <v>20646.25</v>
      </c>
      <c r="F5" s="8">
        <v>22875.5</v>
      </c>
      <c r="G5" s="13">
        <v>27685</v>
      </c>
      <c r="H5" s="13">
        <v>9291.25</v>
      </c>
      <c r="I5" s="9">
        <f t="shared" si="0"/>
        <v>131450.75</v>
      </c>
      <c r="J5" s="3"/>
      <c r="K5" s="3"/>
      <c r="L5" s="3"/>
      <c r="M5" s="3"/>
      <c r="N5" s="3"/>
      <c r="O5" s="3"/>
      <c r="P5" s="3"/>
      <c r="Q5" s="3"/>
      <c r="R5" s="3"/>
      <c r="S5" s="3"/>
      <c r="T5" s="3"/>
      <c r="U5" s="3"/>
      <c r="V5" s="3"/>
      <c r="W5" s="3"/>
      <c r="X5" s="3"/>
      <c r="Y5" s="3"/>
      <c r="Z5" s="3"/>
    </row>
    <row r="6" spans="1:26" ht="18" customHeight="1" x14ac:dyDescent="0.2">
      <c r="A6" s="7" t="s">
        <v>12</v>
      </c>
      <c r="B6" s="10">
        <v>234</v>
      </c>
      <c r="C6" s="10">
        <v>230</v>
      </c>
      <c r="D6" s="11">
        <v>292</v>
      </c>
      <c r="E6" s="10">
        <v>291</v>
      </c>
      <c r="F6" s="10">
        <v>323</v>
      </c>
      <c r="G6" s="11">
        <v>407</v>
      </c>
      <c r="H6" s="11">
        <v>152</v>
      </c>
      <c r="I6" s="14">
        <f t="shared" si="0"/>
        <v>1929</v>
      </c>
      <c r="J6" s="3"/>
      <c r="K6" s="3"/>
      <c r="L6" s="3"/>
      <c r="M6" s="3"/>
      <c r="N6" s="3"/>
      <c r="O6" s="3"/>
      <c r="P6" s="3"/>
      <c r="Q6" s="3"/>
      <c r="R6" s="3"/>
      <c r="S6" s="3"/>
      <c r="T6" s="3"/>
      <c r="U6" s="3"/>
      <c r="V6" s="3"/>
      <c r="W6" s="3"/>
      <c r="X6" s="3"/>
      <c r="Y6" s="3"/>
      <c r="Z6" s="3"/>
    </row>
    <row r="7" spans="1:26" ht="18" customHeight="1" x14ac:dyDescent="0.2">
      <c r="A7" s="7" t="s">
        <v>13</v>
      </c>
      <c r="B7" s="8">
        <v>3237.25</v>
      </c>
      <c r="C7" s="8">
        <v>3917.75</v>
      </c>
      <c r="D7" s="13">
        <v>5001.25</v>
      </c>
      <c r="E7" s="8">
        <v>5705.25</v>
      </c>
      <c r="F7" s="8">
        <v>6322.25</v>
      </c>
      <c r="G7" s="13">
        <v>7907.5</v>
      </c>
      <c r="H7" s="13">
        <v>1496.5</v>
      </c>
      <c r="I7" s="15">
        <f t="shared" si="0"/>
        <v>33587.75</v>
      </c>
      <c r="J7" s="3"/>
      <c r="K7" s="3"/>
      <c r="L7" s="3"/>
      <c r="M7" s="3"/>
      <c r="N7" s="3"/>
      <c r="O7" s="3"/>
      <c r="P7" s="3"/>
      <c r="Q7" s="3"/>
      <c r="R7" s="3"/>
      <c r="S7" s="3"/>
      <c r="T7" s="3"/>
      <c r="U7" s="3"/>
      <c r="V7" s="3"/>
      <c r="W7" s="3"/>
      <c r="X7" s="3"/>
      <c r="Y7" s="3"/>
      <c r="Z7" s="3"/>
    </row>
    <row r="8" spans="1:26" ht="18" customHeight="1" x14ac:dyDescent="0.2">
      <c r="A8" s="7" t="s">
        <v>14</v>
      </c>
      <c r="B8" s="10">
        <v>74</v>
      </c>
      <c r="C8" s="10">
        <v>92</v>
      </c>
      <c r="D8" s="11">
        <v>106</v>
      </c>
      <c r="E8" s="10">
        <v>116</v>
      </c>
      <c r="F8" s="10">
        <v>174</v>
      </c>
      <c r="G8" s="11">
        <v>175</v>
      </c>
      <c r="H8" s="11">
        <v>37</v>
      </c>
      <c r="I8" s="14">
        <f t="shared" si="0"/>
        <v>774</v>
      </c>
      <c r="J8" s="3"/>
      <c r="K8" s="3"/>
      <c r="L8" s="3"/>
      <c r="M8" s="3"/>
      <c r="N8" s="3"/>
      <c r="O8" s="3"/>
      <c r="P8" s="3"/>
      <c r="Q8" s="3"/>
      <c r="R8" s="3"/>
      <c r="S8" s="3"/>
      <c r="T8" s="3"/>
      <c r="U8" s="3"/>
      <c r="V8" s="3"/>
      <c r="W8" s="3"/>
      <c r="X8" s="3"/>
      <c r="Y8" s="3"/>
      <c r="Z8" s="3"/>
    </row>
    <row r="9" spans="1:26" ht="15" customHeight="1" x14ac:dyDescent="0.2">
      <c r="A9" s="16" t="s">
        <v>15</v>
      </c>
      <c r="B9" s="17">
        <v>463.7</v>
      </c>
      <c r="C9" s="17">
        <v>375</v>
      </c>
      <c r="D9" s="18">
        <v>471.5</v>
      </c>
      <c r="E9" s="17">
        <v>225</v>
      </c>
      <c r="F9" s="17">
        <v>237.5</v>
      </c>
      <c r="G9" s="18">
        <v>471.5</v>
      </c>
      <c r="H9" s="18">
        <f>116+1010.01</f>
        <v>1126.01</v>
      </c>
      <c r="I9" s="9">
        <f t="shared" si="0"/>
        <v>3370.21</v>
      </c>
      <c r="J9" s="3"/>
      <c r="K9" s="3"/>
      <c r="L9" s="3"/>
      <c r="M9" s="3"/>
      <c r="N9" s="3"/>
      <c r="O9" s="3"/>
      <c r="P9" s="3"/>
      <c r="Q9" s="3"/>
      <c r="R9" s="3"/>
      <c r="S9" s="3"/>
      <c r="T9" s="3"/>
      <c r="U9" s="3"/>
      <c r="V9" s="3"/>
      <c r="W9" s="3"/>
      <c r="X9" s="3"/>
      <c r="Y9" s="3"/>
      <c r="Z9" s="3"/>
    </row>
    <row r="10" spans="1:26" ht="15" customHeight="1" x14ac:dyDescent="0.2">
      <c r="A10" s="16" t="s">
        <v>16</v>
      </c>
      <c r="B10" s="19">
        <v>9</v>
      </c>
      <c r="C10" s="19">
        <v>9</v>
      </c>
      <c r="D10" s="20">
        <v>7</v>
      </c>
      <c r="E10" s="19">
        <v>3</v>
      </c>
      <c r="F10" s="19">
        <v>7</v>
      </c>
      <c r="G10" s="20">
        <v>7</v>
      </c>
      <c r="H10" s="20">
        <v>14</v>
      </c>
      <c r="I10" s="12">
        <f t="shared" si="0"/>
        <v>56</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24996.45</v>
      </c>
      <c r="C11" s="22">
        <f t="shared" si="1"/>
        <v>24778.75</v>
      </c>
      <c r="D11" s="22">
        <f t="shared" si="1"/>
        <v>30141.25</v>
      </c>
      <c r="E11" s="22">
        <f t="shared" si="1"/>
        <v>32060</v>
      </c>
      <c r="F11" s="22">
        <f t="shared" si="1"/>
        <v>34540.75</v>
      </c>
      <c r="G11" s="22">
        <f t="shared" si="1"/>
        <v>42247.75</v>
      </c>
      <c r="H11" s="22">
        <f t="shared" si="1"/>
        <v>18611.760000000002</v>
      </c>
      <c r="I11" s="23">
        <f t="shared" ref="I11:I12" si="2">SUM(B11:H11)</f>
        <v>207376.71000000002</v>
      </c>
      <c r="J11" s="3"/>
      <c r="K11" s="3"/>
      <c r="L11" s="3"/>
      <c r="M11" s="3"/>
      <c r="N11" s="3"/>
      <c r="O11" s="3"/>
      <c r="P11" s="3"/>
      <c r="Q11" s="3"/>
      <c r="R11" s="3"/>
      <c r="S11" s="3"/>
      <c r="T11" s="3"/>
      <c r="U11" s="3"/>
      <c r="V11" s="3"/>
      <c r="W11" s="3"/>
      <c r="X11" s="3"/>
      <c r="Y11" s="3"/>
      <c r="Z11" s="3"/>
    </row>
    <row r="12" spans="1:26" ht="18" customHeight="1" x14ac:dyDescent="0.2">
      <c r="A12" s="24" t="s">
        <v>18</v>
      </c>
      <c r="B12" s="25">
        <v>25236.5</v>
      </c>
      <c r="C12" s="26">
        <v>28285</v>
      </c>
      <c r="D12" s="26">
        <v>29545.01</v>
      </c>
      <c r="E12" s="26">
        <v>29672.49</v>
      </c>
      <c r="F12" s="26">
        <v>39953.519999999997</v>
      </c>
      <c r="G12" s="26">
        <v>41977.25</v>
      </c>
      <c r="H12" s="27">
        <v>21300.26</v>
      </c>
      <c r="I12" s="28">
        <f t="shared" si="2"/>
        <v>215970.03</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-9.5120163255601724E-3</v>
      </c>
      <c r="C13" s="29">
        <f t="shared" si="3"/>
        <v>-0.12396146367332508</v>
      </c>
      <c r="D13" s="29">
        <f t="shared" si="3"/>
        <v>2.0180734411665509E-2</v>
      </c>
      <c r="E13" s="29">
        <f t="shared" si="3"/>
        <v>8.0462071096830706E-2</v>
      </c>
      <c r="F13" s="29">
        <f t="shared" si="3"/>
        <v>-0.13547667389506599</v>
      </c>
      <c r="G13" s="29">
        <f t="shared" si="3"/>
        <v>6.4439666724237536E-3</v>
      </c>
      <c r="H13" s="29">
        <f t="shared" si="3"/>
        <v>-0.12621911657416371</v>
      </c>
      <c r="I13" s="30">
        <f t="shared" si="3"/>
        <v>-3.9789409669480427E-2</v>
      </c>
      <c r="J13" s="3"/>
      <c r="K13" s="3"/>
      <c r="L13" s="3"/>
      <c r="M13" s="3"/>
      <c r="N13" s="3"/>
      <c r="O13" s="3"/>
      <c r="P13" s="3"/>
      <c r="Q13" s="3"/>
      <c r="R13" s="3"/>
      <c r="S13" s="3"/>
      <c r="T13" s="3"/>
      <c r="U13" s="3"/>
      <c r="V13" s="3"/>
      <c r="W13" s="3"/>
      <c r="X13" s="3"/>
      <c r="Y13" s="3"/>
      <c r="Z13" s="3"/>
    </row>
    <row r="14" spans="1:26" ht="153" x14ac:dyDescent="0.2">
      <c r="A14" s="7"/>
      <c r="B14" s="31" t="s">
        <v>209</v>
      </c>
      <c r="C14" s="31" t="s">
        <v>210</v>
      </c>
      <c r="D14" s="31" t="s">
        <v>211</v>
      </c>
      <c r="E14" s="31" t="s">
        <v>212</v>
      </c>
      <c r="F14" s="32" t="s">
        <v>213</v>
      </c>
      <c r="G14" s="31" t="s">
        <v>214</v>
      </c>
      <c r="H14" s="31" t="s">
        <v>215</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483</v>
      </c>
      <c r="C15" s="35">
        <f t="shared" si="4"/>
        <v>465</v>
      </c>
      <c r="D15" s="35">
        <f t="shared" si="4"/>
        <v>532</v>
      </c>
      <c r="E15" s="35">
        <f t="shared" si="4"/>
        <v>564</v>
      </c>
      <c r="F15" s="35">
        <f t="shared" si="4"/>
        <v>635</v>
      </c>
      <c r="G15" s="36">
        <f t="shared" si="4"/>
        <v>742</v>
      </c>
      <c r="H15" s="35">
        <f t="shared" si="4"/>
        <v>366</v>
      </c>
      <c r="I15" s="37">
        <f>SUM(A15:G15)</f>
        <v>3421</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36.121142857142857</v>
      </c>
      <c r="C16" s="38">
        <f t="shared" si="5"/>
        <v>36.3479020979021</v>
      </c>
      <c r="D16" s="38">
        <f t="shared" si="5"/>
        <v>39.46641791044776</v>
      </c>
      <c r="E16" s="38">
        <f t="shared" si="5"/>
        <v>36.359872611464965</v>
      </c>
      <c r="F16" s="38">
        <f t="shared" si="5"/>
        <v>38.717391304347828</v>
      </c>
      <c r="G16" s="38">
        <f t="shared" si="5"/>
        <v>41.595312499999999</v>
      </c>
      <c r="H16" s="38">
        <f t="shared" si="5"/>
        <v>44.203446327683615</v>
      </c>
      <c r="I16" s="39">
        <f t="shared" si="5"/>
        <v>39.057389298892986</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65.974358974358978</v>
      </c>
      <c r="C17" s="38">
        <f t="shared" si="6"/>
        <v>68.10108695652174</v>
      </c>
      <c r="D17" s="38">
        <f t="shared" si="6"/>
        <v>67.984589041095887</v>
      </c>
      <c r="E17" s="38">
        <f t="shared" si="6"/>
        <v>70.949312714776639</v>
      </c>
      <c r="F17" s="38">
        <f t="shared" si="6"/>
        <v>70.821981424148603</v>
      </c>
      <c r="G17" s="38">
        <f t="shared" si="6"/>
        <v>68.022113022113018</v>
      </c>
      <c r="H17" s="38">
        <f t="shared" si="6"/>
        <v>61.126644736842103</v>
      </c>
      <c r="I17" s="39">
        <f t="shared" si="6"/>
        <v>68.144504924831523</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43.746621621621621</v>
      </c>
      <c r="C18" s="38">
        <f t="shared" si="7"/>
        <v>42.584239130434781</v>
      </c>
      <c r="D18" s="38">
        <f t="shared" si="7"/>
        <v>47.181603773584904</v>
      </c>
      <c r="E18" s="38">
        <f t="shared" si="7"/>
        <v>49.183189655172413</v>
      </c>
      <c r="F18" s="38">
        <f t="shared" si="7"/>
        <v>36.334770114942529</v>
      </c>
      <c r="G18" s="38">
        <f t="shared" si="7"/>
        <v>45.185714285714283</v>
      </c>
      <c r="H18" s="38">
        <f t="shared" si="7"/>
        <v>40.445945945945944</v>
      </c>
      <c r="I18" s="39">
        <f t="shared" si="7"/>
        <v>43.395025839793284</v>
      </c>
      <c r="J18" s="3"/>
      <c r="K18" s="3"/>
      <c r="L18" s="3"/>
      <c r="M18" s="3"/>
      <c r="N18" s="3"/>
      <c r="O18" s="3"/>
      <c r="P18" s="3"/>
      <c r="Q18" s="3"/>
      <c r="R18" s="3"/>
      <c r="S18" s="3"/>
      <c r="T18" s="3"/>
      <c r="U18" s="3"/>
      <c r="V18" s="3"/>
      <c r="W18" s="3"/>
      <c r="X18" s="3"/>
      <c r="Y18" s="3"/>
      <c r="Z18" s="3"/>
    </row>
    <row r="19" spans="1:26" ht="38.25" x14ac:dyDescent="0.2">
      <c r="A19" s="40" t="s">
        <v>31</v>
      </c>
      <c r="B19" s="41">
        <v>265</v>
      </c>
      <c r="C19" s="41">
        <v>263</v>
      </c>
      <c r="D19" s="41">
        <v>182</v>
      </c>
      <c r="E19" s="41">
        <v>68</v>
      </c>
      <c r="F19" s="41">
        <v>189</v>
      </c>
      <c r="G19" s="41">
        <v>347.75</v>
      </c>
      <c r="H19" s="41">
        <v>109</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1.0601505413768754E-2</v>
      </c>
      <c r="C20" s="42">
        <f t="shared" si="8"/>
        <v>1.0613933309791657E-2</v>
      </c>
      <c r="D20" s="42">
        <f t="shared" ref="D20:G20" si="9">D19/D12</f>
        <v>6.1600926857022561E-3</v>
      </c>
      <c r="E20" s="43">
        <f t="shared" si="9"/>
        <v>2.291684991721288E-3</v>
      </c>
      <c r="F20" s="43">
        <f t="shared" si="9"/>
        <v>4.7304968373249722E-3</v>
      </c>
      <c r="G20" s="42">
        <f t="shared" si="9"/>
        <v>8.2842492064153801E-3</v>
      </c>
      <c r="H20" s="42">
        <f>H19/H11</f>
        <v>5.8565122266781853E-3</v>
      </c>
      <c r="I20" s="44">
        <f>SUM(B19:H19)/I12</f>
        <v>6.5923498737301654E-3</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4988.43</v>
      </c>
      <c r="C22" s="52">
        <v>4592.01</v>
      </c>
      <c r="D22" s="52">
        <v>5512.79</v>
      </c>
      <c r="E22" s="52">
        <v>6262.12</v>
      </c>
      <c r="F22" s="52">
        <v>6305.03</v>
      </c>
      <c r="G22" s="52">
        <v>6679.48</v>
      </c>
      <c r="H22" s="52">
        <v>4818.97</v>
      </c>
      <c r="I22" s="53">
        <f>SUM(B22:H22)/I11</f>
        <v>0.18882944955583489</v>
      </c>
      <c r="J22" s="3"/>
      <c r="K22" s="3"/>
      <c r="L22" s="3"/>
      <c r="M22" s="3"/>
      <c r="N22" s="3"/>
      <c r="O22" s="3"/>
      <c r="P22" s="3"/>
      <c r="Q22" s="3"/>
      <c r="R22" s="3"/>
      <c r="S22" s="3"/>
      <c r="T22" s="3"/>
      <c r="U22" s="3"/>
      <c r="V22" s="3"/>
      <c r="W22" s="3"/>
      <c r="X22" s="3"/>
      <c r="Y22" s="3"/>
      <c r="Z22" s="3"/>
    </row>
    <row r="23" spans="1:26" ht="18" customHeight="1" x14ac:dyDescent="0.2">
      <c r="A23" s="7" t="s">
        <v>35</v>
      </c>
      <c r="B23" s="54">
        <v>0.2</v>
      </c>
      <c r="C23" s="54">
        <v>0.18529999999999999</v>
      </c>
      <c r="D23" s="54">
        <v>0.183</v>
      </c>
      <c r="E23" s="55">
        <v>0.1953</v>
      </c>
      <c r="F23" s="55">
        <v>0.183</v>
      </c>
      <c r="G23" s="55">
        <v>0.158</v>
      </c>
      <c r="H23" s="55">
        <v>0.25900000000000001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44956</v>
      </c>
      <c r="C2" s="5">
        <v>44957</v>
      </c>
      <c r="D2" s="5">
        <v>44958</v>
      </c>
      <c r="E2" s="5">
        <v>44959</v>
      </c>
      <c r="F2" s="5">
        <v>44960</v>
      </c>
      <c r="G2" s="5">
        <v>44961</v>
      </c>
      <c r="H2" s="5">
        <v>44962</v>
      </c>
      <c r="I2" s="6" t="s">
        <v>8</v>
      </c>
      <c r="J2" s="3"/>
      <c r="K2" s="3"/>
      <c r="L2" s="3"/>
      <c r="M2" s="3"/>
      <c r="N2" s="3"/>
      <c r="O2" s="3"/>
      <c r="P2" s="3"/>
      <c r="Q2" s="3"/>
      <c r="R2" s="3"/>
      <c r="S2" s="3"/>
      <c r="T2" s="3"/>
      <c r="U2" s="3"/>
      <c r="V2" s="3"/>
      <c r="W2" s="3"/>
      <c r="X2" s="3"/>
      <c r="Y2" s="3"/>
      <c r="Z2" s="3"/>
    </row>
    <row r="3" spans="1:26" ht="18" customHeight="1" x14ac:dyDescent="0.2">
      <c r="A3" s="7" t="s">
        <v>9</v>
      </c>
      <c r="B3" s="8">
        <v>4886</v>
      </c>
      <c r="C3" s="8">
        <v>4105.25</v>
      </c>
      <c r="D3" s="8">
        <v>4125.75</v>
      </c>
      <c r="E3" s="8">
        <v>6130.5</v>
      </c>
      <c r="F3" s="8">
        <v>5881.75</v>
      </c>
      <c r="G3" s="8">
        <v>16928.25</v>
      </c>
      <c r="H3" s="8">
        <v>8751.5</v>
      </c>
      <c r="I3" s="9">
        <f t="shared" ref="I3:I10" si="0">SUM(A3:H3)</f>
        <v>50809</v>
      </c>
      <c r="J3" s="3"/>
      <c r="K3" s="3"/>
      <c r="L3" s="3"/>
      <c r="M3" s="3"/>
      <c r="N3" s="3"/>
      <c r="O3" s="3"/>
      <c r="P3" s="3"/>
      <c r="Q3" s="3"/>
      <c r="R3" s="3"/>
      <c r="S3" s="3"/>
      <c r="T3" s="3"/>
      <c r="U3" s="3"/>
      <c r="V3" s="3"/>
      <c r="W3" s="3"/>
      <c r="X3" s="3"/>
      <c r="Y3" s="3"/>
      <c r="Z3" s="3"/>
    </row>
    <row r="4" spans="1:26" ht="18" customHeight="1" x14ac:dyDescent="0.2">
      <c r="A4" s="7" t="s">
        <v>10</v>
      </c>
      <c r="B4" s="10">
        <v>123</v>
      </c>
      <c r="C4" s="10">
        <v>113</v>
      </c>
      <c r="D4" s="11">
        <v>107</v>
      </c>
      <c r="E4" s="10">
        <v>143</v>
      </c>
      <c r="F4" s="10">
        <v>137</v>
      </c>
      <c r="G4" s="11">
        <v>427</v>
      </c>
      <c r="H4" s="11">
        <v>198</v>
      </c>
      <c r="I4" s="12">
        <f t="shared" si="0"/>
        <v>1248</v>
      </c>
      <c r="J4" s="3"/>
      <c r="K4" s="3"/>
      <c r="L4" s="3"/>
      <c r="M4" s="3"/>
      <c r="N4" s="3"/>
      <c r="O4" s="3"/>
      <c r="P4" s="3"/>
      <c r="Q4" s="3"/>
      <c r="R4" s="3"/>
      <c r="S4" s="3"/>
      <c r="T4" s="3"/>
      <c r="U4" s="3"/>
      <c r="V4" s="3"/>
      <c r="W4" s="3"/>
      <c r="X4" s="3"/>
      <c r="Y4" s="3"/>
      <c r="Z4" s="3"/>
    </row>
    <row r="5" spans="1:26" ht="18" customHeight="1" x14ac:dyDescent="0.2">
      <c r="A5" s="7" t="s">
        <v>11</v>
      </c>
      <c r="B5" s="8">
        <v>16581.25</v>
      </c>
      <c r="C5" s="8">
        <v>15730.75</v>
      </c>
      <c r="D5" s="13">
        <v>15021</v>
      </c>
      <c r="E5" s="8">
        <v>19250.25</v>
      </c>
      <c r="F5" s="8">
        <v>22077.29</v>
      </c>
      <c r="G5" s="13">
        <v>22438.27</v>
      </c>
      <c r="H5" s="13">
        <v>18255.5</v>
      </c>
      <c r="I5" s="9">
        <f t="shared" si="0"/>
        <v>129354.31000000001</v>
      </c>
      <c r="J5" s="3"/>
      <c r="K5" s="3"/>
      <c r="L5" s="3"/>
      <c r="M5" s="3"/>
      <c r="N5" s="3"/>
      <c r="O5" s="3"/>
      <c r="P5" s="3"/>
      <c r="Q5" s="3"/>
      <c r="R5" s="3"/>
      <c r="S5" s="3"/>
      <c r="T5" s="3"/>
      <c r="U5" s="3"/>
      <c r="V5" s="3"/>
      <c r="W5" s="3"/>
      <c r="X5" s="3"/>
      <c r="Y5" s="3"/>
      <c r="Z5" s="3"/>
    </row>
    <row r="6" spans="1:26" ht="18" customHeight="1" x14ac:dyDescent="0.2">
      <c r="A6" s="7" t="s">
        <v>12</v>
      </c>
      <c r="B6" s="10">
        <v>240</v>
      </c>
      <c r="C6" s="10">
        <v>240</v>
      </c>
      <c r="D6" s="11">
        <v>215</v>
      </c>
      <c r="E6" s="10">
        <v>271</v>
      </c>
      <c r="F6" s="10">
        <v>321</v>
      </c>
      <c r="G6" s="11">
        <v>341</v>
      </c>
      <c r="H6" s="11">
        <v>255</v>
      </c>
      <c r="I6" s="14">
        <f t="shared" si="0"/>
        <v>1883</v>
      </c>
      <c r="J6" s="3"/>
      <c r="K6" s="3"/>
      <c r="L6" s="3"/>
      <c r="M6" s="3"/>
      <c r="N6" s="3"/>
      <c r="O6" s="3"/>
      <c r="P6" s="3"/>
      <c r="Q6" s="3"/>
      <c r="R6" s="3"/>
      <c r="S6" s="3"/>
      <c r="T6" s="3"/>
      <c r="U6" s="3"/>
      <c r="V6" s="3"/>
      <c r="W6" s="3"/>
      <c r="X6" s="3"/>
      <c r="Y6" s="3"/>
      <c r="Z6" s="3"/>
    </row>
    <row r="7" spans="1:26" ht="18" customHeight="1" x14ac:dyDescent="0.2">
      <c r="A7" s="7" t="s">
        <v>13</v>
      </c>
      <c r="B7" s="8">
        <v>2722.75</v>
      </c>
      <c r="C7" s="8">
        <v>3078.5</v>
      </c>
      <c r="D7" s="13">
        <v>4115</v>
      </c>
      <c r="E7" s="8">
        <v>5123.26</v>
      </c>
      <c r="F7" s="8">
        <v>8233.75</v>
      </c>
      <c r="G7" s="13">
        <v>11441.5</v>
      </c>
      <c r="H7" s="13">
        <v>4859</v>
      </c>
      <c r="I7" s="15">
        <f t="shared" si="0"/>
        <v>39573.760000000002</v>
      </c>
      <c r="J7" s="3"/>
      <c r="K7" s="3"/>
      <c r="L7" s="3"/>
      <c r="M7" s="3"/>
      <c r="N7" s="3"/>
      <c r="O7" s="3"/>
      <c r="P7" s="3"/>
      <c r="Q7" s="3"/>
      <c r="R7" s="3"/>
      <c r="S7" s="3"/>
      <c r="T7" s="3"/>
      <c r="U7" s="3"/>
      <c r="V7" s="3"/>
      <c r="W7" s="3"/>
      <c r="X7" s="3"/>
      <c r="Y7" s="3"/>
      <c r="Z7" s="3"/>
    </row>
    <row r="8" spans="1:26" ht="18" customHeight="1" x14ac:dyDescent="0.2">
      <c r="A8" s="7" t="s">
        <v>14</v>
      </c>
      <c r="B8" s="10">
        <v>62</v>
      </c>
      <c r="C8" s="10">
        <v>70</v>
      </c>
      <c r="D8" s="11">
        <v>83</v>
      </c>
      <c r="E8" s="10">
        <v>114</v>
      </c>
      <c r="F8" s="10">
        <v>159</v>
      </c>
      <c r="G8" s="11">
        <v>285</v>
      </c>
      <c r="H8" s="11">
        <v>102</v>
      </c>
      <c r="I8" s="14">
        <f t="shared" si="0"/>
        <v>875</v>
      </c>
      <c r="J8" s="3"/>
      <c r="K8" s="3"/>
      <c r="L8" s="3"/>
      <c r="M8" s="3"/>
      <c r="N8" s="3"/>
      <c r="O8" s="3"/>
      <c r="P8" s="3"/>
      <c r="Q8" s="3"/>
      <c r="R8" s="3"/>
      <c r="S8" s="3"/>
      <c r="T8" s="3"/>
      <c r="U8" s="3"/>
      <c r="V8" s="3"/>
      <c r="W8" s="3"/>
      <c r="X8" s="3"/>
      <c r="Y8" s="3"/>
      <c r="Z8" s="3"/>
    </row>
    <row r="9" spans="1:26" ht="15" customHeight="1" x14ac:dyDescent="0.2">
      <c r="A9" s="16" t="s">
        <v>15</v>
      </c>
      <c r="B9" s="17">
        <v>144.5</v>
      </c>
      <c r="C9" s="17">
        <v>225</v>
      </c>
      <c r="D9" s="18">
        <v>525</v>
      </c>
      <c r="E9" s="17">
        <v>478.5</v>
      </c>
      <c r="F9" s="17">
        <v>337</v>
      </c>
      <c r="G9" s="18">
        <v>95</v>
      </c>
      <c r="H9" s="18">
        <v>773.5</v>
      </c>
      <c r="I9" s="9">
        <f t="shared" si="0"/>
        <v>2578.5</v>
      </c>
      <c r="J9" s="3"/>
      <c r="K9" s="3"/>
      <c r="L9" s="3"/>
      <c r="M9" s="3"/>
      <c r="N9" s="3"/>
      <c r="O9" s="3"/>
      <c r="P9" s="3"/>
      <c r="Q9" s="3"/>
      <c r="R9" s="3"/>
      <c r="S9" s="3"/>
      <c r="T9" s="3"/>
      <c r="U9" s="3"/>
      <c r="V9" s="3"/>
      <c r="W9" s="3"/>
      <c r="X9" s="3"/>
      <c r="Y9" s="3"/>
      <c r="Z9" s="3"/>
    </row>
    <row r="10" spans="1:26" ht="15" customHeight="1" x14ac:dyDescent="0.2">
      <c r="A10" s="16" t="s">
        <v>16</v>
      </c>
      <c r="B10" s="19">
        <v>5</v>
      </c>
      <c r="C10" s="19">
        <v>7</v>
      </c>
      <c r="D10" s="20">
        <v>10</v>
      </c>
      <c r="E10" s="19">
        <v>14</v>
      </c>
      <c r="F10" s="19">
        <v>7</v>
      </c>
      <c r="G10" s="20">
        <v>3</v>
      </c>
      <c r="H10" s="20">
        <v>14</v>
      </c>
      <c r="I10" s="12">
        <f t="shared" si="0"/>
        <v>60</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24190</v>
      </c>
      <c r="C11" s="22">
        <f t="shared" si="1"/>
        <v>22914.5</v>
      </c>
      <c r="D11" s="22">
        <f t="shared" si="1"/>
        <v>23261.75</v>
      </c>
      <c r="E11" s="22">
        <f t="shared" si="1"/>
        <v>30504.010000000002</v>
      </c>
      <c r="F11" s="22">
        <f t="shared" si="1"/>
        <v>36192.79</v>
      </c>
      <c r="G11" s="22">
        <f t="shared" si="1"/>
        <v>50808.020000000004</v>
      </c>
      <c r="H11" s="22">
        <f t="shared" si="1"/>
        <v>31866</v>
      </c>
      <c r="I11" s="23">
        <f t="shared" ref="I11:I12" si="2">SUM(B11:H11)</f>
        <v>219737.07</v>
      </c>
      <c r="J11" s="3"/>
      <c r="K11" s="3"/>
      <c r="L11" s="3"/>
      <c r="M11" s="3"/>
      <c r="N11" s="3"/>
      <c r="O11" s="3"/>
      <c r="P11" s="3"/>
      <c r="Q11" s="3"/>
      <c r="R11" s="3"/>
      <c r="S11" s="3"/>
      <c r="T11" s="3"/>
      <c r="U11" s="3"/>
      <c r="V11" s="3"/>
      <c r="W11" s="3"/>
      <c r="X11" s="3"/>
      <c r="Y11" s="3"/>
      <c r="Z11" s="3"/>
    </row>
    <row r="12" spans="1:26" ht="18" customHeight="1" x14ac:dyDescent="0.2">
      <c r="A12" s="24" t="s">
        <v>18</v>
      </c>
      <c r="B12" s="25">
        <v>23362.25</v>
      </c>
      <c r="C12" s="26">
        <v>25337.01</v>
      </c>
      <c r="D12" s="26">
        <v>26497.25</v>
      </c>
      <c r="E12" s="26">
        <v>30525.75</v>
      </c>
      <c r="F12" s="26">
        <v>37626</v>
      </c>
      <c r="G12" s="26">
        <v>56382.53</v>
      </c>
      <c r="H12" s="27">
        <v>30853.25</v>
      </c>
      <c r="I12" s="28">
        <f t="shared" si="2"/>
        <v>230584.04</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3.5431090755385287E-2</v>
      </c>
      <c r="C13" s="29">
        <f t="shared" si="3"/>
        <v>-9.5611518486198588E-2</v>
      </c>
      <c r="D13" s="29">
        <f t="shared" si="3"/>
        <v>-0.12210701110492599</v>
      </c>
      <c r="E13" s="29">
        <f t="shared" si="3"/>
        <v>-7.1218561378501636E-4</v>
      </c>
      <c r="F13" s="29">
        <f t="shared" si="3"/>
        <v>-3.8090947748897014E-2</v>
      </c>
      <c r="G13" s="29">
        <f t="shared" si="3"/>
        <v>-9.8869454776151319E-2</v>
      </c>
      <c r="H13" s="29">
        <f t="shared" si="3"/>
        <v>3.2824742936319512E-2</v>
      </c>
      <c r="I13" s="30">
        <f t="shared" si="3"/>
        <v>-4.7041286985864246E-2</v>
      </c>
      <c r="J13" s="3"/>
      <c r="K13" s="3"/>
      <c r="L13" s="3"/>
      <c r="M13" s="3"/>
      <c r="N13" s="3"/>
      <c r="O13" s="3"/>
      <c r="P13" s="3"/>
      <c r="Q13" s="3"/>
      <c r="R13" s="3"/>
      <c r="S13" s="3"/>
      <c r="T13" s="3"/>
      <c r="U13" s="3"/>
      <c r="V13" s="3"/>
      <c r="W13" s="3"/>
      <c r="X13" s="3"/>
      <c r="Y13" s="3"/>
      <c r="Z13" s="3"/>
    </row>
    <row r="14" spans="1:26" ht="242.25" x14ac:dyDescent="0.2">
      <c r="A14" s="7"/>
      <c r="B14" s="31" t="s">
        <v>216</v>
      </c>
      <c r="C14" s="31" t="s">
        <v>217</v>
      </c>
      <c r="D14" s="31" t="s">
        <v>218</v>
      </c>
      <c r="E14" s="31" t="s">
        <v>219</v>
      </c>
      <c r="F14" s="32" t="s">
        <v>220</v>
      </c>
      <c r="G14" s="31" t="s">
        <v>221</v>
      </c>
      <c r="H14" s="31" t="s">
        <v>222</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425</v>
      </c>
      <c r="C15" s="35">
        <f t="shared" si="4"/>
        <v>423</v>
      </c>
      <c r="D15" s="35">
        <f t="shared" si="4"/>
        <v>405</v>
      </c>
      <c r="E15" s="35">
        <f t="shared" si="4"/>
        <v>528</v>
      </c>
      <c r="F15" s="35">
        <f t="shared" si="4"/>
        <v>617</v>
      </c>
      <c r="G15" s="36">
        <f t="shared" si="4"/>
        <v>1053</v>
      </c>
      <c r="H15" s="35">
        <f t="shared" si="4"/>
        <v>555</v>
      </c>
      <c r="I15" s="37">
        <f>SUM(A15:G15)</f>
        <v>3451</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39.72357723577236</v>
      </c>
      <c r="C16" s="38">
        <f t="shared" si="5"/>
        <v>36.329646017699112</v>
      </c>
      <c r="D16" s="38">
        <f t="shared" si="5"/>
        <v>38.558411214953274</v>
      </c>
      <c r="E16" s="38">
        <f t="shared" si="5"/>
        <v>42.870629370629374</v>
      </c>
      <c r="F16" s="38">
        <f t="shared" si="5"/>
        <v>42.932481751824817</v>
      </c>
      <c r="G16" s="38">
        <f t="shared" si="5"/>
        <v>39.644613583138174</v>
      </c>
      <c r="H16" s="38">
        <f t="shared" si="5"/>
        <v>44.199494949494948</v>
      </c>
      <c r="I16" s="39">
        <f t="shared" si="5"/>
        <v>40.712339743589745</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69.088541666666671</v>
      </c>
      <c r="C17" s="38">
        <f t="shared" si="6"/>
        <v>65.544791666666669</v>
      </c>
      <c r="D17" s="38">
        <f t="shared" si="6"/>
        <v>69.865116279069767</v>
      </c>
      <c r="E17" s="38">
        <f t="shared" si="6"/>
        <v>71.034132841328415</v>
      </c>
      <c r="F17" s="38">
        <f t="shared" si="6"/>
        <v>68.776604361370715</v>
      </c>
      <c r="G17" s="38">
        <f t="shared" si="6"/>
        <v>65.801378299120231</v>
      </c>
      <c r="H17" s="38">
        <f t="shared" si="6"/>
        <v>71.590196078431376</v>
      </c>
      <c r="I17" s="39">
        <f t="shared" si="6"/>
        <v>68.695862984599046</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43.91532258064516</v>
      </c>
      <c r="C18" s="38">
        <f t="shared" si="7"/>
        <v>43.978571428571428</v>
      </c>
      <c r="D18" s="38">
        <f t="shared" si="7"/>
        <v>49.578313253012048</v>
      </c>
      <c r="E18" s="38">
        <f t="shared" si="7"/>
        <v>44.940877192982455</v>
      </c>
      <c r="F18" s="38">
        <f t="shared" si="7"/>
        <v>51.784591194968556</v>
      </c>
      <c r="G18" s="38">
        <f t="shared" si="7"/>
        <v>40.145614035087718</v>
      </c>
      <c r="H18" s="38">
        <f t="shared" si="7"/>
        <v>47.637254901960787</v>
      </c>
      <c r="I18" s="39">
        <f t="shared" si="7"/>
        <v>45.227154285714285</v>
      </c>
      <c r="J18" s="3"/>
      <c r="K18" s="3"/>
      <c r="L18" s="3"/>
      <c r="M18" s="3"/>
      <c r="N18" s="3"/>
      <c r="O18" s="3"/>
      <c r="P18" s="3"/>
      <c r="Q18" s="3"/>
      <c r="R18" s="3"/>
      <c r="S18" s="3"/>
      <c r="T18" s="3"/>
      <c r="U18" s="3"/>
      <c r="V18" s="3"/>
      <c r="W18" s="3"/>
      <c r="X18" s="3"/>
      <c r="Y18" s="3"/>
      <c r="Z18" s="3"/>
    </row>
    <row r="19" spans="1:26" ht="38.25" x14ac:dyDescent="0.2">
      <c r="A19" s="40" t="s">
        <v>31</v>
      </c>
      <c r="B19" s="41">
        <v>230</v>
      </c>
      <c r="C19" s="41">
        <v>120.5</v>
      </c>
      <c r="D19" s="41">
        <v>328</v>
      </c>
      <c r="E19" s="41">
        <v>473</v>
      </c>
      <c r="F19" s="41">
        <v>518</v>
      </c>
      <c r="G19" s="41">
        <v>811</v>
      </c>
      <c r="H19" s="41">
        <v>267.5</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9.5080611823067391E-3</v>
      </c>
      <c r="C20" s="42">
        <f t="shared" si="8"/>
        <v>5.258679002378407E-3</v>
      </c>
      <c r="D20" s="42">
        <f t="shared" ref="D20:G20" si="9">D19/D12</f>
        <v>1.2378643066733341E-2</v>
      </c>
      <c r="E20" s="43">
        <f t="shared" si="9"/>
        <v>1.5495114780144632E-2</v>
      </c>
      <c r="F20" s="43">
        <f t="shared" si="9"/>
        <v>1.3767075958114071E-2</v>
      </c>
      <c r="G20" s="42">
        <f t="shared" si="9"/>
        <v>1.4383888058943081E-2</v>
      </c>
      <c r="H20" s="42">
        <f>H19/H11</f>
        <v>8.3945270821565304E-3</v>
      </c>
      <c r="I20" s="44">
        <f>SUM(B19:H19)/I12</f>
        <v>1.1917563765471366E-2</v>
      </c>
      <c r="J20" s="3"/>
      <c r="K20" s="3"/>
      <c r="L20" s="3"/>
      <c r="M20" s="3"/>
      <c r="N20" s="3"/>
      <c r="O20" s="3"/>
      <c r="P20" s="3"/>
      <c r="Q20" s="3"/>
      <c r="R20" s="3"/>
      <c r="S20" s="3"/>
      <c r="T20" s="3"/>
      <c r="U20" s="3"/>
      <c r="V20" s="3"/>
      <c r="W20" s="3"/>
      <c r="X20" s="3"/>
      <c r="Y20" s="3"/>
      <c r="Z20" s="3"/>
    </row>
    <row r="21" spans="1:26" ht="24.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5183.5</v>
      </c>
      <c r="C22" s="52">
        <v>4896.3599999999997</v>
      </c>
      <c r="D22" s="52">
        <v>5181.2700000000004</v>
      </c>
      <c r="E22" s="52">
        <v>5841.32</v>
      </c>
      <c r="F22" s="52">
        <v>6255.89</v>
      </c>
      <c r="G22" s="52">
        <v>8006.97</v>
      </c>
      <c r="H22" s="52">
        <v>5596.7</v>
      </c>
      <c r="I22" s="53">
        <f>SUM(B22:H22)/I11</f>
        <v>0.18641374439005667</v>
      </c>
      <c r="J22" s="3"/>
      <c r="K22" s="3"/>
      <c r="L22" s="3"/>
      <c r="M22" s="3"/>
      <c r="N22" s="3"/>
      <c r="O22" s="3"/>
      <c r="P22" s="3"/>
      <c r="Q22" s="3"/>
      <c r="R22" s="3"/>
      <c r="S22" s="3"/>
      <c r="T22" s="3"/>
      <c r="U22" s="3"/>
      <c r="V22" s="3"/>
      <c r="W22" s="3"/>
      <c r="X22" s="3"/>
      <c r="Y22" s="3"/>
      <c r="Z22" s="3"/>
    </row>
    <row r="23" spans="1:26" ht="18" customHeight="1" x14ac:dyDescent="0.2">
      <c r="A23" s="7" t="s">
        <v>35</v>
      </c>
      <c r="B23" s="54">
        <v>0.214</v>
      </c>
      <c r="C23" s="54">
        <v>0.2137</v>
      </c>
      <c r="D23" s="54">
        <v>0.22270000000000001</v>
      </c>
      <c r="E23" s="55">
        <v>0.1915</v>
      </c>
      <c r="F23" s="55">
        <v>0.17299999999999999</v>
      </c>
      <c r="G23" s="55">
        <v>0.159</v>
      </c>
      <c r="H23" s="55">
        <v>0.17599999999999999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44949</v>
      </c>
      <c r="C2" s="5">
        <v>44950</v>
      </c>
      <c r="D2" s="5">
        <v>44951</v>
      </c>
      <c r="E2" s="5">
        <v>44952</v>
      </c>
      <c r="F2" s="5">
        <v>44953</v>
      </c>
      <c r="G2" s="5">
        <v>44954</v>
      </c>
      <c r="H2" s="5">
        <v>44955</v>
      </c>
      <c r="I2" s="6" t="s">
        <v>8</v>
      </c>
      <c r="J2" s="3"/>
      <c r="K2" s="3"/>
      <c r="L2" s="3"/>
      <c r="M2" s="3"/>
      <c r="N2" s="3"/>
      <c r="O2" s="3"/>
      <c r="P2" s="3"/>
      <c r="Q2" s="3"/>
      <c r="R2" s="3"/>
      <c r="S2" s="3"/>
      <c r="T2" s="3"/>
      <c r="U2" s="3"/>
      <c r="V2" s="3"/>
      <c r="W2" s="3"/>
      <c r="X2" s="3"/>
      <c r="Y2" s="3"/>
      <c r="Z2" s="3"/>
    </row>
    <row r="3" spans="1:26" ht="18" customHeight="1" x14ac:dyDescent="0.2">
      <c r="A3" s="7" t="s">
        <v>9</v>
      </c>
      <c r="B3" s="8">
        <v>6580.5</v>
      </c>
      <c r="C3" s="8">
        <v>4397.5</v>
      </c>
      <c r="D3" s="8">
        <v>4769.25</v>
      </c>
      <c r="E3" s="8">
        <v>5054</v>
      </c>
      <c r="F3" s="8">
        <v>7782.76</v>
      </c>
      <c r="G3" s="8">
        <v>6255.75</v>
      </c>
      <c r="H3" s="8">
        <v>6061.5</v>
      </c>
      <c r="I3" s="9">
        <f t="shared" ref="I3:I10" si="0">SUM(A3:H3)</f>
        <v>40901.26</v>
      </c>
      <c r="J3" s="3"/>
      <c r="K3" s="3"/>
      <c r="L3" s="3"/>
      <c r="M3" s="3"/>
      <c r="N3" s="3"/>
      <c r="O3" s="3"/>
      <c r="P3" s="3"/>
      <c r="Q3" s="3"/>
      <c r="R3" s="3"/>
      <c r="S3" s="3"/>
      <c r="T3" s="3"/>
      <c r="U3" s="3"/>
      <c r="V3" s="3"/>
      <c r="W3" s="3"/>
      <c r="X3" s="3"/>
      <c r="Y3" s="3"/>
      <c r="Z3" s="3"/>
    </row>
    <row r="4" spans="1:26" ht="18" customHeight="1" x14ac:dyDescent="0.2">
      <c r="A4" s="7" t="s">
        <v>10</v>
      </c>
      <c r="B4" s="10">
        <v>178</v>
      </c>
      <c r="C4" s="10">
        <v>117</v>
      </c>
      <c r="D4" s="11">
        <v>129</v>
      </c>
      <c r="E4" s="10">
        <v>130</v>
      </c>
      <c r="F4" s="10">
        <v>165</v>
      </c>
      <c r="G4" s="11">
        <v>159</v>
      </c>
      <c r="H4" s="11">
        <v>145</v>
      </c>
      <c r="I4" s="12">
        <f t="shared" si="0"/>
        <v>1023</v>
      </c>
      <c r="J4" s="3"/>
      <c r="K4" s="3"/>
      <c r="L4" s="3"/>
      <c r="M4" s="3"/>
      <c r="N4" s="3"/>
      <c r="O4" s="3"/>
      <c r="P4" s="3"/>
      <c r="Q4" s="3"/>
      <c r="R4" s="3"/>
      <c r="S4" s="3"/>
      <c r="T4" s="3"/>
      <c r="U4" s="3"/>
      <c r="V4" s="3"/>
      <c r="W4" s="3"/>
      <c r="X4" s="3"/>
      <c r="Y4" s="3"/>
      <c r="Z4" s="3"/>
    </row>
    <row r="5" spans="1:26" ht="18" customHeight="1" x14ac:dyDescent="0.2">
      <c r="A5" s="7" t="s">
        <v>11</v>
      </c>
      <c r="B5" s="8">
        <v>16288.25</v>
      </c>
      <c r="C5" s="8">
        <v>12253.5</v>
      </c>
      <c r="D5" s="13">
        <v>18910.759999999998</v>
      </c>
      <c r="E5" s="8">
        <v>19151.25</v>
      </c>
      <c r="F5" s="8">
        <v>23335</v>
      </c>
      <c r="G5" s="13">
        <v>23371.75</v>
      </c>
      <c r="H5" s="13">
        <v>12122.75</v>
      </c>
      <c r="I5" s="9">
        <f t="shared" si="0"/>
        <v>125433.26</v>
      </c>
      <c r="J5" s="3"/>
      <c r="K5" s="3"/>
      <c r="L5" s="3"/>
      <c r="M5" s="3"/>
      <c r="N5" s="3"/>
      <c r="O5" s="3"/>
      <c r="P5" s="3"/>
      <c r="Q5" s="3"/>
      <c r="R5" s="3"/>
      <c r="S5" s="3"/>
      <c r="T5" s="3"/>
      <c r="U5" s="3"/>
      <c r="V5" s="3"/>
      <c r="W5" s="3"/>
      <c r="X5" s="3"/>
      <c r="Y5" s="3"/>
      <c r="Z5" s="3"/>
    </row>
    <row r="6" spans="1:26" ht="18" customHeight="1" x14ac:dyDescent="0.2">
      <c r="A6" s="7" t="s">
        <v>12</v>
      </c>
      <c r="B6" s="10">
        <v>234</v>
      </c>
      <c r="C6" s="10">
        <v>186</v>
      </c>
      <c r="D6" s="11">
        <v>240</v>
      </c>
      <c r="E6" s="10">
        <v>261</v>
      </c>
      <c r="F6" s="10">
        <v>356</v>
      </c>
      <c r="G6" s="11">
        <v>350</v>
      </c>
      <c r="H6" s="11">
        <v>182</v>
      </c>
      <c r="I6" s="14">
        <f t="shared" si="0"/>
        <v>1809</v>
      </c>
      <c r="J6" s="3"/>
      <c r="K6" s="3"/>
      <c r="L6" s="3"/>
      <c r="M6" s="3"/>
      <c r="N6" s="3"/>
      <c r="O6" s="3"/>
      <c r="P6" s="3"/>
      <c r="Q6" s="3"/>
      <c r="R6" s="3"/>
      <c r="S6" s="3"/>
      <c r="T6" s="3"/>
      <c r="U6" s="3"/>
      <c r="V6" s="3"/>
      <c r="W6" s="3"/>
      <c r="X6" s="3"/>
      <c r="Y6" s="3"/>
      <c r="Z6" s="3"/>
    </row>
    <row r="7" spans="1:26" ht="18" customHeight="1" x14ac:dyDescent="0.2">
      <c r="A7" s="7" t="s">
        <v>13</v>
      </c>
      <c r="B7" s="8">
        <v>3254.25</v>
      </c>
      <c r="C7" s="8">
        <v>3381.5</v>
      </c>
      <c r="D7" s="13">
        <v>4223.25</v>
      </c>
      <c r="E7" s="8">
        <v>4918.5200000000004</v>
      </c>
      <c r="F7" s="8">
        <v>7945.75</v>
      </c>
      <c r="G7" s="13">
        <v>8264.25</v>
      </c>
      <c r="H7" s="13">
        <v>3751.5</v>
      </c>
      <c r="I7" s="15">
        <f t="shared" si="0"/>
        <v>35739.020000000004</v>
      </c>
      <c r="J7" s="3"/>
      <c r="K7" s="3"/>
      <c r="L7" s="3"/>
      <c r="M7" s="3"/>
      <c r="N7" s="3"/>
      <c r="O7" s="3"/>
      <c r="P7" s="3"/>
      <c r="Q7" s="3"/>
      <c r="R7" s="3"/>
      <c r="S7" s="3"/>
      <c r="T7" s="3"/>
      <c r="U7" s="3"/>
      <c r="V7" s="3"/>
      <c r="W7" s="3"/>
      <c r="X7" s="3"/>
      <c r="Y7" s="3"/>
      <c r="Z7" s="3"/>
    </row>
    <row r="8" spans="1:26" ht="18" customHeight="1" x14ac:dyDescent="0.2">
      <c r="A8" s="7" t="s">
        <v>14</v>
      </c>
      <c r="B8" s="10">
        <v>77</v>
      </c>
      <c r="C8" s="10">
        <v>64</v>
      </c>
      <c r="D8" s="11">
        <v>87</v>
      </c>
      <c r="E8" s="10">
        <v>106</v>
      </c>
      <c r="F8" s="10">
        <v>187</v>
      </c>
      <c r="G8" s="11">
        <v>196</v>
      </c>
      <c r="H8" s="11">
        <v>83</v>
      </c>
      <c r="I8" s="14">
        <f t="shared" si="0"/>
        <v>800</v>
      </c>
      <c r="J8" s="3"/>
      <c r="K8" s="3"/>
      <c r="L8" s="3"/>
      <c r="M8" s="3"/>
      <c r="N8" s="3"/>
      <c r="O8" s="3"/>
      <c r="P8" s="3"/>
      <c r="Q8" s="3"/>
      <c r="R8" s="3"/>
      <c r="S8" s="3"/>
      <c r="T8" s="3"/>
      <c r="U8" s="3"/>
      <c r="V8" s="3"/>
      <c r="W8" s="3"/>
      <c r="X8" s="3"/>
      <c r="Y8" s="3"/>
      <c r="Z8" s="3"/>
    </row>
    <row r="9" spans="1:26" ht="15" customHeight="1" x14ac:dyDescent="0.2">
      <c r="A9" s="16" t="s">
        <v>15</v>
      </c>
      <c r="B9" s="17">
        <v>112</v>
      </c>
      <c r="C9" s="17">
        <v>410</v>
      </c>
      <c r="D9" s="18">
        <v>130.5</v>
      </c>
      <c r="E9" s="17">
        <v>491.5</v>
      </c>
      <c r="F9" s="17">
        <v>615.5</v>
      </c>
      <c r="G9" s="18">
        <v>358</v>
      </c>
      <c r="H9" s="18">
        <f>102+835</f>
        <v>937</v>
      </c>
      <c r="I9" s="9">
        <f t="shared" si="0"/>
        <v>3054.5</v>
      </c>
      <c r="J9" s="3"/>
      <c r="K9" s="3"/>
      <c r="L9" s="3"/>
      <c r="M9" s="3"/>
      <c r="N9" s="3"/>
      <c r="O9" s="3"/>
      <c r="P9" s="3"/>
      <c r="Q9" s="3"/>
      <c r="R9" s="3"/>
      <c r="S9" s="3"/>
      <c r="T9" s="3"/>
      <c r="U9" s="3"/>
      <c r="V9" s="3"/>
      <c r="W9" s="3"/>
      <c r="X9" s="3"/>
      <c r="Y9" s="3"/>
      <c r="Z9" s="3"/>
    </row>
    <row r="10" spans="1:26" ht="15" customHeight="1" x14ac:dyDescent="0.2">
      <c r="A10" s="16" t="s">
        <v>16</v>
      </c>
      <c r="B10" s="19">
        <v>7</v>
      </c>
      <c r="C10" s="19">
        <v>11</v>
      </c>
      <c r="D10" s="20">
        <v>7</v>
      </c>
      <c r="E10" s="19">
        <v>12</v>
      </c>
      <c r="F10" s="19">
        <v>10</v>
      </c>
      <c r="G10" s="20">
        <v>5</v>
      </c>
      <c r="H10" s="20">
        <v>15</v>
      </c>
      <c r="I10" s="12">
        <f t="shared" si="0"/>
        <v>67</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26123</v>
      </c>
      <c r="C11" s="22">
        <f t="shared" si="1"/>
        <v>20032.5</v>
      </c>
      <c r="D11" s="22">
        <f t="shared" si="1"/>
        <v>27903.26</v>
      </c>
      <c r="E11" s="22">
        <f t="shared" si="1"/>
        <v>29123.77</v>
      </c>
      <c r="F11" s="22">
        <f t="shared" si="1"/>
        <v>39063.51</v>
      </c>
      <c r="G11" s="22">
        <f t="shared" si="1"/>
        <v>37891.75</v>
      </c>
      <c r="H11" s="22">
        <f t="shared" si="1"/>
        <v>21935.75</v>
      </c>
      <c r="I11" s="23">
        <f t="shared" ref="I11:I12" si="2">SUM(B11:H11)</f>
        <v>202073.54</v>
      </c>
      <c r="J11" s="3"/>
      <c r="K11" s="3"/>
      <c r="L11" s="3"/>
      <c r="M11" s="3"/>
      <c r="N11" s="3"/>
      <c r="O11" s="3"/>
      <c r="P11" s="3"/>
      <c r="Q11" s="3"/>
      <c r="R11" s="3"/>
      <c r="S11" s="3"/>
      <c r="T11" s="3"/>
      <c r="U11" s="3"/>
      <c r="V11" s="3"/>
      <c r="W11" s="3"/>
      <c r="X11" s="3"/>
      <c r="Y11" s="3"/>
      <c r="Z11" s="3"/>
    </row>
    <row r="12" spans="1:26" ht="18" customHeight="1" x14ac:dyDescent="0.2">
      <c r="A12" s="24" t="s">
        <v>18</v>
      </c>
      <c r="B12" s="25">
        <v>27107.25</v>
      </c>
      <c r="C12" s="26">
        <v>22623.25</v>
      </c>
      <c r="D12" s="26">
        <v>24999</v>
      </c>
      <c r="E12" s="26">
        <v>28593.25</v>
      </c>
      <c r="F12" s="26">
        <v>37962.75</v>
      </c>
      <c r="G12" s="26">
        <v>36120.080000000002</v>
      </c>
      <c r="H12" s="27">
        <v>23415.25</v>
      </c>
      <c r="I12" s="28">
        <f t="shared" si="2"/>
        <v>200820.83000000002</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-3.6309474402604472E-2</v>
      </c>
      <c r="C13" s="29">
        <f t="shared" si="3"/>
        <v>-0.11451714497253931</v>
      </c>
      <c r="D13" s="29">
        <f t="shared" si="3"/>
        <v>0.11617504700188001</v>
      </c>
      <c r="E13" s="29">
        <f t="shared" si="3"/>
        <v>1.8554029360076257E-2</v>
      </c>
      <c r="F13" s="29">
        <f t="shared" si="3"/>
        <v>2.8995791927613306E-2</v>
      </c>
      <c r="G13" s="29">
        <f t="shared" si="3"/>
        <v>4.9049448395463081E-2</v>
      </c>
      <c r="H13" s="29">
        <f t="shared" si="3"/>
        <v>-6.3185317261186619E-2</v>
      </c>
      <c r="I13" s="30">
        <f t="shared" si="3"/>
        <v>6.2379485235669616E-3</v>
      </c>
      <c r="J13" s="3"/>
      <c r="K13" s="3"/>
      <c r="L13" s="3"/>
      <c r="M13" s="3"/>
      <c r="N13" s="3"/>
      <c r="O13" s="3"/>
      <c r="P13" s="3"/>
      <c r="Q13" s="3"/>
      <c r="R13" s="3"/>
      <c r="S13" s="3"/>
      <c r="T13" s="3"/>
      <c r="U13" s="3"/>
      <c r="V13" s="3"/>
      <c r="W13" s="3"/>
      <c r="X13" s="3"/>
      <c r="Y13" s="3"/>
      <c r="Z13" s="3"/>
    </row>
    <row r="14" spans="1:26" ht="204" x14ac:dyDescent="0.2">
      <c r="A14" s="7"/>
      <c r="B14" s="31" t="s">
        <v>223</v>
      </c>
      <c r="C14" s="31" t="s">
        <v>224</v>
      </c>
      <c r="D14" s="31" t="s">
        <v>225</v>
      </c>
      <c r="E14" s="31" t="s">
        <v>226</v>
      </c>
      <c r="F14" s="32" t="s">
        <v>227</v>
      </c>
      <c r="G14" s="31" t="s">
        <v>228</v>
      </c>
      <c r="H14" s="31" t="s">
        <v>229</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489</v>
      </c>
      <c r="C15" s="35">
        <f t="shared" si="4"/>
        <v>367</v>
      </c>
      <c r="D15" s="35">
        <f t="shared" si="4"/>
        <v>456</v>
      </c>
      <c r="E15" s="35">
        <f t="shared" si="4"/>
        <v>497</v>
      </c>
      <c r="F15" s="35">
        <f t="shared" si="4"/>
        <v>708</v>
      </c>
      <c r="G15" s="36">
        <f t="shared" si="4"/>
        <v>705</v>
      </c>
      <c r="H15" s="35">
        <f t="shared" si="4"/>
        <v>410</v>
      </c>
      <c r="I15" s="37">
        <f>SUM(A15:G15)</f>
        <v>3222</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36.969101123595507</v>
      </c>
      <c r="C16" s="38">
        <f t="shared" si="5"/>
        <v>37.585470085470085</v>
      </c>
      <c r="D16" s="38">
        <f t="shared" si="5"/>
        <v>36.970930232558139</v>
      </c>
      <c r="E16" s="38">
        <f t="shared" si="5"/>
        <v>38.876923076923077</v>
      </c>
      <c r="F16" s="38">
        <f t="shared" si="5"/>
        <v>47.168242424242429</v>
      </c>
      <c r="G16" s="38">
        <f t="shared" si="5"/>
        <v>39.344339622641506</v>
      </c>
      <c r="H16" s="38">
        <f t="shared" si="5"/>
        <v>41.803448275862067</v>
      </c>
      <c r="I16" s="39">
        <f t="shared" si="5"/>
        <v>39.981681329423267</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69.607905982905976</v>
      </c>
      <c r="C17" s="38">
        <f t="shared" si="6"/>
        <v>65.879032258064512</v>
      </c>
      <c r="D17" s="38">
        <f t="shared" si="6"/>
        <v>78.79483333333333</v>
      </c>
      <c r="E17" s="38">
        <f t="shared" si="6"/>
        <v>73.3764367816092</v>
      </c>
      <c r="F17" s="38">
        <f t="shared" si="6"/>
        <v>65.547752808988761</v>
      </c>
      <c r="G17" s="38">
        <f t="shared" si="6"/>
        <v>66.776428571428568</v>
      </c>
      <c r="H17" s="38">
        <f t="shared" si="6"/>
        <v>66.608516483516482</v>
      </c>
      <c r="I17" s="39">
        <f t="shared" si="6"/>
        <v>69.338452183526812</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42.262987012987011</v>
      </c>
      <c r="C18" s="38">
        <f t="shared" si="7"/>
        <v>52.8359375</v>
      </c>
      <c r="D18" s="38">
        <f t="shared" si="7"/>
        <v>48.543103448275865</v>
      </c>
      <c r="E18" s="38">
        <f t="shared" si="7"/>
        <v>46.4011320754717</v>
      </c>
      <c r="F18" s="38">
        <f t="shared" si="7"/>
        <v>42.490641711229948</v>
      </c>
      <c r="G18" s="38">
        <f t="shared" si="7"/>
        <v>42.164540816326529</v>
      </c>
      <c r="H18" s="38">
        <f t="shared" si="7"/>
        <v>45.19879518072289</v>
      </c>
      <c r="I18" s="39">
        <f t="shared" si="7"/>
        <v>44.673775000000006</v>
      </c>
      <c r="J18" s="3"/>
      <c r="K18" s="3"/>
      <c r="L18" s="3"/>
      <c r="M18" s="3"/>
      <c r="N18" s="3"/>
      <c r="O18" s="3"/>
      <c r="P18" s="3"/>
      <c r="Q18" s="3"/>
      <c r="R18" s="3"/>
      <c r="S18" s="3"/>
      <c r="T18" s="3"/>
      <c r="U18" s="3"/>
      <c r="V18" s="3"/>
      <c r="W18" s="3"/>
      <c r="X18" s="3"/>
      <c r="Y18" s="3"/>
      <c r="Z18" s="3"/>
    </row>
    <row r="19" spans="1:26" ht="38.25" x14ac:dyDescent="0.2">
      <c r="A19" s="40" t="s">
        <v>31</v>
      </c>
      <c r="B19" s="41">
        <v>254</v>
      </c>
      <c r="C19" s="41">
        <v>285</v>
      </c>
      <c r="D19" s="41">
        <v>176</v>
      </c>
      <c r="E19" s="41">
        <v>163</v>
      </c>
      <c r="F19" s="41">
        <v>589</v>
      </c>
      <c r="G19" s="41">
        <v>661.5</v>
      </c>
      <c r="H19" s="41">
        <v>436</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9.7232324005665505E-3</v>
      </c>
      <c r="C20" s="42">
        <f t="shared" si="8"/>
        <v>1.4226881317858479E-2</v>
      </c>
      <c r="D20" s="42">
        <f t="shared" ref="D20:G20" si="9">D19/D12</f>
        <v>7.0402816112644503E-3</v>
      </c>
      <c r="E20" s="43">
        <f t="shared" si="9"/>
        <v>5.7006461315170535E-3</v>
      </c>
      <c r="F20" s="43">
        <f t="shared" si="9"/>
        <v>1.5515208987757736E-2</v>
      </c>
      <c r="G20" s="42">
        <f t="shared" si="9"/>
        <v>1.8313912925995733E-2</v>
      </c>
      <c r="H20" s="42">
        <f>H19/H11</f>
        <v>1.9876229442804556E-2</v>
      </c>
      <c r="I20" s="44">
        <f>SUM(B19:H19)/I12</f>
        <v>1.2770089636617873E-2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4715.83</v>
      </c>
      <c r="C22" s="52">
        <v>4874.3500000000004</v>
      </c>
      <c r="D22" s="52">
        <v>4876.47</v>
      </c>
      <c r="E22" s="52">
        <v>5772.33</v>
      </c>
      <c r="F22" s="52">
        <v>6497.92</v>
      </c>
      <c r="G22" s="52">
        <v>6841.78</v>
      </c>
      <c r="H22" s="52">
        <v>5655.12</v>
      </c>
      <c r="I22" s="53">
        <f>SUM(B22:H22)/I11</f>
        <v>0.19415604833764977</v>
      </c>
      <c r="J22" s="3"/>
      <c r="K22" s="3"/>
      <c r="L22" s="3"/>
      <c r="M22" s="3"/>
      <c r="N22" s="3"/>
      <c r="O22" s="3"/>
      <c r="P22" s="3"/>
      <c r="Q22" s="3"/>
      <c r="R22" s="3"/>
      <c r="S22" s="3"/>
      <c r="T22" s="3"/>
      <c r="U22" s="3"/>
      <c r="V22" s="3"/>
      <c r="W22" s="3"/>
      <c r="X22" s="3"/>
      <c r="Y22" s="3"/>
      <c r="Z22" s="3"/>
    </row>
    <row r="23" spans="1:26" ht="18" customHeight="1" x14ac:dyDescent="0.2">
      <c r="A23" s="7" t="s">
        <v>35</v>
      </c>
      <c r="B23" s="54">
        <v>0.18099999999999999</v>
      </c>
      <c r="C23" s="54">
        <v>0.24299999999999999</v>
      </c>
      <c r="D23" s="54">
        <v>0.17480000000000001</v>
      </c>
      <c r="E23" s="55">
        <v>0.19819999999999999</v>
      </c>
      <c r="F23" s="55">
        <v>0.16600000000000001</v>
      </c>
      <c r="G23" s="55">
        <v>0.18</v>
      </c>
      <c r="H23" s="55">
        <v>0.25800000000000001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44942</v>
      </c>
      <c r="C2" s="5">
        <v>44943</v>
      </c>
      <c r="D2" s="5">
        <v>44944</v>
      </c>
      <c r="E2" s="5">
        <v>44945</v>
      </c>
      <c r="F2" s="5">
        <v>44946</v>
      </c>
      <c r="G2" s="5">
        <v>44947</v>
      </c>
      <c r="H2" s="5">
        <v>44948</v>
      </c>
      <c r="I2" s="6" t="s">
        <v>8</v>
      </c>
      <c r="J2" s="3"/>
      <c r="K2" s="3"/>
      <c r="L2" s="3"/>
      <c r="M2" s="3"/>
      <c r="N2" s="3"/>
      <c r="O2" s="3"/>
      <c r="P2" s="3"/>
      <c r="Q2" s="3"/>
      <c r="R2" s="3"/>
      <c r="S2" s="3"/>
      <c r="T2" s="3"/>
      <c r="U2" s="3"/>
      <c r="V2" s="3"/>
      <c r="W2" s="3"/>
      <c r="X2" s="3"/>
      <c r="Y2" s="3"/>
      <c r="Z2" s="3"/>
    </row>
    <row r="3" spans="1:26" ht="18" customHeight="1" x14ac:dyDescent="0.2">
      <c r="A3" s="7" t="s">
        <v>9</v>
      </c>
      <c r="B3" s="8">
        <v>5586</v>
      </c>
      <c r="C3" s="8">
        <v>4498</v>
      </c>
      <c r="D3" s="8">
        <v>5917</v>
      </c>
      <c r="E3" s="8">
        <v>3821</v>
      </c>
      <c r="F3" s="8">
        <v>6240</v>
      </c>
      <c r="G3" s="8">
        <v>4300</v>
      </c>
      <c r="H3" s="8">
        <v>6681.5</v>
      </c>
      <c r="I3" s="9">
        <f t="shared" ref="I3:I10" si="0">SUM(A3:H3)</f>
        <v>37043.5</v>
      </c>
      <c r="J3" s="3"/>
      <c r="K3" s="3"/>
      <c r="L3" s="3"/>
      <c r="M3" s="3"/>
      <c r="N3" s="3"/>
      <c r="O3" s="3"/>
      <c r="P3" s="3"/>
      <c r="Q3" s="3"/>
      <c r="R3" s="3"/>
      <c r="S3" s="3"/>
      <c r="T3" s="3"/>
      <c r="U3" s="3"/>
      <c r="V3" s="3"/>
      <c r="W3" s="3"/>
      <c r="X3" s="3"/>
      <c r="Y3" s="3"/>
      <c r="Z3" s="3"/>
    </row>
    <row r="4" spans="1:26" ht="18" customHeight="1" x14ac:dyDescent="0.2">
      <c r="A4" s="7" t="s">
        <v>10</v>
      </c>
      <c r="B4" s="10">
        <v>132</v>
      </c>
      <c r="C4" s="10">
        <v>101</v>
      </c>
      <c r="D4" s="11">
        <v>150</v>
      </c>
      <c r="E4" s="10">
        <v>104</v>
      </c>
      <c r="F4" s="10">
        <v>134</v>
      </c>
      <c r="G4" s="11">
        <v>111</v>
      </c>
      <c r="H4" s="11">
        <v>178</v>
      </c>
      <c r="I4" s="12">
        <f t="shared" si="0"/>
        <v>910</v>
      </c>
      <c r="J4" s="3"/>
      <c r="K4" s="3"/>
      <c r="L4" s="3"/>
      <c r="M4" s="3"/>
      <c r="N4" s="3"/>
      <c r="O4" s="3"/>
      <c r="P4" s="3"/>
      <c r="Q4" s="3"/>
      <c r="R4" s="3"/>
      <c r="S4" s="3"/>
      <c r="T4" s="3"/>
      <c r="U4" s="3"/>
      <c r="V4" s="3"/>
      <c r="W4" s="3"/>
      <c r="X4" s="3"/>
      <c r="Y4" s="3"/>
      <c r="Z4" s="3"/>
    </row>
    <row r="5" spans="1:26" ht="18" customHeight="1" x14ac:dyDescent="0.2">
      <c r="A5" s="7" t="s">
        <v>11</v>
      </c>
      <c r="B5" s="8">
        <v>15549.5</v>
      </c>
      <c r="C5" s="8">
        <v>12993.25</v>
      </c>
      <c r="D5" s="13">
        <v>14875.75</v>
      </c>
      <c r="E5" s="8">
        <v>18400.25</v>
      </c>
      <c r="F5" s="8">
        <v>22949.5</v>
      </c>
      <c r="G5" s="13">
        <v>22032</v>
      </c>
      <c r="H5" s="13">
        <v>15806.25</v>
      </c>
      <c r="I5" s="9">
        <f t="shared" si="0"/>
        <v>122606.5</v>
      </c>
      <c r="J5" s="3"/>
      <c r="K5" s="3"/>
      <c r="L5" s="3"/>
      <c r="M5" s="3"/>
      <c r="N5" s="3"/>
      <c r="O5" s="3"/>
      <c r="P5" s="3"/>
      <c r="Q5" s="3"/>
      <c r="R5" s="3"/>
      <c r="S5" s="3"/>
      <c r="T5" s="3"/>
      <c r="U5" s="3"/>
      <c r="V5" s="3"/>
      <c r="W5" s="3"/>
      <c r="X5" s="3"/>
      <c r="Y5" s="3"/>
      <c r="Z5" s="3"/>
    </row>
    <row r="6" spans="1:26" ht="18" customHeight="1" x14ac:dyDescent="0.2">
      <c r="A6" s="7" t="s">
        <v>12</v>
      </c>
      <c r="B6" s="10">
        <v>256</v>
      </c>
      <c r="C6" s="10">
        <v>175</v>
      </c>
      <c r="D6" s="11">
        <v>223</v>
      </c>
      <c r="E6" s="10">
        <v>265</v>
      </c>
      <c r="F6" s="10">
        <v>335</v>
      </c>
      <c r="G6" s="11">
        <v>324</v>
      </c>
      <c r="H6" s="11">
        <v>239</v>
      </c>
      <c r="I6" s="14">
        <f t="shared" si="0"/>
        <v>1817</v>
      </c>
      <c r="J6" s="3"/>
      <c r="K6" s="3"/>
      <c r="L6" s="3"/>
      <c r="M6" s="3"/>
      <c r="N6" s="3"/>
      <c r="O6" s="3"/>
      <c r="P6" s="3"/>
      <c r="Q6" s="3"/>
      <c r="R6" s="3"/>
      <c r="S6" s="3"/>
      <c r="T6" s="3"/>
      <c r="U6" s="3"/>
      <c r="V6" s="3"/>
      <c r="W6" s="3"/>
      <c r="X6" s="3"/>
      <c r="Y6" s="3"/>
      <c r="Z6" s="3"/>
    </row>
    <row r="7" spans="1:26" ht="18" customHeight="1" x14ac:dyDescent="0.2">
      <c r="A7" s="7" t="s">
        <v>13</v>
      </c>
      <c r="B7" s="8">
        <v>3475</v>
      </c>
      <c r="C7" s="8">
        <v>2960.25</v>
      </c>
      <c r="D7" s="13">
        <v>3699.76</v>
      </c>
      <c r="E7" s="8">
        <v>4440.75</v>
      </c>
      <c r="F7" s="8">
        <v>6963.5</v>
      </c>
      <c r="G7" s="13">
        <v>6340.25</v>
      </c>
      <c r="H7" s="13">
        <v>3137</v>
      </c>
      <c r="I7" s="15">
        <f t="shared" si="0"/>
        <v>31016.510000000002</v>
      </c>
      <c r="J7" s="3"/>
      <c r="K7" s="3"/>
      <c r="L7" s="3"/>
      <c r="M7" s="3"/>
      <c r="N7" s="3"/>
      <c r="O7" s="3"/>
      <c r="P7" s="3"/>
      <c r="Q7" s="3"/>
      <c r="R7" s="3"/>
      <c r="S7" s="3"/>
      <c r="T7" s="3"/>
      <c r="U7" s="3"/>
      <c r="V7" s="3"/>
      <c r="W7" s="3"/>
      <c r="X7" s="3"/>
      <c r="Y7" s="3"/>
      <c r="Z7" s="3"/>
    </row>
    <row r="8" spans="1:26" ht="18" customHeight="1" x14ac:dyDescent="0.2">
      <c r="A8" s="7" t="s">
        <v>14</v>
      </c>
      <c r="B8" s="10">
        <v>71</v>
      </c>
      <c r="C8" s="10">
        <v>65</v>
      </c>
      <c r="D8" s="11">
        <v>94</v>
      </c>
      <c r="E8" s="10">
        <v>106</v>
      </c>
      <c r="F8" s="10">
        <v>168</v>
      </c>
      <c r="G8" s="11">
        <v>149</v>
      </c>
      <c r="H8" s="11">
        <v>68</v>
      </c>
      <c r="I8" s="14">
        <f t="shared" si="0"/>
        <v>721</v>
      </c>
      <c r="J8" s="3"/>
      <c r="K8" s="3"/>
      <c r="L8" s="3"/>
      <c r="M8" s="3"/>
      <c r="N8" s="3"/>
      <c r="O8" s="3"/>
      <c r="P8" s="3"/>
      <c r="Q8" s="3"/>
      <c r="R8" s="3"/>
      <c r="S8" s="3"/>
      <c r="T8" s="3"/>
      <c r="U8" s="3"/>
      <c r="V8" s="3"/>
      <c r="W8" s="3"/>
      <c r="X8" s="3"/>
      <c r="Y8" s="3"/>
      <c r="Z8" s="3"/>
    </row>
    <row r="9" spans="1:26" ht="15" customHeight="1" x14ac:dyDescent="0.2">
      <c r="A9" s="16" t="s">
        <v>15</v>
      </c>
      <c r="B9" s="17">
        <v>263.5</v>
      </c>
      <c r="C9" s="17">
        <v>823</v>
      </c>
      <c r="D9" s="18">
        <v>458.5</v>
      </c>
      <c r="E9" s="17">
        <v>386</v>
      </c>
      <c r="F9" s="17">
        <v>527.5</v>
      </c>
      <c r="G9" s="18">
        <v>639.5</v>
      </c>
      <c r="H9" s="18">
        <v>920</v>
      </c>
      <c r="I9" s="9">
        <f t="shared" si="0"/>
        <v>4018</v>
      </c>
      <c r="J9" s="3"/>
      <c r="K9" s="3"/>
      <c r="L9" s="3"/>
      <c r="M9" s="3"/>
      <c r="N9" s="3"/>
      <c r="O9" s="3"/>
      <c r="P9" s="3"/>
      <c r="Q9" s="3"/>
      <c r="R9" s="3"/>
      <c r="S9" s="3"/>
      <c r="T9" s="3"/>
      <c r="U9" s="3"/>
      <c r="V9" s="3"/>
      <c r="W9" s="3"/>
      <c r="X9" s="3"/>
      <c r="Y9" s="3"/>
      <c r="Z9" s="3"/>
    </row>
    <row r="10" spans="1:26" ht="15" customHeight="1" x14ac:dyDescent="0.2">
      <c r="A10" s="16" t="s">
        <v>16</v>
      </c>
      <c r="B10" s="19">
        <v>7</v>
      </c>
      <c r="C10" s="19">
        <v>12</v>
      </c>
      <c r="D10" s="20">
        <v>16</v>
      </c>
      <c r="E10" s="19">
        <v>10</v>
      </c>
      <c r="F10" s="19">
        <v>10</v>
      </c>
      <c r="G10" s="20">
        <v>9</v>
      </c>
      <c r="H10" s="20">
        <v>15</v>
      </c>
      <c r="I10" s="12">
        <f t="shared" si="0"/>
        <v>79</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24610.5</v>
      </c>
      <c r="C11" s="22">
        <f t="shared" si="1"/>
        <v>20451.5</v>
      </c>
      <c r="D11" s="22">
        <f t="shared" si="1"/>
        <v>24492.510000000002</v>
      </c>
      <c r="E11" s="22">
        <f t="shared" si="1"/>
        <v>26662</v>
      </c>
      <c r="F11" s="22">
        <f t="shared" si="1"/>
        <v>36153</v>
      </c>
      <c r="G11" s="22">
        <f t="shared" si="1"/>
        <v>32672.25</v>
      </c>
      <c r="H11" s="22">
        <f t="shared" si="1"/>
        <v>25624.75</v>
      </c>
      <c r="I11" s="23">
        <f t="shared" ref="I11:I12" si="2">SUM(B11:H11)</f>
        <v>190666.51</v>
      </c>
      <c r="J11" s="3"/>
      <c r="K11" s="3"/>
      <c r="L11" s="3"/>
      <c r="M11" s="3"/>
      <c r="N11" s="3"/>
      <c r="O11" s="3"/>
      <c r="P11" s="3"/>
      <c r="Q11" s="3"/>
      <c r="R11" s="3"/>
      <c r="S11" s="3"/>
      <c r="T11" s="3"/>
      <c r="U11" s="3"/>
      <c r="V11" s="3"/>
      <c r="W11" s="3"/>
      <c r="X11" s="3"/>
      <c r="Y11" s="3"/>
      <c r="Z11" s="3"/>
    </row>
    <row r="12" spans="1:26" ht="18" customHeight="1" x14ac:dyDescent="0.2">
      <c r="A12" s="24" t="s">
        <v>18</v>
      </c>
      <c r="B12" s="25">
        <v>31975</v>
      </c>
      <c r="C12" s="26">
        <v>23341</v>
      </c>
      <c r="D12" s="26">
        <v>27025.26</v>
      </c>
      <c r="E12" s="26">
        <v>27605.56</v>
      </c>
      <c r="F12" s="26">
        <v>38899.58</v>
      </c>
      <c r="G12" s="26">
        <v>37428.25</v>
      </c>
      <c r="H12" s="27">
        <v>26173.25</v>
      </c>
      <c r="I12" s="28">
        <f t="shared" si="2"/>
        <v>212447.9</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-0.23032056293979672</v>
      </c>
      <c r="C13" s="29">
        <f t="shared" si="3"/>
        <v>-0.1237950387729746</v>
      </c>
      <c r="D13" s="29">
        <f t="shared" si="3"/>
        <v>-9.3717877274816092E-2</v>
      </c>
      <c r="E13" s="29">
        <f t="shared" si="3"/>
        <v>-3.4180070971210195E-2</v>
      </c>
      <c r="F13" s="29">
        <f t="shared" si="3"/>
        <v>-7.0606932002864858E-2</v>
      </c>
      <c r="G13" s="29">
        <f t="shared" si="3"/>
        <v>-0.12706979353830328</v>
      </c>
      <c r="H13" s="29">
        <f t="shared" si="3"/>
        <v>-2.0956510941514715E-2</v>
      </c>
      <c r="I13" s="30">
        <f t="shared" si="3"/>
        <v>-0.10252579573627221</v>
      </c>
      <c r="J13" s="3"/>
      <c r="K13" s="3"/>
      <c r="L13" s="3"/>
      <c r="M13" s="3"/>
      <c r="N13" s="3"/>
      <c r="O13" s="3"/>
      <c r="P13" s="3"/>
      <c r="Q13" s="3"/>
      <c r="R13" s="3"/>
      <c r="S13" s="3"/>
      <c r="T13" s="3"/>
      <c r="U13" s="3"/>
      <c r="V13" s="3"/>
      <c r="W13" s="3"/>
      <c r="X13" s="3"/>
      <c r="Y13" s="3"/>
      <c r="Z13" s="3"/>
    </row>
    <row r="14" spans="1:26" ht="178.5" x14ac:dyDescent="0.2">
      <c r="A14" s="7"/>
      <c r="B14" s="31" t="s">
        <v>230</v>
      </c>
      <c r="C14" s="31" t="s">
        <v>231</v>
      </c>
      <c r="D14" s="31" t="s">
        <v>232</v>
      </c>
      <c r="E14" s="31" t="s">
        <v>233</v>
      </c>
      <c r="F14" s="32" t="s">
        <v>234</v>
      </c>
      <c r="G14" s="31" t="s">
        <v>235</v>
      </c>
      <c r="H14" s="31" t="s">
        <v>236</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459</v>
      </c>
      <c r="C15" s="35">
        <f t="shared" si="4"/>
        <v>341</v>
      </c>
      <c r="D15" s="35">
        <f t="shared" si="4"/>
        <v>467</v>
      </c>
      <c r="E15" s="35">
        <f t="shared" si="4"/>
        <v>475</v>
      </c>
      <c r="F15" s="35">
        <f t="shared" si="4"/>
        <v>637</v>
      </c>
      <c r="G15" s="36">
        <f t="shared" si="4"/>
        <v>584</v>
      </c>
      <c r="H15" s="35">
        <f t="shared" si="4"/>
        <v>485</v>
      </c>
      <c r="I15" s="37">
        <f>SUM(A15:G15)</f>
        <v>2963</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42.31818181818182</v>
      </c>
      <c r="C16" s="38">
        <f t="shared" si="5"/>
        <v>44.534653465346537</v>
      </c>
      <c r="D16" s="38">
        <f t="shared" si="5"/>
        <v>39.446666666666665</v>
      </c>
      <c r="E16" s="38">
        <f t="shared" si="5"/>
        <v>36.740384615384613</v>
      </c>
      <c r="F16" s="38">
        <f t="shared" si="5"/>
        <v>46.567164179104481</v>
      </c>
      <c r="G16" s="38">
        <f t="shared" si="5"/>
        <v>38.738738738738739</v>
      </c>
      <c r="H16" s="38">
        <f t="shared" si="5"/>
        <v>37.536516853932582</v>
      </c>
      <c r="I16" s="39">
        <f t="shared" si="5"/>
        <v>40.707142857142856</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60.740234375</v>
      </c>
      <c r="C17" s="38">
        <f t="shared" si="6"/>
        <v>74.247142857142862</v>
      </c>
      <c r="D17" s="38">
        <f t="shared" si="6"/>
        <v>66.707399103139011</v>
      </c>
      <c r="E17" s="38">
        <f t="shared" si="6"/>
        <v>69.434905660377353</v>
      </c>
      <c r="F17" s="38">
        <f t="shared" si="6"/>
        <v>68.505970149253727</v>
      </c>
      <c r="G17" s="38">
        <f t="shared" si="6"/>
        <v>68</v>
      </c>
      <c r="H17" s="38">
        <f t="shared" si="6"/>
        <v>66.13493723849372</v>
      </c>
      <c r="I17" s="39">
        <f t="shared" si="6"/>
        <v>67.477435332966422</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48.943661971830984</v>
      </c>
      <c r="C18" s="38">
        <f t="shared" si="7"/>
        <v>45.542307692307695</v>
      </c>
      <c r="D18" s="38">
        <f t="shared" si="7"/>
        <v>39.359148936170214</v>
      </c>
      <c r="E18" s="38">
        <f t="shared" si="7"/>
        <v>41.893867924528301</v>
      </c>
      <c r="F18" s="38">
        <f t="shared" si="7"/>
        <v>41.449404761904759</v>
      </c>
      <c r="G18" s="38">
        <f t="shared" si="7"/>
        <v>42.552013422818789</v>
      </c>
      <c r="H18" s="38">
        <f t="shared" si="7"/>
        <v>46.132352941176471</v>
      </c>
      <c r="I18" s="39">
        <f t="shared" si="7"/>
        <v>43.018737864077671</v>
      </c>
      <c r="J18" s="3"/>
      <c r="K18" s="3"/>
      <c r="L18" s="3"/>
      <c r="M18" s="3"/>
      <c r="N18" s="3"/>
      <c r="O18" s="3"/>
      <c r="P18" s="3"/>
      <c r="Q18" s="3"/>
      <c r="R18" s="3"/>
      <c r="S18" s="3"/>
      <c r="T18" s="3"/>
      <c r="U18" s="3"/>
      <c r="V18" s="3"/>
      <c r="W18" s="3"/>
      <c r="X18" s="3"/>
      <c r="Y18" s="3"/>
      <c r="Z18" s="3"/>
    </row>
    <row r="19" spans="1:26" ht="38.25" x14ac:dyDescent="0.2">
      <c r="A19" s="40" t="s">
        <v>31</v>
      </c>
      <c r="B19" s="41">
        <v>310</v>
      </c>
      <c r="C19" s="41">
        <v>228</v>
      </c>
      <c r="D19" s="41">
        <v>278</v>
      </c>
      <c r="E19" s="41">
        <v>293</v>
      </c>
      <c r="F19" s="41">
        <v>465.5</v>
      </c>
      <c r="G19" s="41">
        <v>398</v>
      </c>
      <c r="H19" s="41">
        <v>326</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1.2596249568273704E-2</v>
      </c>
      <c r="C20" s="42">
        <f t="shared" si="8"/>
        <v>1.1148326528616482E-2</v>
      </c>
      <c r="D20" s="42">
        <f t="shared" ref="D20:G20" si="9">D19/D12</f>
        <v>1.0286672542650839E-2</v>
      </c>
      <c r="E20" s="43">
        <f t="shared" si="9"/>
        <v>1.0613803885883857E-2</v>
      </c>
      <c r="F20" s="43">
        <f t="shared" si="9"/>
        <v>1.1966710180418399E-2</v>
      </c>
      <c r="G20" s="42">
        <f t="shared" si="9"/>
        <v>1.0633679106022857E-2</v>
      </c>
      <c r="H20" s="42">
        <f>H19/H11</f>
        <v>1.2722075337320364E-2</v>
      </c>
      <c r="I20" s="44">
        <f>SUM(B19:H19)/I12</f>
        <v>1.0819123182672081E-2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5207.9799999999996</v>
      </c>
      <c r="C22" s="52">
        <v>4826.2299999999996</v>
      </c>
      <c r="D22" s="52">
        <v>5069.66</v>
      </c>
      <c r="E22" s="52">
        <v>5594.2</v>
      </c>
      <c r="F22" s="52">
        <v>6325.82</v>
      </c>
      <c r="G22" s="52">
        <v>6762.92</v>
      </c>
      <c r="H22" s="52">
        <v>5389.31</v>
      </c>
      <c r="I22" s="53">
        <f>SUM(B22:H22)/I11</f>
        <v>0.20546932966885476</v>
      </c>
      <c r="J22" s="3"/>
      <c r="K22" s="3"/>
      <c r="L22" s="3"/>
      <c r="M22" s="3"/>
      <c r="N22" s="3"/>
      <c r="O22" s="3"/>
      <c r="P22" s="3"/>
      <c r="Q22" s="3"/>
      <c r="R22" s="3"/>
      <c r="S22" s="3"/>
      <c r="T22" s="3"/>
      <c r="U22" s="3"/>
      <c r="V22" s="3"/>
      <c r="W22" s="3"/>
      <c r="X22" s="3"/>
      <c r="Y22" s="3"/>
      <c r="Z22" s="3"/>
    </row>
    <row r="23" spans="1:26" ht="18" customHeight="1" x14ac:dyDescent="0.2">
      <c r="A23" s="7" t="s">
        <v>35</v>
      </c>
      <c r="B23" s="54">
        <v>0.20599999999999999</v>
      </c>
      <c r="C23" s="54">
        <v>0.23599999999999999</v>
      </c>
      <c r="D23" s="54">
        <v>0.20699999999999999</v>
      </c>
      <c r="E23" s="55">
        <v>0.20979999999999999</v>
      </c>
      <c r="F23" s="55">
        <v>0.17499999999999999</v>
      </c>
      <c r="G23" s="55">
        <v>0.20699999999999999</v>
      </c>
      <c r="H23" s="55">
        <v>0.21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6.710937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44935</v>
      </c>
      <c r="C2" s="5">
        <v>44936</v>
      </c>
      <c r="D2" s="5">
        <v>44937</v>
      </c>
      <c r="E2" s="5">
        <v>44938</v>
      </c>
      <c r="F2" s="5">
        <v>44939</v>
      </c>
      <c r="G2" s="5">
        <v>44940</v>
      </c>
      <c r="H2" s="5">
        <v>44941</v>
      </c>
      <c r="I2" s="6" t="s">
        <v>8</v>
      </c>
      <c r="J2" s="3"/>
      <c r="K2" s="3"/>
      <c r="L2" s="3"/>
      <c r="M2" s="3"/>
      <c r="N2" s="3"/>
      <c r="O2" s="3"/>
      <c r="P2" s="3"/>
      <c r="Q2" s="3"/>
      <c r="R2" s="3"/>
      <c r="S2" s="3"/>
      <c r="T2" s="3"/>
      <c r="U2" s="3"/>
      <c r="V2" s="3"/>
      <c r="W2" s="3"/>
      <c r="X2" s="3"/>
      <c r="Y2" s="3"/>
      <c r="Z2" s="3"/>
    </row>
    <row r="3" spans="1:26" ht="18" customHeight="1" x14ac:dyDescent="0.2">
      <c r="A3" s="7" t="s">
        <v>9</v>
      </c>
      <c r="B3" s="8">
        <v>3515.25</v>
      </c>
      <c r="C3" s="8">
        <v>4039.25</v>
      </c>
      <c r="D3" s="8">
        <v>3548.5</v>
      </c>
      <c r="E3" s="8">
        <v>4744.25</v>
      </c>
      <c r="F3" s="8">
        <v>5301</v>
      </c>
      <c r="G3" s="8">
        <v>10622</v>
      </c>
      <c r="H3" s="8">
        <v>7656.25</v>
      </c>
      <c r="I3" s="9">
        <f t="shared" ref="I3:I10" si="0">SUM(A3:H3)</f>
        <v>39426.5</v>
      </c>
      <c r="J3" s="3"/>
      <c r="K3" s="3"/>
      <c r="L3" s="3"/>
      <c r="M3" s="3"/>
      <c r="N3" s="3"/>
      <c r="O3" s="3"/>
      <c r="P3" s="3"/>
      <c r="Q3" s="3"/>
      <c r="R3" s="3"/>
      <c r="S3" s="3"/>
      <c r="T3" s="3"/>
      <c r="U3" s="3"/>
      <c r="V3" s="3"/>
      <c r="W3" s="3"/>
      <c r="X3" s="3"/>
      <c r="Y3" s="3"/>
      <c r="Z3" s="3"/>
    </row>
    <row r="4" spans="1:26" ht="18" customHeight="1" x14ac:dyDescent="0.2">
      <c r="A4" s="7" t="s">
        <v>10</v>
      </c>
      <c r="B4" s="10">
        <v>87</v>
      </c>
      <c r="C4" s="10">
        <v>106</v>
      </c>
      <c r="D4" s="11">
        <v>100</v>
      </c>
      <c r="E4" s="10">
        <v>128</v>
      </c>
      <c r="F4" s="10">
        <v>102</v>
      </c>
      <c r="G4" s="11">
        <v>234</v>
      </c>
      <c r="H4" s="11">
        <v>180</v>
      </c>
      <c r="I4" s="12">
        <f t="shared" si="0"/>
        <v>937</v>
      </c>
      <c r="J4" s="3"/>
      <c r="K4" s="3"/>
      <c r="L4" s="3"/>
      <c r="M4" s="3"/>
      <c r="N4" s="3"/>
      <c r="O4" s="3"/>
      <c r="P4" s="3"/>
      <c r="Q4" s="3"/>
      <c r="R4" s="3"/>
      <c r="S4" s="3"/>
      <c r="T4" s="3"/>
      <c r="U4" s="3"/>
      <c r="V4" s="3"/>
      <c r="W4" s="3"/>
      <c r="X4" s="3"/>
      <c r="Y4" s="3"/>
      <c r="Z4" s="3"/>
    </row>
    <row r="5" spans="1:26" ht="18" customHeight="1" x14ac:dyDescent="0.2">
      <c r="A5" s="7" t="s">
        <v>11</v>
      </c>
      <c r="B5" s="8">
        <v>13475.5</v>
      </c>
      <c r="C5" s="8">
        <v>14318.75</v>
      </c>
      <c r="D5" s="13">
        <v>14794.25</v>
      </c>
      <c r="E5" s="8">
        <v>19491.75</v>
      </c>
      <c r="F5" s="8">
        <v>25888.25</v>
      </c>
      <c r="G5" s="13">
        <v>25358.5</v>
      </c>
      <c r="H5" s="13">
        <v>18902.75</v>
      </c>
      <c r="I5" s="9">
        <f t="shared" si="0"/>
        <v>132229.75</v>
      </c>
      <c r="J5" s="3"/>
      <c r="K5" s="3"/>
      <c r="L5" s="3"/>
      <c r="M5" s="3"/>
      <c r="N5" s="3"/>
      <c r="O5" s="3"/>
      <c r="P5" s="3"/>
      <c r="Q5" s="3"/>
      <c r="R5" s="3"/>
      <c r="S5" s="3"/>
      <c r="T5" s="3"/>
      <c r="U5" s="3"/>
      <c r="V5" s="3"/>
      <c r="W5" s="3"/>
      <c r="X5" s="3"/>
      <c r="Y5" s="3"/>
      <c r="Z5" s="3"/>
    </row>
    <row r="6" spans="1:26" ht="18" customHeight="1" x14ac:dyDescent="0.2">
      <c r="A6" s="7" t="s">
        <v>12</v>
      </c>
      <c r="B6" s="10">
        <v>241</v>
      </c>
      <c r="C6" s="10">
        <v>221</v>
      </c>
      <c r="D6" s="11">
        <v>257</v>
      </c>
      <c r="E6" s="10">
        <v>278</v>
      </c>
      <c r="F6" s="10">
        <v>329</v>
      </c>
      <c r="G6" s="11">
        <v>367</v>
      </c>
      <c r="H6" s="11">
        <v>276</v>
      </c>
      <c r="I6" s="14">
        <f t="shared" si="0"/>
        <v>1969</v>
      </c>
      <c r="J6" s="3"/>
      <c r="K6" s="3"/>
      <c r="L6" s="3"/>
      <c r="M6" s="3"/>
      <c r="N6" s="3"/>
      <c r="O6" s="3"/>
      <c r="P6" s="3"/>
      <c r="Q6" s="3"/>
      <c r="R6" s="3"/>
      <c r="S6" s="3"/>
      <c r="T6" s="3"/>
      <c r="U6" s="3"/>
      <c r="V6" s="3"/>
      <c r="W6" s="3"/>
      <c r="X6" s="3"/>
      <c r="Y6" s="3"/>
      <c r="Z6" s="3"/>
    </row>
    <row r="7" spans="1:26" ht="18" customHeight="1" x14ac:dyDescent="0.2">
      <c r="A7" s="7" t="s">
        <v>13</v>
      </c>
      <c r="B7" s="8">
        <v>2390.75</v>
      </c>
      <c r="C7" s="8">
        <v>2597.5</v>
      </c>
      <c r="D7" s="13">
        <v>3041.75</v>
      </c>
      <c r="E7" s="8">
        <v>5052</v>
      </c>
      <c r="F7" s="8">
        <v>8601</v>
      </c>
      <c r="G7" s="13">
        <v>8170.25</v>
      </c>
      <c r="H7" s="13">
        <v>5448.75</v>
      </c>
      <c r="I7" s="15">
        <f t="shared" si="0"/>
        <v>35302</v>
      </c>
      <c r="J7" s="3"/>
      <c r="K7" s="3"/>
      <c r="L7" s="3"/>
      <c r="M7" s="3"/>
      <c r="N7" s="3"/>
      <c r="O7" s="3"/>
      <c r="P7" s="3"/>
      <c r="Q7" s="3"/>
      <c r="R7" s="3"/>
      <c r="S7" s="3"/>
      <c r="T7" s="3"/>
      <c r="U7" s="3"/>
      <c r="V7" s="3"/>
      <c r="W7" s="3"/>
      <c r="X7" s="3"/>
      <c r="Y7" s="3"/>
      <c r="Z7" s="3"/>
    </row>
    <row r="8" spans="1:26" ht="18" customHeight="1" x14ac:dyDescent="0.2">
      <c r="A8" s="7" t="s">
        <v>14</v>
      </c>
      <c r="B8" s="10">
        <v>62</v>
      </c>
      <c r="C8" s="10">
        <v>55</v>
      </c>
      <c r="D8" s="11">
        <v>62</v>
      </c>
      <c r="E8" s="10">
        <v>115</v>
      </c>
      <c r="F8" s="10">
        <v>201</v>
      </c>
      <c r="G8" s="11">
        <v>191</v>
      </c>
      <c r="H8" s="11">
        <v>101</v>
      </c>
      <c r="I8" s="14">
        <f t="shared" si="0"/>
        <v>787</v>
      </c>
      <c r="J8" s="3"/>
      <c r="K8" s="3"/>
      <c r="L8" s="3"/>
      <c r="M8" s="3"/>
      <c r="N8" s="3"/>
      <c r="O8" s="3"/>
      <c r="P8" s="3"/>
      <c r="Q8" s="3"/>
      <c r="R8" s="3"/>
      <c r="S8" s="3"/>
      <c r="T8" s="3"/>
      <c r="U8" s="3"/>
      <c r="V8" s="3"/>
      <c r="W8" s="3"/>
      <c r="X8" s="3"/>
      <c r="Y8" s="3"/>
      <c r="Z8" s="3"/>
    </row>
    <row r="9" spans="1:26" ht="15" customHeight="1" x14ac:dyDescent="0.2">
      <c r="A9" s="16" t="s">
        <v>15</v>
      </c>
      <c r="B9" s="17">
        <v>42</v>
      </c>
      <c r="C9" s="17">
        <v>422.5</v>
      </c>
      <c r="D9" s="18">
        <v>114</v>
      </c>
      <c r="E9" s="17">
        <v>417.5</v>
      </c>
      <c r="F9" s="17">
        <v>619.5</v>
      </c>
      <c r="G9" s="18">
        <v>754</v>
      </c>
      <c r="H9" s="18">
        <v>86</v>
      </c>
      <c r="I9" s="9">
        <f t="shared" si="0"/>
        <v>2455.5</v>
      </c>
      <c r="J9" s="3"/>
      <c r="K9" s="3"/>
      <c r="L9" s="3"/>
      <c r="M9" s="3"/>
      <c r="N9" s="3"/>
      <c r="O9" s="3"/>
      <c r="P9" s="3"/>
      <c r="Q9" s="3"/>
      <c r="R9" s="3"/>
      <c r="S9" s="3"/>
      <c r="T9" s="3"/>
      <c r="U9" s="3"/>
      <c r="V9" s="3"/>
      <c r="W9" s="3"/>
      <c r="X9" s="3"/>
      <c r="Y9" s="3"/>
      <c r="Z9" s="3"/>
    </row>
    <row r="10" spans="1:26" ht="15" customHeight="1" x14ac:dyDescent="0.2">
      <c r="A10" s="16" t="s">
        <v>16</v>
      </c>
      <c r="B10" s="19">
        <v>3</v>
      </c>
      <c r="C10" s="19">
        <v>13</v>
      </c>
      <c r="D10" s="20">
        <v>3</v>
      </c>
      <c r="E10" s="19">
        <v>9</v>
      </c>
      <c r="F10" s="19">
        <v>11</v>
      </c>
      <c r="G10" s="20">
        <v>8</v>
      </c>
      <c r="H10" s="20">
        <v>4</v>
      </c>
      <c r="I10" s="12">
        <f t="shared" si="0"/>
        <v>51</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19381.5</v>
      </c>
      <c r="C11" s="22">
        <f t="shared" si="1"/>
        <v>20955.5</v>
      </c>
      <c r="D11" s="22">
        <f t="shared" si="1"/>
        <v>21384.5</v>
      </c>
      <c r="E11" s="22">
        <f t="shared" si="1"/>
        <v>29288</v>
      </c>
      <c r="F11" s="22">
        <f t="shared" si="1"/>
        <v>39790.25</v>
      </c>
      <c r="G11" s="22">
        <f t="shared" si="1"/>
        <v>44150.75</v>
      </c>
      <c r="H11" s="22">
        <f t="shared" si="1"/>
        <v>32007.75</v>
      </c>
      <c r="I11" s="23">
        <f t="shared" ref="I11:I12" si="2">SUM(B11:H11)</f>
        <v>206958.25</v>
      </c>
      <c r="J11" s="3"/>
      <c r="K11" s="3"/>
      <c r="L11" s="3"/>
      <c r="M11" s="3"/>
      <c r="N11" s="3"/>
      <c r="O11" s="3"/>
      <c r="P11" s="3"/>
      <c r="Q11" s="3"/>
      <c r="R11" s="3"/>
      <c r="S11" s="3"/>
      <c r="T11" s="3"/>
      <c r="U11" s="3"/>
      <c r="V11" s="3"/>
      <c r="W11" s="3"/>
      <c r="X11" s="3"/>
      <c r="Y11" s="3"/>
      <c r="Z11" s="3"/>
    </row>
    <row r="12" spans="1:26" ht="18" customHeight="1" x14ac:dyDescent="0.2">
      <c r="A12" s="24" t="s">
        <v>18</v>
      </c>
      <c r="B12" s="25">
        <v>19440.5</v>
      </c>
      <c r="C12" s="26">
        <v>21876.25</v>
      </c>
      <c r="D12" s="26">
        <v>23326.99</v>
      </c>
      <c r="E12" s="26">
        <v>27240</v>
      </c>
      <c r="F12" s="26">
        <v>34683.5</v>
      </c>
      <c r="G12" s="26">
        <v>38164.25</v>
      </c>
      <c r="H12" s="27">
        <v>30889.25</v>
      </c>
      <c r="I12" s="28">
        <f t="shared" si="2"/>
        <v>195620.74</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-3.0349013657056147E-3</v>
      </c>
      <c r="C13" s="29">
        <f t="shared" si="3"/>
        <v>-4.2089023484372323E-2</v>
      </c>
      <c r="D13" s="29">
        <f t="shared" si="3"/>
        <v>-8.3272209573545558E-2</v>
      </c>
      <c r="E13" s="29">
        <f t="shared" si="3"/>
        <v>7.5183553597650513E-2</v>
      </c>
      <c r="F13" s="29">
        <f t="shared" si="3"/>
        <v>0.14723860048726339</v>
      </c>
      <c r="G13" s="29">
        <f t="shared" si="3"/>
        <v>0.15686146066017281</v>
      </c>
      <c r="H13" s="29">
        <f t="shared" si="3"/>
        <v>3.621000833623348E-2</v>
      </c>
      <c r="I13" s="30">
        <f t="shared" si="3"/>
        <v>5.7956584767034469E-2</v>
      </c>
      <c r="J13" s="3"/>
      <c r="K13" s="3"/>
      <c r="L13" s="3"/>
      <c r="M13" s="3"/>
      <c r="N13" s="3"/>
      <c r="O13" s="3"/>
      <c r="P13" s="3"/>
      <c r="Q13" s="3"/>
      <c r="R13" s="3"/>
      <c r="S13" s="3"/>
      <c r="T13" s="3"/>
      <c r="U13" s="3"/>
      <c r="V13" s="3"/>
      <c r="W13" s="3"/>
      <c r="X13" s="3"/>
      <c r="Y13" s="3"/>
      <c r="Z13" s="3"/>
    </row>
    <row r="14" spans="1:26" ht="255" x14ac:dyDescent="0.2">
      <c r="A14" s="7"/>
      <c r="B14" s="31" t="s">
        <v>237</v>
      </c>
      <c r="C14" s="31" t="s">
        <v>238</v>
      </c>
      <c r="D14" s="31" t="s">
        <v>239</v>
      </c>
      <c r="E14" s="31" t="s">
        <v>240</v>
      </c>
      <c r="F14" s="32" t="s">
        <v>241</v>
      </c>
      <c r="G14" s="31" t="s">
        <v>242</v>
      </c>
      <c r="H14" s="31" t="s">
        <v>243</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390</v>
      </c>
      <c r="C15" s="35">
        <f t="shared" si="4"/>
        <v>382</v>
      </c>
      <c r="D15" s="35">
        <f t="shared" si="4"/>
        <v>419</v>
      </c>
      <c r="E15" s="35">
        <f t="shared" si="4"/>
        <v>521</v>
      </c>
      <c r="F15" s="35">
        <f t="shared" si="4"/>
        <v>632</v>
      </c>
      <c r="G15" s="36">
        <f t="shared" si="4"/>
        <v>792</v>
      </c>
      <c r="H15" s="35">
        <f t="shared" si="4"/>
        <v>557</v>
      </c>
      <c r="I15" s="37">
        <f>SUM(A15:G15)</f>
        <v>3136</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40.405172413793103</v>
      </c>
      <c r="C16" s="38">
        <f t="shared" si="5"/>
        <v>38.106132075471699</v>
      </c>
      <c r="D16" s="38">
        <f t="shared" si="5"/>
        <v>35.484999999999999</v>
      </c>
      <c r="E16" s="38">
        <f t="shared" si="5"/>
        <v>37.064453125</v>
      </c>
      <c r="F16" s="38">
        <f t="shared" si="5"/>
        <v>51.970588235294116</v>
      </c>
      <c r="G16" s="38">
        <f t="shared" si="5"/>
        <v>45.393162393162392</v>
      </c>
      <c r="H16" s="38">
        <f t="shared" si="5"/>
        <v>42.534722222222221</v>
      </c>
      <c r="I16" s="39">
        <f t="shared" si="5"/>
        <v>42.077374599786552</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55.914937759336098</v>
      </c>
      <c r="C17" s="38">
        <f t="shared" si="6"/>
        <v>64.790723981900456</v>
      </c>
      <c r="D17" s="38">
        <f t="shared" si="6"/>
        <v>57.565175097276267</v>
      </c>
      <c r="E17" s="38">
        <f t="shared" si="6"/>
        <v>70.114208633093526</v>
      </c>
      <c r="F17" s="38">
        <f t="shared" si="6"/>
        <v>78.687689969604861</v>
      </c>
      <c r="G17" s="38">
        <f t="shared" si="6"/>
        <v>69.096730245231612</v>
      </c>
      <c r="H17" s="38">
        <f t="shared" si="6"/>
        <v>68.488224637681157</v>
      </c>
      <c r="I17" s="39">
        <f t="shared" si="6"/>
        <v>67.15578974098527</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38.560483870967744</v>
      </c>
      <c r="C18" s="38">
        <f t="shared" si="7"/>
        <v>47.227272727272727</v>
      </c>
      <c r="D18" s="38">
        <f t="shared" si="7"/>
        <v>49.060483870967744</v>
      </c>
      <c r="E18" s="38">
        <f t="shared" si="7"/>
        <v>43.930434782608693</v>
      </c>
      <c r="F18" s="38">
        <f t="shared" si="7"/>
        <v>42.791044776119406</v>
      </c>
      <c r="G18" s="38">
        <f t="shared" si="7"/>
        <v>42.776178010471206</v>
      </c>
      <c r="H18" s="38">
        <f t="shared" si="7"/>
        <v>53.948019801980195</v>
      </c>
      <c r="I18" s="39">
        <f t="shared" si="7"/>
        <v>44.856416772554006</v>
      </c>
      <c r="J18" s="3"/>
      <c r="K18" s="3"/>
      <c r="L18" s="3"/>
      <c r="M18" s="3"/>
      <c r="N18" s="3"/>
      <c r="O18" s="3"/>
      <c r="P18" s="3"/>
      <c r="Q18" s="3"/>
      <c r="R18" s="3"/>
      <c r="S18" s="3"/>
      <c r="T18" s="3"/>
      <c r="U18" s="3"/>
      <c r="V18" s="3"/>
      <c r="W18" s="3"/>
      <c r="X18" s="3"/>
      <c r="Y18" s="3"/>
      <c r="Z18" s="3"/>
    </row>
    <row r="19" spans="1:26" ht="38.25" x14ac:dyDescent="0.2">
      <c r="A19" s="40" t="s">
        <v>31</v>
      </c>
      <c r="B19" s="41">
        <v>101</v>
      </c>
      <c r="C19" s="41">
        <v>205</v>
      </c>
      <c r="D19" s="41">
        <v>312</v>
      </c>
      <c r="E19" s="41">
        <v>558</v>
      </c>
      <c r="F19" s="41">
        <v>446.5</v>
      </c>
      <c r="G19" s="41">
        <v>475.5</v>
      </c>
      <c r="H19" s="41">
        <v>136</v>
      </c>
      <c r="I19" s="15"/>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5.2111549673657873E-3</v>
      </c>
      <c r="C20" s="42">
        <f t="shared" si="8"/>
        <v>9.7826346305265929E-3</v>
      </c>
      <c r="D20" s="42">
        <f t="shared" ref="D20:G20" si="9">D19/D12</f>
        <v>1.3375064678297542E-2</v>
      </c>
      <c r="E20" s="43">
        <f t="shared" si="9"/>
        <v>2.0484581497797357E-2</v>
      </c>
      <c r="F20" s="43">
        <f t="shared" si="9"/>
        <v>1.2873556590309513E-2</v>
      </c>
      <c r="G20" s="42">
        <f t="shared" si="9"/>
        <v>1.2459304191750132E-2</v>
      </c>
      <c r="H20" s="42">
        <f>H19/H11</f>
        <v>4.2489709523474781E-3</v>
      </c>
      <c r="I20" s="44">
        <f>SUM(B19:H19)/I12</f>
        <v>1.1420056993956776E-2</v>
      </c>
      <c r="J20" s="3"/>
      <c r="K20" s="3"/>
      <c r="L20" s="3"/>
      <c r="M20" s="3"/>
      <c r="N20" s="3"/>
      <c r="O20" s="3"/>
      <c r="P20" s="3"/>
      <c r="Q20" s="3"/>
      <c r="R20" s="3"/>
      <c r="S20" s="3"/>
      <c r="T20" s="3"/>
      <c r="U20" s="3"/>
      <c r="V20" s="3"/>
      <c r="W20" s="3"/>
      <c r="X20" s="3"/>
      <c r="Y20" s="3"/>
      <c r="Z20" s="3"/>
    </row>
    <row r="21" spans="1:26" ht="28.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4548.62</v>
      </c>
      <c r="C22" s="52">
        <v>5109.57</v>
      </c>
      <c r="D22" s="52">
        <v>5575.59</v>
      </c>
      <c r="E22" s="52">
        <v>6041.85</v>
      </c>
      <c r="F22" s="52">
        <v>6112.85</v>
      </c>
      <c r="G22" s="52">
        <v>6953.93</v>
      </c>
      <c r="H22" s="52">
        <v>6571.66</v>
      </c>
      <c r="I22" s="53">
        <f>SUM(B22:H22)/I11</f>
        <v>0.19769238481674439</v>
      </c>
      <c r="J22" s="3"/>
      <c r="K22" s="3"/>
      <c r="L22" s="3"/>
      <c r="M22" s="3"/>
      <c r="N22" s="3"/>
      <c r="O22" s="3"/>
      <c r="P22" s="3"/>
      <c r="Q22" s="3"/>
      <c r="R22" s="3"/>
      <c r="S22" s="3"/>
      <c r="T22" s="3"/>
      <c r="U22" s="3"/>
      <c r="V22" s="3"/>
      <c r="W22" s="3"/>
      <c r="X22" s="3"/>
      <c r="Y22" s="3"/>
      <c r="Z22" s="3"/>
    </row>
    <row r="23" spans="1:26" ht="18" customHeight="1" x14ac:dyDescent="0.2">
      <c r="A23" s="7" t="s">
        <v>35</v>
      </c>
      <c r="B23" s="54">
        <v>0.23499999999999999</v>
      </c>
      <c r="C23" s="54">
        <v>0.24399999999999999</v>
      </c>
      <c r="D23" s="54">
        <v>0.26069999999999999</v>
      </c>
      <c r="E23" s="55">
        <v>0.20630000000000001</v>
      </c>
      <c r="F23" s="55">
        <v>0.154</v>
      </c>
      <c r="G23" s="55">
        <v>0.1575</v>
      </c>
      <c r="H23" s="55">
        <v>0.20499999999999999</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00"/>
  <sheetViews>
    <sheetView workbookViewId="0"/>
  </sheetViews>
  <sheetFormatPr defaultColWidth="12.42578125" defaultRowHeight="15" customHeight="1" x14ac:dyDescent="0.2"/>
  <cols>
    <col min="1" max="1" width="18.7109375" customWidth="1"/>
    <col min="2" max="5" width="14.7109375" customWidth="1"/>
    <col min="6" max="6" width="15.42578125" customWidth="1"/>
    <col min="7" max="8" width="14.7109375" customWidth="1"/>
    <col min="9" max="9" width="15" customWidth="1"/>
    <col min="10" max="26" width="14.42578125" customWidth="1"/>
  </cols>
  <sheetData>
    <row r="1" spans="1:26" x14ac:dyDescent="0.25">
      <c r="A1" s="1"/>
      <c r="B1" s="2" t="s">
        <v>0</v>
      </c>
      <c r="C1" s="2" t="s">
        <v>1</v>
      </c>
      <c r="D1" s="2" t="s">
        <v>2</v>
      </c>
      <c r="E1" s="2" t="s">
        <v>3</v>
      </c>
      <c r="F1" s="2" t="s">
        <v>4</v>
      </c>
      <c r="G1" s="2" t="s">
        <v>5</v>
      </c>
      <c r="H1" s="2" t="s">
        <v>6</v>
      </c>
      <c r="I1" s="1"/>
      <c r="J1" s="3"/>
      <c r="K1" s="3"/>
      <c r="L1" s="3"/>
      <c r="M1" s="3"/>
      <c r="N1" s="3"/>
      <c r="O1" s="3"/>
      <c r="P1" s="3"/>
      <c r="Q1" s="3"/>
      <c r="R1" s="3"/>
      <c r="S1" s="3"/>
      <c r="T1" s="3"/>
      <c r="U1" s="3"/>
      <c r="V1" s="3"/>
      <c r="W1" s="3"/>
      <c r="X1" s="3"/>
      <c r="Y1" s="3"/>
      <c r="Z1" s="3"/>
    </row>
    <row r="2" spans="1:26" ht="18" customHeight="1" x14ac:dyDescent="0.2">
      <c r="A2" s="4" t="s">
        <v>7</v>
      </c>
      <c r="B2" s="5">
        <v>44928</v>
      </c>
      <c r="C2" s="5">
        <v>44929</v>
      </c>
      <c r="D2" s="5">
        <v>44930</v>
      </c>
      <c r="E2" s="5">
        <v>44931</v>
      </c>
      <c r="F2" s="5">
        <v>44932</v>
      </c>
      <c r="G2" s="5">
        <v>44933</v>
      </c>
      <c r="H2" s="5">
        <v>44934</v>
      </c>
      <c r="I2" s="6" t="s">
        <v>8</v>
      </c>
      <c r="J2" s="3"/>
      <c r="K2" s="3"/>
      <c r="L2" s="3"/>
      <c r="M2" s="3"/>
      <c r="N2" s="3"/>
      <c r="O2" s="3"/>
      <c r="P2" s="3"/>
      <c r="Q2" s="3"/>
      <c r="R2" s="3"/>
      <c r="S2" s="3"/>
      <c r="T2" s="3"/>
      <c r="U2" s="3"/>
      <c r="V2" s="3"/>
      <c r="W2" s="3"/>
      <c r="X2" s="3"/>
      <c r="Y2" s="3"/>
      <c r="Z2" s="3"/>
    </row>
    <row r="3" spans="1:26" ht="18" customHeight="1" x14ac:dyDescent="0.2">
      <c r="A3" s="7" t="s">
        <v>9</v>
      </c>
      <c r="B3" s="8">
        <v>6826</v>
      </c>
      <c r="C3" s="8">
        <v>4971.25</v>
      </c>
      <c r="D3" s="8">
        <v>5439</v>
      </c>
      <c r="E3" s="8">
        <v>5601</v>
      </c>
      <c r="F3" s="8">
        <v>5979.5</v>
      </c>
      <c r="G3" s="8">
        <v>11017</v>
      </c>
      <c r="H3" s="8">
        <v>9449.5</v>
      </c>
      <c r="I3" s="9">
        <f t="shared" ref="I3:I10" si="0">SUM(A3:H3)</f>
        <v>49283.25</v>
      </c>
      <c r="J3" s="3"/>
      <c r="K3" s="3"/>
      <c r="L3" s="3"/>
      <c r="M3" s="3"/>
      <c r="N3" s="3"/>
      <c r="O3" s="3"/>
      <c r="P3" s="3"/>
      <c r="Q3" s="3"/>
      <c r="R3" s="3"/>
      <c r="S3" s="3"/>
      <c r="T3" s="3"/>
      <c r="U3" s="3"/>
      <c r="V3" s="3"/>
      <c r="W3" s="3"/>
      <c r="X3" s="3"/>
      <c r="Y3" s="3"/>
      <c r="Z3" s="3"/>
    </row>
    <row r="4" spans="1:26" ht="18" customHeight="1" x14ac:dyDescent="0.2">
      <c r="A4" s="7" t="s">
        <v>10</v>
      </c>
      <c r="B4" s="10">
        <v>166</v>
      </c>
      <c r="C4" s="10">
        <v>146</v>
      </c>
      <c r="D4" s="11">
        <v>133</v>
      </c>
      <c r="E4" s="10">
        <v>150</v>
      </c>
      <c r="F4" s="10">
        <v>157</v>
      </c>
      <c r="G4" s="11">
        <v>305</v>
      </c>
      <c r="H4" s="11">
        <v>237</v>
      </c>
      <c r="I4" s="12">
        <f t="shared" si="0"/>
        <v>1294</v>
      </c>
      <c r="J4" s="3"/>
      <c r="K4" s="3"/>
      <c r="L4" s="3"/>
      <c r="M4" s="3"/>
      <c r="N4" s="3"/>
      <c r="O4" s="3"/>
      <c r="P4" s="3"/>
      <c r="Q4" s="3"/>
      <c r="R4" s="3"/>
      <c r="S4" s="3"/>
      <c r="T4" s="3"/>
      <c r="U4" s="3"/>
      <c r="V4" s="3"/>
      <c r="W4" s="3"/>
      <c r="X4" s="3"/>
      <c r="Y4" s="3"/>
      <c r="Z4" s="3"/>
    </row>
    <row r="5" spans="1:26" ht="18" customHeight="1" x14ac:dyDescent="0.2">
      <c r="A5" s="7" t="s">
        <v>11</v>
      </c>
      <c r="B5" s="8">
        <v>21141.5</v>
      </c>
      <c r="C5" s="8">
        <v>21043.5</v>
      </c>
      <c r="D5" s="13">
        <v>20939.25</v>
      </c>
      <c r="E5" s="8">
        <v>22156.26</v>
      </c>
      <c r="F5" s="8">
        <v>25953.25</v>
      </c>
      <c r="G5" s="13">
        <v>23481.7</v>
      </c>
      <c r="H5" s="13">
        <v>15894.75</v>
      </c>
      <c r="I5" s="9">
        <f t="shared" si="0"/>
        <v>150610.21</v>
      </c>
      <c r="J5" s="3"/>
      <c r="K5" s="3"/>
      <c r="L5" s="3"/>
      <c r="M5" s="3"/>
      <c r="N5" s="3"/>
      <c r="O5" s="3"/>
      <c r="P5" s="3"/>
      <c r="Q5" s="3"/>
      <c r="R5" s="3"/>
      <c r="S5" s="3"/>
      <c r="T5" s="3"/>
      <c r="U5" s="3"/>
      <c r="V5" s="3"/>
      <c r="W5" s="3"/>
      <c r="X5" s="3"/>
      <c r="Y5" s="3"/>
      <c r="Z5" s="3"/>
    </row>
    <row r="6" spans="1:26" ht="18" customHeight="1" x14ac:dyDescent="0.2">
      <c r="A6" s="7" t="s">
        <v>12</v>
      </c>
      <c r="B6" s="10">
        <v>345</v>
      </c>
      <c r="C6" s="10">
        <v>336</v>
      </c>
      <c r="D6" s="11">
        <v>300</v>
      </c>
      <c r="E6" s="10">
        <v>331</v>
      </c>
      <c r="F6" s="10">
        <v>352</v>
      </c>
      <c r="G6" s="11">
        <v>367</v>
      </c>
      <c r="H6" s="11">
        <v>254</v>
      </c>
      <c r="I6" s="14">
        <f t="shared" si="0"/>
        <v>2285</v>
      </c>
      <c r="J6" s="3"/>
      <c r="K6" s="3"/>
      <c r="L6" s="3"/>
      <c r="M6" s="3"/>
      <c r="N6" s="3"/>
      <c r="O6" s="3"/>
      <c r="P6" s="3"/>
      <c r="Q6" s="3"/>
      <c r="R6" s="3"/>
      <c r="S6" s="3"/>
      <c r="T6" s="3"/>
      <c r="U6" s="3"/>
      <c r="V6" s="3"/>
      <c r="W6" s="3"/>
      <c r="X6" s="3"/>
      <c r="Y6" s="3"/>
      <c r="Z6" s="3"/>
    </row>
    <row r="7" spans="1:26" ht="18" customHeight="1" x14ac:dyDescent="0.2">
      <c r="A7" s="7" t="s">
        <v>13</v>
      </c>
      <c r="B7" s="8">
        <v>5492</v>
      </c>
      <c r="C7" s="8">
        <v>3116.5</v>
      </c>
      <c r="D7" s="13">
        <v>5299.75</v>
      </c>
      <c r="E7" s="8">
        <v>4866.25</v>
      </c>
      <c r="F7" s="8">
        <v>7253</v>
      </c>
      <c r="G7" s="13">
        <v>7613.26</v>
      </c>
      <c r="H7" s="13">
        <v>3404.01</v>
      </c>
      <c r="I7" s="15">
        <f t="shared" si="0"/>
        <v>37044.770000000004</v>
      </c>
      <c r="J7" s="3"/>
      <c r="K7" s="3"/>
      <c r="L7" s="3"/>
      <c r="M7" s="3"/>
      <c r="N7" s="3"/>
      <c r="O7" s="3"/>
      <c r="P7" s="3"/>
      <c r="Q7" s="3"/>
      <c r="R7" s="3"/>
      <c r="S7" s="3"/>
      <c r="T7" s="3"/>
      <c r="U7" s="3"/>
      <c r="V7" s="3"/>
      <c r="W7" s="3"/>
      <c r="X7" s="3"/>
      <c r="Y7" s="3"/>
      <c r="Z7" s="3"/>
    </row>
    <row r="8" spans="1:26" ht="18" customHeight="1" x14ac:dyDescent="0.2">
      <c r="A8" s="7" t="s">
        <v>14</v>
      </c>
      <c r="B8" s="10">
        <v>124</v>
      </c>
      <c r="C8" s="10">
        <v>98</v>
      </c>
      <c r="D8" s="11">
        <v>117</v>
      </c>
      <c r="E8" s="10">
        <v>116</v>
      </c>
      <c r="F8" s="10">
        <v>179</v>
      </c>
      <c r="G8" s="11">
        <v>189</v>
      </c>
      <c r="H8" s="11">
        <v>84</v>
      </c>
      <c r="I8" s="14">
        <f t="shared" si="0"/>
        <v>907</v>
      </c>
      <c r="J8" s="3"/>
      <c r="K8" s="3"/>
      <c r="L8" s="3"/>
      <c r="M8" s="3"/>
      <c r="N8" s="3"/>
      <c r="O8" s="3"/>
      <c r="P8" s="3"/>
      <c r="Q8" s="3"/>
      <c r="R8" s="3"/>
      <c r="S8" s="3"/>
      <c r="T8" s="3"/>
      <c r="U8" s="3"/>
      <c r="V8" s="3"/>
      <c r="W8" s="3"/>
      <c r="X8" s="3"/>
      <c r="Y8" s="3"/>
      <c r="Z8" s="3"/>
    </row>
    <row r="9" spans="1:26" ht="15" customHeight="1" x14ac:dyDescent="0.2">
      <c r="A9" s="16" t="s">
        <v>15</v>
      </c>
      <c r="B9" s="17">
        <v>138</v>
      </c>
      <c r="C9" s="17">
        <v>440.5</v>
      </c>
      <c r="D9" s="18">
        <v>10</v>
      </c>
      <c r="E9" s="17">
        <v>13</v>
      </c>
      <c r="F9" s="17">
        <v>221</v>
      </c>
      <c r="G9" s="18">
        <v>157.5</v>
      </c>
      <c r="H9" s="18">
        <v>289.5</v>
      </c>
      <c r="I9" s="9">
        <f t="shared" si="0"/>
        <v>1269.5</v>
      </c>
      <c r="J9" s="3"/>
      <c r="K9" s="3"/>
      <c r="L9" s="3"/>
      <c r="M9" s="3"/>
      <c r="N9" s="3"/>
      <c r="O9" s="3"/>
      <c r="P9" s="3"/>
      <c r="Q9" s="3"/>
      <c r="R9" s="3"/>
      <c r="S9" s="3"/>
      <c r="T9" s="3"/>
      <c r="U9" s="3"/>
      <c r="V9" s="3"/>
      <c r="W9" s="3"/>
      <c r="X9" s="3"/>
      <c r="Y9" s="3"/>
      <c r="Z9" s="3"/>
    </row>
    <row r="10" spans="1:26" ht="15" customHeight="1" x14ac:dyDescent="0.2">
      <c r="A10" s="16" t="s">
        <v>16</v>
      </c>
      <c r="B10" s="19">
        <v>8</v>
      </c>
      <c r="C10" s="19">
        <v>9</v>
      </c>
      <c r="D10" s="20">
        <v>274</v>
      </c>
      <c r="E10" s="19">
        <v>341.5</v>
      </c>
      <c r="F10" s="19">
        <v>6</v>
      </c>
      <c r="G10" s="20">
        <v>5</v>
      </c>
      <c r="H10" s="20">
        <v>7</v>
      </c>
      <c r="I10" s="12">
        <f t="shared" si="0"/>
        <v>650.5</v>
      </c>
      <c r="J10" s="3"/>
      <c r="K10" s="3"/>
      <c r="L10" s="3"/>
      <c r="M10" s="3"/>
      <c r="N10" s="3"/>
      <c r="O10" s="3"/>
      <c r="P10" s="3"/>
      <c r="Q10" s="3"/>
      <c r="R10" s="3"/>
      <c r="S10" s="3"/>
      <c r="T10" s="3"/>
      <c r="U10" s="3"/>
      <c r="V10" s="3"/>
      <c r="W10" s="3"/>
      <c r="X10" s="3"/>
      <c r="Y10" s="3"/>
      <c r="Z10" s="3"/>
    </row>
    <row r="11" spans="1:26" ht="18" customHeight="1" x14ac:dyDescent="0.2">
      <c r="A11" s="21" t="s">
        <v>17</v>
      </c>
      <c r="B11" s="22">
        <f t="shared" ref="B11:H11" si="1">SUM(B3,B5,B7)</f>
        <v>33459.5</v>
      </c>
      <c r="C11" s="22">
        <f t="shared" si="1"/>
        <v>29131.25</v>
      </c>
      <c r="D11" s="22">
        <f t="shared" si="1"/>
        <v>31678</v>
      </c>
      <c r="E11" s="22">
        <f t="shared" si="1"/>
        <v>32623.51</v>
      </c>
      <c r="F11" s="22">
        <f t="shared" si="1"/>
        <v>39185.75</v>
      </c>
      <c r="G11" s="22">
        <f t="shared" si="1"/>
        <v>42111.96</v>
      </c>
      <c r="H11" s="22">
        <f t="shared" si="1"/>
        <v>28748.260000000002</v>
      </c>
      <c r="I11" s="23">
        <f t="shared" ref="I11:I12" si="2">SUM(B11:H11)</f>
        <v>236938.23</v>
      </c>
      <c r="J11" s="3"/>
      <c r="K11" s="3"/>
      <c r="L11" s="3"/>
      <c r="M11" s="3"/>
      <c r="N11" s="3"/>
      <c r="O11" s="3"/>
      <c r="P11" s="3"/>
      <c r="Q11" s="3"/>
      <c r="R11" s="3"/>
      <c r="S11" s="3"/>
      <c r="T11" s="3"/>
      <c r="U11" s="3"/>
      <c r="V11" s="3"/>
      <c r="W11" s="3"/>
      <c r="X11" s="3"/>
      <c r="Y11" s="3"/>
      <c r="Z11" s="3"/>
    </row>
    <row r="12" spans="1:26" ht="18" customHeight="1" x14ac:dyDescent="0.2">
      <c r="A12" s="24" t="s">
        <v>18</v>
      </c>
      <c r="B12" s="65">
        <v>32657</v>
      </c>
      <c r="C12" s="65">
        <v>30990.550000000003</v>
      </c>
      <c r="D12" s="65">
        <v>29173.200000000001</v>
      </c>
      <c r="E12" s="65">
        <v>28387</v>
      </c>
      <c r="F12" s="65">
        <v>31124</v>
      </c>
      <c r="G12" s="65">
        <v>40241</v>
      </c>
      <c r="H12" s="65">
        <v>25566.5</v>
      </c>
      <c r="I12" s="28">
        <f t="shared" si="2"/>
        <v>218139.25</v>
      </c>
      <c r="J12" s="3"/>
      <c r="K12" s="3"/>
      <c r="L12" s="3"/>
      <c r="M12" s="3"/>
      <c r="N12" s="3"/>
      <c r="O12" s="3"/>
      <c r="P12" s="3"/>
      <c r="Q12" s="3"/>
      <c r="R12" s="3"/>
      <c r="S12" s="3"/>
      <c r="T12" s="3"/>
      <c r="U12" s="3"/>
      <c r="V12" s="3"/>
      <c r="W12" s="3"/>
      <c r="X12" s="3"/>
      <c r="Y12" s="3"/>
      <c r="Z12" s="3"/>
    </row>
    <row r="13" spans="1:26" ht="18" customHeight="1" x14ac:dyDescent="0.2">
      <c r="A13" s="7" t="s">
        <v>19</v>
      </c>
      <c r="B13" s="29">
        <f t="shared" ref="B13:I13" si="3">(B11-B12)/B12</f>
        <v>2.4573598309703893E-2</v>
      </c>
      <c r="C13" s="29">
        <f t="shared" si="3"/>
        <v>-5.9995708369164236E-2</v>
      </c>
      <c r="D13" s="29">
        <f t="shared" si="3"/>
        <v>8.5859624586949637E-2</v>
      </c>
      <c r="E13" s="29">
        <f t="shared" si="3"/>
        <v>0.14924120195864299</v>
      </c>
      <c r="F13" s="29">
        <f t="shared" si="3"/>
        <v>0.25902037013237372</v>
      </c>
      <c r="G13" s="29">
        <f t="shared" si="3"/>
        <v>4.6493874406699616E-2</v>
      </c>
      <c r="H13" s="29">
        <f t="shared" si="3"/>
        <v>0.12445035495668168</v>
      </c>
      <c r="I13" s="30">
        <f t="shared" si="3"/>
        <v>8.6178805510700215E-2</v>
      </c>
      <c r="J13" s="3"/>
      <c r="K13" s="3"/>
      <c r="L13" s="3"/>
      <c r="M13" s="3"/>
      <c r="N13" s="3"/>
      <c r="O13" s="3"/>
      <c r="P13" s="3"/>
      <c r="Q13" s="3"/>
      <c r="R13" s="3"/>
      <c r="S13" s="3"/>
      <c r="T13" s="3"/>
      <c r="U13" s="3"/>
      <c r="V13" s="3"/>
      <c r="W13" s="3"/>
      <c r="X13" s="3"/>
      <c r="Y13" s="3"/>
      <c r="Z13" s="3"/>
    </row>
    <row r="14" spans="1:26" ht="318.75" x14ac:dyDescent="0.2">
      <c r="A14" s="7"/>
      <c r="B14" s="31" t="s">
        <v>244</v>
      </c>
      <c r="C14" s="31" t="s">
        <v>245</v>
      </c>
      <c r="D14" s="31" t="s">
        <v>246</v>
      </c>
      <c r="E14" s="31" t="s">
        <v>247</v>
      </c>
      <c r="F14" s="32" t="s">
        <v>248</v>
      </c>
      <c r="G14" s="31" t="s">
        <v>249</v>
      </c>
      <c r="H14" s="31" t="s">
        <v>250</v>
      </c>
      <c r="I14" s="33"/>
      <c r="J14" s="3"/>
      <c r="K14" s="3"/>
      <c r="L14" s="3"/>
      <c r="M14" s="3"/>
      <c r="N14" s="3"/>
      <c r="O14" s="3"/>
      <c r="P14" s="3"/>
      <c r="Q14" s="3"/>
      <c r="R14" s="3"/>
      <c r="S14" s="3"/>
      <c r="T14" s="3"/>
      <c r="U14" s="3"/>
      <c r="V14" s="3"/>
      <c r="W14" s="3"/>
      <c r="X14" s="3"/>
      <c r="Y14" s="3"/>
      <c r="Z14" s="3"/>
    </row>
    <row r="15" spans="1:26" ht="18" customHeight="1" x14ac:dyDescent="0.2">
      <c r="A15" s="34" t="s">
        <v>27</v>
      </c>
      <c r="B15" s="35">
        <f t="shared" ref="B15:H15" si="4">SUM(B4+B6+B8)</f>
        <v>635</v>
      </c>
      <c r="C15" s="35">
        <f t="shared" si="4"/>
        <v>580</v>
      </c>
      <c r="D15" s="35">
        <f t="shared" si="4"/>
        <v>550</v>
      </c>
      <c r="E15" s="35">
        <f t="shared" si="4"/>
        <v>597</v>
      </c>
      <c r="F15" s="35">
        <f t="shared" si="4"/>
        <v>688</v>
      </c>
      <c r="G15" s="36">
        <f t="shared" si="4"/>
        <v>861</v>
      </c>
      <c r="H15" s="35">
        <f t="shared" si="4"/>
        <v>575</v>
      </c>
      <c r="I15" s="37">
        <f>SUM(A15:G15)</f>
        <v>3911</v>
      </c>
      <c r="J15" s="3"/>
      <c r="K15" s="3"/>
      <c r="L15" s="3"/>
      <c r="M15" s="3"/>
      <c r="N15" s="3"/>
      <c r="O15" s="3"/>
      <c r="P15" s="3"/>
      <c r="Q15" s="3"/>
      <c r="R15" s="3"/>
      <c r="S15" s="3"/>
      <c r="T15" s="3"/>
      <c r="U15" s="3"/>
      <c r="V15" s="3"/>
      <c r="W15" s="3"/>
      <c r="X15" s="3"/>
      <c r="Y15" s="3"/>
      <c r="Z15" s="3"/>
    </row>
    <row r="16" spans="1:26" ht="18" customHeight="1" x14ac:dyDescent="0.2">
      <c r="A16" s="7" t="s">
        <v>28</v>
      </c>
      <c r="B16" s="38">
        <f t="shared" ref="B16:I16" si="5">B3/B4</f>
        <v>41.120481927710841</v>
      </c>
      <c r="C16" s="38">
        <f t="shared" si="5"/>
        <v>34.049657534246577</v>
      </c>
      <c r="D16" s="38">
        <f t="shared" si="5"/>
        <v>40.89473684210526</v>
      </c>
      <c r="E16" s="38">
        <f t="shared" si="5"/>
        <v>37.340000000000003</v>
      </c>
      <c r="F16" s="38">
        <f t="shared" si="5"/>
        <v>38.085987261146499</v>
      </c>
      <c r="G16" s="38">
        <f t="shared" si="5"/>
        <v>36.121311475409833</v>
      </c>
      <c r="H16" s="38">
        <f t="shared" si="5"/>
        <v>39.871308016877634</v>
      </c>
      <c r="I16" s="39">
        <f t="shared" si="5"/>
        <v>38.085973724884077</v>
      </c>
      <c r="J16" s="3"/>
      <c r="K16" s="3"/>
      <c r="L16" s="3"/>
      <c r="M16" s="3"/>
      <c r="N16" s="3"/>
      <c r="O16" s="3"/>
      <c r="P16" s="3"/>
      <c r="Q16" s="3"/>
      <c r="R16" s="3"/>
      <c r="S16" s="3"/>
      <c r="T16" s="3"/>
      <c r="U16" s="3"/>
      <c r="V16" s="3"/>
      <c r="W16" s="3"/>
      <c r="X16" s="3"/>
      <c r="Y16" s="3"/>
      <c r="Z16" s="3"/>
    </row>
    <row r="17" spans="1:26" ht="18" customHeight="1" x14ac:dyDescent="0.2">
      <c r="A17" s="34" t="s">
        <v>29</v>
      </c>
      <c r="B17" s="38">
        <f t="shared" ref="B17:I17" si="6">B5/B6</f>
        <v>61.279710144927535</v>
      </c>
      <c r="C17" s="38">
        <f t="shared" si="6"/>
        <v>62.629464285714285</v>
      </c>
      <c r="D17" s="38">
        <f t="shared" si="6"/>
        <v>69.797499999999999</v>
      </c>
      <c r="E17" s="38">
        <f t="shared" si="6"/>
        <v>66.93734138972809</v>
      </c>
      <c r="F17" s="38">
        <f t="shared" si="6"/>
        <v>73.73082386363636</v>
      </c>
      <c r="G17" s="38">
        <f t="shared" si="6"/>
        <v>63.982833787465943</v>
      </c>
      <c r="H17" s="38">
        <f t="shared" si="6"/>
        <v>62.577755905511808</v>
      </c>
      <c r="I17" s="39">
        <f t="shared" si="6"/>
        <v>65.912564551422321</v>
      </c>
      <c r="J17" s="3"/>
      <c r="K17" s="3"/>
      <c r="L17" s="3"/>
      <c r="M17" s="3"/>
      <c r="N17" s="3"/>
      <c r="O17" s="3"/>
      <c r="P17" s="3"/>
      <c r="Q17" s="3"/>
      <c r="R17" s="3"/>
      <c r="S17" s="3"/>
      <c r="T17" s="3"/>
      <c r="U17" s="3"/>
      <c r="V17" s="3"/>
      <c r="W17" s="3"/>
      <c r="X17" s="3"/>
      <c r="Y17" s="3"/>
      <c r="Z17" s="3"/>
    </row>
    <row r="18" spans="1:26" ht="18" customHeight="1" x14ac:dyDescent="0.2">
      <c r="A18" s="34" t="s">
        <v>30</v>
      </c>
      <c r="B18" s="38">
        <f t="shared" ref="B18:I18" si="7">B7/B8</f>
        <v>44.29032258064516</v>
      </c>
      <c r="C18" s="38">
        <f t="shared" si="7"/>
        <v>31.801020408163264</v>
      </c>
      <c r="D18" s="38">
        <f t="shared" si="7"/>
        <v>45.297008547008545</v>
      </c>
      <c r="E18" s="38">
        <f t="shared" si="7"/>
        <v>41.950431034482762</v>
      </c>
      <c r="F18" s="38">
        <f t="shared" si="7"/>
        <v>40.519553072625698</v>
      </c>
      <c r="G18" s="38">
        <f t="shared" si="7"/>
        <v>40.281798941798939</v>
      </c>
      <c r="H18" s="38">
        <f t="shared" si="7"/>
        <v>40.523928571428577</v>
      </c>
      <c r="I18" s="39">
        <f t="shared" si="7"/>
        <v>40.843186328555682</v>
      </c>
      <c r="J18" s="3"/>
      <c r="K18" s="3"/>
      <c r="L18" s="3"/>
      <c r="M18" s="3"/>
      <c r="N18" s="3"/>
      <c r="O18" s="3"/>
      <c r="P18" s="3"/>
      <c r="Q18" s="3"/>
      <c r="R18" s="3"/>
      <c r="S18" s="3"/>
      <c r="T18" s="3"/>
      <c r="U18" s="3"/>
      <c r="V18" s="3"/>
      <c r="W18" s="3"/>
      <c r="X18" s="3"/>
      <c r="Y18" s="3"/>
      <c r="Z18" s="3"/>
    </row>
    <row r="19" spans="1:26" ht="38.25" x14ac:dyDescent="0.2">
      <c r="A19" s="40" t="s">
        <v>31</v>
      </c>
      <c r="B19" s="41">
        <v>351</v>
      </c>
      <c r="C19" s="41">
        <v>228</v>
      </c>
      <c r="D19" s="41">
        <v>162</v>
      </c>
      <c r="E19" s="41">
        <v>401</v>
      </c>
      <c r="F19" s="41">
        <v>400.2</v>
      </c>
      <c r="G19" s="41">
        <v>471.5</v>
      </c>
      <c r="H19" s="41">
        <v>483.5</v>
      </c>
      <c r="I19" s="15">
        <f>SUM(B19:H19)</f>
        <v>2497.1999999999998</v>
      </c>
      <c r="J19" s="3"/>
      <c r="K19" s="3"/>
      <c r="L19" s="3"/>
      <c r="M19" s="3"/>
      <c r="N19" s="3"/>
      <c r="O19" s="3"/>
      <c r="P19" s="3"/>
      <c r="Q19" s="3"/>
      <c r="R19" s="3"/>
      <c r="S19" s="3"/>
      <c r="T19" s="3"/>
      <c r="U19" s="3"/>
      <c r="V19" s="3"/>
      <c r="W19" s="3"/>
      <c r="X19" s="3"/>
      <c r="Y19" s="3"/>
      <c r="Z19" s="3"/>
    </row>
    <row r="20" spans="1:26" ht="18" customHeight="1" x14ac:dyDescent="0.2">
      <c r="A20" s="7" t="s">
        <v>32</v>
      </c>
      <c r="B20" s="42">
        <f t="shared" ref="B20:C20" si="8">B19/B11</f>
        <v>1.0490294236315546E-2</v>
      </c>
      <c r="C20" s="42">
        <f t="shared" si="8"/>
        <v>7.8266466423514269E-3</v>
      </c>
      <c r="D20" s="42">
        <f t="shared" ref="D20:G20" si="9">D19/D12</f>
        <v>5.5530418329151413E-3</v>
      </c>
      <c r="E20" s="43">
        <f t="shared" si="9"/>
        <v>1.4126184521083595E-2</v>
      </c>
      <c r="F20" s="43">
        <f t="shared" si="9"/>
        <v>1.2858244441588484E-2</v>
      </c>
      <c r="G20" s="42">
        <f t="shared" si="9"/>
        <v>1.1716905643497925E-2</v>
      </c>
      <c r="H20" s="42">
        <f>H19/H11</f>
        <v>1.6818409183721031E-2</v>
      </c>
      <c r="I20" s="44">
        <f>SUM(B19:H19)/I12</f>
        <v>1.1447733500504837E-2</v>
      </c>
      <c r="J20" s="3"/>
      <c r="K20" s="3"/>
      <c r="L20" s="3"/>
      <c r="M20" s="3"/>
      <c r="N20" s="3"/>
      <c r="O20" s="3"/>
      <c r="P20" s="3"/>
      <c r="Q20" s="3"/>
      <c r="R20" s="3"/>
      <c r="S20" s="3"/>
      <c r="T20" s="3"/>
      <c r="U20" s="3"/>
      <c r="V20" s="3"/>
      <c r="W20" s="3"/>
      <c r="X20" s="3"/>
      <c r="Y20" s="3"/>
      <c r="Z20" s="3"/>
    </row>
    <row r="21" spans="1:26" ht="15.75" customHeight="1" x14ac:dyDescent="0.2">
      <c r="A21" s="45" t="s">
        <v>33</v>
      </c>
      <c r="B21" s="46"/>
      <c r="C21" s="47"/>
      <c r="D21" s="48"/>
      <c r="E21" s="49"/>
      <c r="F21" s="47"/>
      <c r="G21" s="47"/>
      <c r="H21" s="47"/>
      <c r="I21" s="50"/>
      <c r="J21" s="3"/>
      <c r="K21" s="3"/>
      <c r="L21" s="3"/>
      <c r="M21" s="3"/>
      <c r="N21" s="3"/>
      <c r="O21" s="3"/>
      <c r="P21" s="3"/>
      <c r="Q21" s="3"/>
      <c r="R21" s="3"/>
      <c r="S21" s="3"/>
      <c r="T21" s="3"/>
      <c r="U21" s="3"/>
      <c r="V21" s="3"/>
      <c r="W21" s="3"/>
      <c r="X21" s="3"/>
      <c r="Y21" s="3"/>
      <c r="Z21" s="3"/>
    </row>
    <row r="22" spans="1:26" ht="18" customHeight="1" x14ac:dyDescent="0.2">
      <c r="A22" s="51" t="s">
        <v>34</v>
      </c>
      <c r="B22" s="52">
        <v>5325.58</v>
      </c>
      <c r="C22" s="52">
        <v>5170.9399999999996</v>
      </c>
      <c r="D22" s="52">
        <v>5629.84</v>
      </c>
      <c r="E22" s="52">
        <v>6087.26</v>
      </c>
      <c r="F22" s="52">
        <v>6221.85</v>
      </c>
      <c r="G22" s="52">
        <v>7065.3</v>
      </c>
      <c r="H22" s="52">
        <v>5799.24</v>
      </c>
      <c r="I22" s="53">
        <f>SUM(B22:H22)/I11</f>
        <v>0.17430707573024412</v>
      </c>
      <c r="J22" s="3"/>
      <c r="K22" s="3"/>
      <c r="L22" s="3"/>
      <c r="M22" s="3"/>
      <c r="N22" s="3"/>
      <c r="O22" s="3"/>
      <c r="P22" s="3"/>
      <c r="Q22" s="3"/>
      <c r="R22" s="3"/>
      <c r="S22" s="3"/>
      <c r="T22" s="3"/>
      <c r="U22" s="3"/>
      <c r="V22" s="3"/>
      <c r="W22" s="3"/>
      <c r="X22" s="3"/>
      <c r="Y22" s="3"/>
      <c r="Z22" s="3"/>
    </row>
    <row r="23" spans="1:26" ht="18" customHeight="1" x14ac:dyDescent="0.2">
      <c r="A23" s="7" t="s">
        <v>35</v>
      </c>
      <c r="B23" s="54">
        <v>0.159</v>
      </c>
      <c r="C23" s="54">
        <v>0.17799999999999999</v>
      </c>
      <c r="D23" s="54">
        <v>0.1777</v>
      </c>
      <c r="E23" s="55">
        <v>0.18659999999999999</v>
      </c>
      <c r="F23" s="55">
        <v>0.159</v>
      </c>
      <c r="G23" s="55">
        <v>0.1678</v>
      </c>
      <c r="H23" s="55">
        <v>0.20200000000000001</v>
      </c>
      <c r="I23" s="55"/>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10.30.2023</vt:lpstr>
      <vt:lpstr>10.23.2023</vt:lpstr>
      <vt:lpstr>10.16.2023</vt:lpstr>
      <vt:lpstr>MASTER</vt:lpstr>
      <vt:lpstr>10.09.2023</vt:lpstr>
      <vt:lpstr>10.02.2023</vt:lpstr>
      <vt:lpstr>09.25.2023</vt:lpstr>
      <vt:lpstr>09.18.2023</vt:lpstr>
      <vt:lpstr>09.11.2023</vt:lpstr>
      <vt:lpstr>9.4.2023</vt:lpstr>
      <vt:lpstr>08.28.0203</vt:lpstr>
      <vt:lpstr>8.21.2023</vt:lpstr>
      <vt:lpstr>8.14.2023</vt:lpstr>
      <vt:lpstr>08.07.2023</vt:lpstr>
      <vt:lpstr>07.31.2023</vt:lpstr>
      <vt:lpstr>07.24.2023</vt:lpstr>
      <vt:lpstr>07.17.2023</vt:lpstr>
      <vt:lpstr>07.10.2023</vt:lpstr>
      <vt:lpstr>07.03.2023</vt:lpstr>
      <vt:lpstr>6.26.2023</vt:lpstr>
      <vt:lpstr>6.19.2023</vt:lpstr>
      <vt:lpstr>06.12.2023</vt:lpstr>
      <vt:lpstr>06.05.2023</vt:lpstr>
      <vt:lpstr>05.29.2023</vt:lpstr>
      <vt:lpstr>05.22.2023</vt:lpstr>
      <vt:lpstr>05.15.2023</vt:lpstr>
      <vt:lpstr>05.08.2023</vt:lpstr>
      <vt:lpstr>05.01.2023</vt:lpstr>
      <vt:lpstr>04.24.2023</vt:lpstr>
      <vt:lpstr>04.17.2023</vt:lpstr>
      <vt:lpstr>04.10.2023</vt:lpstr>
      <vt:lpstr>04.03.2023</vt:lpstr>
      <vt:lpstr>03.27.2023</vt:lpstr>
      <vt:lpstr>03.20.2023</vt:lpstr>
      <vt:lpstr>3.14.2023</vt:lpstr>
      <vt:lpstr>03.06.2023</vt:lpstr>
      <vt:lpstr>02.27.2023</vt:lpstr>
      <vt:lpstr>02.20.2023</vt:lpstr>
      <vt:lpstr>02.13.2023</vt:lpstr>
      <vt:lpstr>02.06.2023</vt:lpstr>
      <vt:lpstr>01.30.2023</vt:lpstr>
      <vt:lpstr>01.23.2023</vt:lpstr>
      <vt:lpstr>01.16.2023</vt:lpstr>
      <vt:lpstr>01.09.2023</vt:lpstr>
      <vt:lpstr>01.02.2023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Tulia Office PC</dc:creator>
  <cp:lastModifiedBy>Osteria Tulia</cp:lastModifiedBy>
  <dcterms:created xsi:type="dcterms:W3CDTF">2022-11-01T20:47:48Z</dcterms:created>
  <dcterms:modified xsi:type="dcterms:W3CDTF">2023-11-06T04:46:08Z</dcterms:modified>
</cp:coreProperties>
</file>