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2.png" ContentType="image/png"/>
  <Override PartName="/xl/media/image11.png" ContentType="image/png"/>
  <Override PartName="/xl/media/image10.png" ContentType="image/png"/>
  <Override PartName="/xl/media/image9.png" ContentType="image/png"/>
  <Override PartName="/xl/media/image8.png" ContentType="image/png"/>
  <Override PartName="/xl/media/image3.png" ContentType="image/png"/>
  <Override PartName="/xl/media/image2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rent" sheetId="1" state="visible" r:id="rId2"/>
    <sheet name="Lin" sheetId="2" state="visible" r:id="rId3"/>
    <sheet name="AbsoluteEfficienc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<sst xmlns="http://schemas.openxmlformats.org/spreadsheetml/2006/main" count="77" uniqueCount="39">
  <si>
    <t xml:space="preserve">Simulation results</t>
  </si>
  <si>
    <t xml:space="preserve">Priegnitz 2015</t>
  </si>
  <si>
    <t xml:space="preserve">NoTOF 3-6 MeV</t>
  </si>
  <si>
    <t xml:space="preserve">TOF 1-8 MeV</t>
  </si>
  <si>
    <t xml:space="preserve">Prototypes</t>
  </si>
  <si>
    <t xml:space="preserve">MPS</t>
  </si>
  <si>
    <t xml:space="preserve">KES</t>
  </si>
  <si>
    <t xml:space="preserve">d1 (mm)</t>
  </si>
  <si>
    <t xml:space="preserve">D (mm)</t>
  </si>
  <si>
    <t xml:space="preserve">d2 (mm)</t>
  </si>
  <si>
    <t xml:space="preserve">L (mm)</t>
  </si>
  <si>
    <t xml:space="preserve">H (mm)</t>
  </si>
  <si>
    <t xml:space="preserve">s (mm)</t>
  </si>
  <si>
    <t xml:space="preserve">*</t>
  </si>
  <si>
    <t xml:space="preserve">septa (mm)</t>
  </si>
  <si>
    <t xml:space="preserve">w (detector width) (mm)</t>
  </si>
  <si>
    <t xml:space="preserve">p (mm)</t>
  </si>
  <si>
    <t xml:space="preserve">Longueur caméra (mm)</t>
  </si>
  <si>
    <t xml:space="preserve">Nbre fentes</t>
  </si>
  <si>
    <t xml:space="preserve">f</t>
  </si>
  <si>
    <t xml:space="preserve">Effective thickness (mm)</t>
  </si>
  <si>
    <t xml:space="preserve">Det. Unit FOV (mm)</t>
  </si>
  <si>
    <t xml:space="preserve">Det. Unit. Geom. Efficiency</t>
  </si>
  <si>
    <t xml:space="preserve">Det. Unit efficiency</t>
  </si>
  <si>
    <t xml:space="preserve">Det. Unit efficiency (published)</t>
  </si>
  <si>
    <t xml:space="preserve">Falloff amplitude (4 mm bin)</t>
  </si>
  <si>
    <t xml:space="preserve">KES eff/ MPS eff</t>
  </si>
  <si>
    <t xml:space="preserve">KES Det. unit FOV / MPS</t>
  </si>
  <si>
    <t xml:space="preserve">* no KES transparency taken into account</t>
  </si>
  <si>
    <t xml:space="preserve">µ (mm-1)</t>
  </si>
  <si>
    <t xml:space="preserve">** Efficiency at the center of the camera</t>
  </si>
  <si>
    <t xml:space="preserve">Se (mm)</t>
  </si>
  <si>
    <t xml:space="preserve">MPS, TOF, 1 MeV &lt; E &lt; 8 MeV</t>
  </si>
  <si>
    <t xml:space="preserve">KES, TOF, 1 MeV &lt; E &lt; 8 MeV</t>
  </si>
  <si>
    <t xml:space="preserve">Geometrical calculations</t>
  </si>
  <si>
    <t xml:space="preserve">MPS </t>
  </si>
  <si>
    <t xml:space="preserve">Lin. Coll. Eff (relative)</t>
  </si>
  <si>
    <t xml:space="preserve">Detection efficiency</t>
  </si>
  <si>
    <t xml:space="preserve">Efficaicté KES publiée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</si>
</sst>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E+000"/>
    <numFmt numFmtId="167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235800</xdr:colOff>
      <xdr:row>0</xdr:row>
      <xdr:rowOff>0</xdr:rowOff>
    </xdr:from>
    <xdr:to>
      <xdr:col>16</xdr:col>
      <xdr:colOff>464040</xdr:colOff>
      <xdr:row>18</xdr:row>
      <xdr:rowOff>51480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782280" y="0"/>
          <a:ext cx="2032200" cy="2977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431280</xdr:colOff>
      <xdr:row>0</xdr:row>
      <xdr:rowOff>56160</xdr:rowOff>
    </xdr:from>
    <xdr:to>
      <xdr:col>13</xdr:col>
      <xdr:colOff>352800</xdr:colOff>
      <xdr:row>18</xdr:row>
      <xdr:rowOff>19440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7572240" y="56160"/>
          <a:ext cx="2327040" cy="2889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173880</xdr:colOff>
      <xdr:row>27</xdr:row>
      <xdr:rowOff>102960</xdr:rowOff>
    </xdr:from>
    <xdr:to>
      <xdr:col>4</xdr:col>
      <xdr:colOff>282600</xdr:colOff>
      <xdr:row>58</xdr:row>
      <xdr:rowOff>61560</xdr:rowOff>
    </xdr:to>
    <xdr:pic>
      <xdr:nvPicPr>
        <xdr:cNvPr id="2" name="Image 4" descr=""/>
        <xdr:cNvPicPr/>
      </xdr:nvPicPr>
      <xdr:blipFill>
        <a:blip r:embed="rId3"/>
        <a:stretch/>
      </xdr:blipFill>
      <xdr:spPr>
        <a:xfrm>
          <a:off x="173880" y="4492080"/>
          <a:ext cx="4000320" cy="4997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13680</xdr:colOff>
      <xdr:row>2</xdr:row>
      <xdr:rowOff>149400</xdr:rowOff>
    </xdr:from>
    <xdr:to>
      <xdr:col>23</xdr:col>
      <xdr:colOff>574200</xdr:colOff>
      <xdr:row>14</xdr:row>
      <xdr:rowOff>87120</xdr:rowOff>
    </xdr:to>
    <xdr:pic>
      <xdr:nvPicPr>
        <xdr:cNvPr id="3" name="Image 5" descr=""/>
        <xdr:cNvPicPr/>
      </xdr:nvPicPr>
      <xdr:blipFill>
        <a:blip r:embed="rId4"/>
        <a:stretch/>
      </xdr:blipFill>
      <xdr:spPr>
        <a:xfrm>
          <a:off x="11965320" y="474480"/>
          <a:ext cx="4168800" cy="1888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240480</xdr:colOff>
      <xdr:row>29</xdr:row>
      <xdr:rowOff>106200</xdr:rowOff>
    </xdr:from>
    <xdr:to>
      <xdr:col>12</xdr:col>
      <xdr:colOff>362880</xdr:colOff>
      <xdr:row>52</xdr:row>
      <xdr:rowOff>137160</xdr:rowOff>
    </xdr:to>
    <xdr:pic>
      <xdr:nvPicPr>
        <xdr:cNvPr id="4" name="Image 3" descr=""/>
        <xdr:cNvPicPr/>
      </xdr:nvPicPr>
      <xdr:blipFill>
        <a:blip r:embed="rId5"/>
        <a:stretch/>
      </xdr:blipFill>
      <xdr:spPr>
        <a:xfrm>
          <a:off x="4733640" y="4820400"/>
          <a:ext cx="4574160" cy="3769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397080</xdr:colOff>
      <xdr:row>30</xdr:row>
      <xdr:rowOff>54360</xdr:rowOff>
    </xdr:from>
    <xdr:to>
      <xdr:col>21</xdr:col>
      <xdr:colOff>76320</xdr:colOff>
      <xdr:row>53</xdr:row>
      <xdr:rowOff>60840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9943560" y="4930920"/>
          <a:ext cx="4489920" cy="3745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272520</xdr:colOff>
      <xdr:row>0</xdr:row>
      <xdr:rowOff>0</xdr:rowOff>
    </xdr:from>
    <xdr:to>
      <xdr:col>10</xdr:col>
      <xdr:colOff>520920</xdr:colOff>
      <xdr:row>18</xdr:row>
      <xdr:rowOff>51480</xdr:rowOff>
    </xdr:to>
    <xdr:pic>
      <xdr:nvPicPr>
        <xdr:cNvPr id="6" name="Image 1" descr=""/>
        <xdr:cNvPicPr/>
      </xdr:nvPicPr>
      <xdr:blipFill>
        <a:blip r:embed="rId1"/>
        <a:stretch/>
      </xdr:blipFill>
      <xdr:spPr>
        <a:xfrm>
          <a:off x="5666760" y="0"/>
          <a:ext cx="2052360" cy="2977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321480</xdr:colOff>
      <xdr:row>0</xdr:row>
      <xdr:rowOff>0</xdr:rowOff>
    </xdr:from>
    <xdr:to>
      <xdr:col>8</xdr:col>
      <xdr:colOff>233280</xdr:colOff>
      <xdr:row>17</xdr:row>
      <xdr:rowOff>126000</xdr:rowOff>
    </xdr:to>
    <xdr:pic>
      <xdr:nvPicPr>
        <xdr:cNvPr id="7" name="Image 2" descr=""/>
        <xdr:cNvPicPr/>
      </xdr:nvPicPr>
      <xdr:blipFill>
        <a:blip r:embed="rId2"/>
        <a:stretch/>
      </xdr:blipFill>
      <xdr:spPr>
        <a:xfrm>
          <a:off x="3911760" y="0"/>
          <a:ext cx="2316960" cy="2889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159120</xdr:colOff>
      <xdr:row>2</xdr:row>
      <xdr:rowOff>91800</xdr:rowOff>
    </xdr:from>
    <xdr:to>
      <xdr:col>18</xdr:col>
      <xdr:colOff>118080</xdr:colOff>
      <xdr:row>14</xdr:row>
      <xdr:rowOff>29520</xdr:rowOff>
    </xdr:to>
    <xdr:pic>
      <xdr:nvPicPr>
        <xdr:cNvPr id="8" name="Image 5" descr=""/>
        <xdr:cNvPicPr/>
      </xdr:nvPicPr>
      <xdr:blipFill>
        <a:blip r:embed="rId3"/>
        <a:stretch/>
      </xdr:blipFill>
      <xdr:spPr>
        <a:xfrm>
          <a:off x="7958520" y="416880"/>
          <a:ext cx="4168440" cy="1888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34560</xdr:colOff>
      <xdr:row>22</xdr:row>
      <xdr:rowOff>81360</xdr:rowOff>
    </xdr:from>
    <xdr:to>
      <xdr:col>13</xdr:col>
      <xdr:colOff>132840</xdr:colOff>
      <xdr:row>34</xdr:row>
      <xdr:rowOff>17280</xdr:rowOff>
    </xdr:to>
    <xdr:pic>
      <xdr:nvPicPr>
        <xdr:cNvPr id="9" name="Image 5" descr=""/>
        <xdr:cNvPicPr/>
      </xdr:nvPicPr>
      <xdr:blipFill>
        <a:blip r:embed="rId1"/>
        <a:stretch/>
      </xdr:blipFill>
      <xdr:spPr>
        <a:xfrm>
          <a:off x="8138880" y="3657600"/>
          <a:ext cx="4162320" cy="1886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416520</xdr:colOff>
      <xdr:row>0</xdr:row>
      <xdr:rowOff>30960</xdr:rowOff>
    </xdr:from>
    <xdr:to>
      <xdr:col>18</xdr:col>
      <xdr:colOff>300600</xdr:colOff>
      <xdr:row>17</xdr:row>
      <xdr:rowOff>155160</xdr:rowOff>
    </xdr:to>
    <xdr:pic>
      <xdr:nvPicPr>
        <xdr:cNvPr id="10" name="Image 2" descr=""/>
        <xdr:cNvPicPr/>
      </xdr:nvPicPr>
      <xdr:blipFill>
        <a:blip r:embed="rId2"/>
        <a:stretch/>
      </xdr:blipFill>
      <xdr:spPr>
        <a:xfrm>
          <a:off x="14210280" y="30960"/>
          <a:ext cx="2322720" cy="2887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" min="1" style="0" width="27.26"/>
    <col collapsed="false" customWidth="true" hidden="false" outlineLevel="0" max="2" min="2" style="0" width="10.65"/>
    <col collapsed="false" customWidth="true" hidden="false" outlineLevel="0" max="3" min="3" style="0" width="14.14"/>
    <col collapsed="false" customWidth="true" hidden="false" outlineLevel="0" max="4" min="4" style="0" width="3.11"/>
    <col collapsed="false" customWidth="true" hidden="false" outlineLevel="0" max="5" min="5" style="0" width="8.52"/>
    <col collapsed="false" customWidth="true" hidden="false" outlineLevel="0" max="6" min="6" style="0" width="12.15"/>
    <col collapsed="false" customWidth="true" hidden="false" outlineLevel="0" max="7" min="7" style="0" width="5.4"/>
    <col collapsed="false" customWidth="true" hidden="false" outlineLevel="0" max="8" min="8" style="0" width="11.45"/>
    <col collapsed="false" customWidth="true" hidden="false" outlineLevel="0" max="1025" min="9" style="0" width="8.52"/>
  </cols>
  <sheetData>
    <row r="2" customFormat="false" ht="12.8" hidden="false" customHeight="false" outlineLevel="0" collapsed="false">
      <c r="A2" s="1"/>
      <c r="B2" s="1"/>
      <c r="C2" s="1"/>
      <c r="D2" s="1"/>
      <c r="E2" s="2" t="s">
        <v>0</v>
      </c>
      <c r="F2" s="2"/>
      <c r="G2" s="2"/>
      <c r="H2" s="2"/>
    </row>
    <row r="3" customFormat="false" ht="12.8" hidden="false" customHeight="false" outlineLevel="0" collapsed="false">
      <c r="A3" s="1"/>
      <c r="B3" s="1"/>
      <c r="C3" s="2" t="s">
        <v>1</v>
      </c>
      <c r="D3" s="1"/>
      <c r="E3" s="3" t="s">
        <v>2</v>
      </c>
      <c r="F3" s="3"/>
      <c r="G3" s="4" t="s">
        <v>3</v>
      </c>
      <c r="H3" s="4"/>
      <c r="I3" s="5" t="s">
        <v>4</v>
      </c>
      <c r="J3" s="5"/>
    </row>
    <row r="4" customFormat="false" ht="12.8" hidden="false" customHeight="false" outlineLevel="0" collapsed="false">
      <c r="A4" s="1"/>
      <c r="B4" s="1" t="s">
        <v>5</v>
      </c>
      <c r="C4" s="6" t="s">
        <v>6</v>
      </c>
      <c r="D4" s="1"/>
      <c r="E4" s="6" t="s">
        <v>5</v>
      </c>
      <c r="F4" s="6" t="s">
        <v>6</v>
      </c>
      <c r="G4" s="6" t="s">
        <v>5</v>
      </c>
      <c r="H4" s="6" t="s">
        <v>6</v>
      </c>
      <c r="I4" s="0" t="s">
        <v>5</v>
      </c>
      <c r="J4" s="0" t="s">
        <v>6</v>
      </c>
    </row>
    <row r="5" customFormat="false" ht="12.8" hidden="false" customHeight="false" outlineLevel="0" collapsed="false">
      <c r="A5" s="6" t="s">
        <v>7</v>
      </c>
      <c r="B5" s="6" t="n">
        <v>304</v>
      </c>
      <c r="C5" s="6" t="n">
        <v>250</v>
      </c>
      <c r="D5" s="1"/>
      <c r="E5" s="1"/>
      <c r="F5" s="1"/>
      <c r="G5" s="6"/>
      <c r="H5" s="6"/>
    </row>
    <row r="6" customFormat="false" ht="12.8" hidden="false" customHeight="false" outlineLevel="0" collapsed="false">
      <c r="A6" s="6" t="s">
        <v>8</v>
      </c>
      <c r="B6" s="6" t="n">
        <v>180</v>
      </c>
      <c r="C6" s="1"/>
      <c r="D6" s="1"/>
      <c r="E6" s="1"/>
      <c r="F6" s="1"/>
      <c r="G6" s="6"/>
      <c r="H6" s="6"/>
    </row>
    <row r="7" customFormat="false" ht="12.8" hidden="false" customHeight="false" outlineLevel="0" collapsed="false">
      <c r="A7" s="6" t="s">
        <v>9</v>
      </c>
      <c r="B7" s="6" t="n">
        <v>0</v>
      </c>
      <c r="C7" s="6" t="n">
        <v>200</v>
      </c>
      <c r="D7" s="1"/>
      <c r="E7" s="1"/>
      <c r="F7" s="1"/>
      <c r="G7" s="6"/>
      <c r="H7" s="6"/>
    </row>
    <row r="8" customFormat="false" ht="12.8" hidden="false" customHeight="false" outlineLevel="0" collapsed="false">
      <c r="A8" s="6" t="s">
        <v>10</v>
      </c>
      <c r="B8" s="6" t="n">
        <f aca="false">B5+B6+B7</f>
        <v>484</v>
      </c>
      <c r="C8" s="6" t="n">
        <f aca="false">SUM(C5:C7)</f>
        <v>450</v>
      </c>
      <c r="D8" s="1"/>
      <c r="E8" s="1"/>
      <c r="F8" s="1"/>
      <c r="G8" s="6"/>
      <c r="H8" s="6"/>
    </row>
    <row r="9" customFormat="false" ht="12.8" hidden="false" customHeight="false" outlineLevel="0" collapsed="false">
      <c r="A9" s="6" t="s">
        <v>11</v>
      </c>
      <c r="B9" s="1" t="n">
        <v>200</v>
      </c>
      <c r="C9" s="1" t="n">
        <v>200</v>
      </c>
      <c r="D9" s="1"/>
      <c r="E9" s="1"/>
      <c r="F9" s="1"/>
      <c r="G9" s="6"/>
      <c r="H9" s="6"/>
    </row>
    <row r="10" customFormat="false" ht="12.8" hidden="false" customHeight="false" outlineLevel="0" collapsed="false">
      <c r="A10" s="6" t="s">
        <v>12</v>
      </c>
      <c r="B10" s="6" t="n">
        <v>5.4</v>
      </c>
      <c r="C10" s="6" t="n">
        <v>6</v>
      </c>
      <c r="D10" s="6" t="s">
        <v>13</v>
      </c>
      <c r="E10" s="1"/>
      <c r="F10" s="1"/>
      <c r="G10" s="6"/>
      <c r="H10" s="6"/>
    </row>
    <row r="11" customFormat="false" ht="12.8" hidden="false" customHeight="false" outlineLevel="0" collapsed="false">
      <c r="A11" s="6" t="s">
        <v>14</v>
      </c>
      <c r="B11" s="6"/>
      <c r="C11" s="1"/>
      <c r="D11" s="1"/>
      <c r="E11" s="1"/>
      <c r="F11" s="1"/>
      <c r="G11" s="6"/>
      <c r="H11" s="6"/>
    </row>
    <row r="12" customFormat="false" ht="12.8" hidden="false" customHeight="false" outlineLevel="0" collapsed="false">
      <c r="A12" s="6" t="s">
        <v>15</v>
      </c>
      <c r="B12" s="6"/>
      <c r="C12" s="1" t="n">
        <v>4</v>
      </c>
      <c r="D12" s="1"/>
      <c r="E12" s="1"/>
      <c r="F12" s="1"/>
      <c r="G12" s="6"/>
      <c r="H12" s="6"/>
    </row>
    <row r="13" customFormat="false" ht="12.8" hidden="false" customHeight="false" outlineLevel="0" collapsed="false">
      <c r="A13" s="7" t="s">
        <v>16</v>
      </c>
      <c r="B13" s="7" t="n">
        <f aca="false">B10+B11</f>
        <v>5.4</v>
      </c>
      <c r="C13" s="7"/>
      <c r="D13" s="1"/>
      <c r="E13" s="1"/>
      <c r="F13" s="1"/>
      <c r="G13" s="6"/>
      <c r="H13" s="6"/>
    </row>
    <row r="14" customFormat="false" ht="12.8" hidden="false" customHeight="false" outlineLevel="0" collapsed="false">
      <c r="A14" s="7" t="s">
        <v>17</v>
      </c>
      <c r="B14" s="7" t="n">
        <v>25</v>
      </c>
      <c r="C14" s="7"/>
      <c r="D14" s="1"/>
      <c r="E14" s="1"/>
      <c r="F14" s="1"/>
      <c r="G14" s="6"/>
      <c r="H14" s="6"/>
    </row>
    <row r="15" customFormat="false" ht="12.8" hidden="false" customHeight="false" outlineLevel="0" collapsed="false">
      <c r="A15" s="7" t="s">
        <v>18</v>
      </c>
      <c r="B15" s="7" t="n">
        <f aca="false">B14/B13</f>
        <v>4.62962962962963</v>
      </c>
      <c r="C15" s="7"/>
      <c r="D15" s="1"/>
      <c r="E15" s="1"/>
      <c r="F15" s="1"/>
      <c r="G15" s="6"/>
      <c r="H15" s="6"/>
    </row>
    <row r="16" customFormat="false" ht="12.8" hidden="false" customHeight="false" outlineLevel="0" collapsed="false">
      <c r="A16" s="6" t="s">
        <v>19</v>
      </c>
      <c r="B16" s="6" t="n">
        <f aca="false">2.6/8</f>
        <v>0.325</v>
      </c>
      <c r="C16" s="1"/>
      <c r="D16" s="1"/>
      <c r="E16" s="1"/>
      <c r="F16" s="1"/>
      <c r="G16" s="6"/>
      <c r="H16" s="6"/>
    </row>
    <row r="17" customFormat="false" ht="12.8" hidden="false" customHeight="false" outlineLevel="0" collapsed="false">
      <c r="A17" s="6" t="s">
        <v>20</v>
      </c>
      <c r="B17" s="6" t="n">
        <f aca="false">B6*B16</f>
        <v>58.5</v>
      </c>
      <c r="C17" s="6" t="n">
        <v>40</v>
      </c>
      <c r="D17" s="1"/>
      <c r="E17" s="1" t="n">
        <f aca="false">180*0.4</f>
        <v>72</v>
      </c>
      <c r="F17" s="1"/>
      <c r="G17" s="6"/>
      <c r="H17" s="6"/>
    </row>
    <row r="18" customFormat="false" ht="12.8" hidden="false" customHeight="false" outlineLevel="0" collapsed="false">
      <c r="A18" s="6" t="s">
        <v>21</v>
      </c>
      <c r="B18" s="6" t="n">
        <f aca="false">B10*(1+B5/B6)</f>
        <v>14.52</v>
      </c>
      <c r="C18" s="6" t="n">
        <f aca="false">C10*(1+C5/C7)</f>
        <v>13.5</v>
      </c>
      <c r="D18" s="1"/>
      <c r="E18" s="1"/>
      <c r="F18" s="1"/>
      <c r="G18" s="6"/>
      <c r="H18" s="6"/>
      <c r="I18" s="0" t="n">
        <v>17.5</v>
      </c>
      <c r="J18" s="0" t="n">
        <v>15.6</v>
      </c>
    </row>
    <row r="19" customFormat="false" ht="12.8" hidden="false" customHeight="false" outlineLevel="0" collapsed="false">
      <c r="A19" s="6" t="s">
        <v>22</v>
      </c>
      <c r="B19" s="8" t="n">
        <f aca="false">B9*B10/(4*PI()*B8^2)</f>
        <v>0.00036687926571624</v>
      </c>
      <c r="C19" s="8" t="n">
        <f aca="false">C10*C9/(4*PI()*C5^2)</f>
        <v>0.0015278874536822</v>
      </c>
      <c r="D19" s="1"/>
      <c r="E19" s="1"/>
      <c r="F19" s="1"/>
      <c r="G19" s="6"/>
      <c r="H19" s="6"/>
    </row>
    <row r="20" customFormat="false" ht="12.8" hidden="false" customHeight="false" outlineLevel="0" collapsed="false">
      <c r="A20" s="1" t="s">
        <v>23</v>
      </c>
      <c r="B20" s="9" t="n">
        <f aca="false">B10*B9/(4*PI()*B8*B6)*(1-B16)</f>
        <v>0.000665885867274975</v>
      </c>
      <c r="C20" s="9" t="n">
        <f aca="false">C10*C9/(4*PI()*C8*C7)</f>
        <v>0.00106103295394597</v>
      </c>
      <c r="D20" s="6"/>
      <c r="E20" s="1"/>
      <c r="F20" s="1"/>
      <c r="G20" s="6"/>
      <c r="H20" s="6"/>
    </row>
    <row r="21" customFormat="false" ht="12.8" hidden="false" customHeight="false" outlineLevel="0" collapsed="false">
      <c r="A21" s="1" t="s">
        <v>24</v>
      </c>
      <c r="B21" s="9"/>
      <c r="C21" s="10" t="n">
        <f aca="false">4*10^(-4)</f>
        <v>0.0004</v>
      </c>
      <c r="D21" s="6"/>
      <c r="E21" s="1"/>
      <c r="F21" s="1"/>
      <c r="G21" s="6"/>
      <c r="H21" s="6"/>
      <c r="O21" s="0" t="n">
        <f aca="false">SQRT(2)/B23</f>
        <v>0.887535887543034</v>
      </c>
    </row>
    <row r="22" customFormat="false" ht="12.8" hidden="false" customHeight="false" outlineLevel="0" collapsed="false">
      <c r="A22" s="11" t="s">
        <v>25</v>
      </c>
      <c r="B22" s="6"/>
      <c r="C22" s="1"/>
      <c r="D22" s="1"/>
      <c r="E22" s="0" t="n">
        <v>200</v>
      </c>
      <c r="F22" s="0" t="n">
        <v>350</v>
      </c>
      <c r="G22" s="12" t="n">
        <v>400</v>
      </c>
      <c r="H22" s="1" t="n">
        <v>650</v>
      </c>
      <c r="I22" s="0" t="n">
        <v>400</v>
      </c>
      <c r="J22" s="0" t="n">
        <v>350</v>
      </c>
    </row>
    <row r="23" customFormat="false" ht="12.8" hidden="false" customHeight="false" outlineLevel="0" collapsed="false">
      <c r="A23" s="6" t="s">
        <v>26</v>
      </c>
      <c r="B23" s="13" t="n">
        <f aca="false">C20/B20</f>
        <v>1.59341563786008</v>
      </c>
      <c r="C23" s="1"/>
      <c r="D23" s="1"/>
      <c r="E23" s="6" t="n">
        <f aca="false">F22/E22</f>
        <v>1.75</v>
      </c>
      <c r="F23" s="6"/>
      <c r="G23" s="6" t="n">
        <f aca="false">H22/G22</f>
        <v>1.625</v>
      </c>
      <c r="H23" s="6"/>
      <c r="I23" s="6" t="n">
        <f aca="false">J22/I22</f>
        <v>0.875</v>
      </c>
    </row>
    <row r="24" customFormat="false" ht="12.8" hidden="false" customHeight="false" outlineLevel="0" collapsed="false">
      <c r="A24" s="0" t="s">
        <v>27</v>
      </c>
      <c r="B24" s="0" t="n">
        <f aca="false">C18/B18</f>
        <v>0.929752066115702</v>
      </c>
      <c r="I24" s="0" t="n">
        <f aca="false">J18/I18</f>
        <v>0.891428571428571</v>
      </c>
    </row>
    <row r="25" customFormat="false" ht="12.8" hidden="false" customHeight="false" outlineLevel="0" collapsed="false">
      <c r="A25" s="14" t="s">
        <v>28</v>
      </c>
      <c r="B25" s="14"/>
      <c r="C25" s="14"/>
      <c r="D25" s="14"/>
      <c r="E25" s="14"/>
      <c r="U25" s="0" t="s">
        <v>29</v>
      </c>
      <c r="V25" s="0" t="n">
        <f aca="false">4.4*10^(-2)*18/10</f>
        <v>0.0792</v>
      </c>
      <c r="X25" s="0" t="n">
        <f aca="false">EXP(-V25*5)</f>
        <v>0.673006695937386</v>
      </c>
    </row>
    <row r="26" customFormat="false" ht="12.8" hidden="false" customHeight="false" outlineLevel="0" collapsed="false">
      <c r="A26" s="14" t="s">
        <v>30</v>
      </c>
      <c r="B26" s="14"/>
      <c r="C26" s="14"/>
      <c r="D26" s="14"/>
      <c r="E26" s="14"/>
      <c r="U26" s="0" t="s">
        <v>31</v>
      </c>
      <c r="V26" s="0" t="n">
        <f aca="false">LN(2)/(V25*TAN(60*3.14159/180))</f>
        <v>5.05289809045416</v>
      </c>
    </row>
    <row r="28" customFormat="false" ht="12.8" hidden="false" customHeight="false" outlineLevel="0" collapsed="false">
      <c r="I28" s="15" t="s">
        <v>32</v>
      </c>
      <c r="Q28" s="15" t="s">
        <v>33</v>
      </c>
    </row>
  </sheetData>
  <mergeCells count="6">
    <mergeCell ref="E2:H2"/>
    <mergeCell ref="E3:F3"/>
    <mergeCell ref="G3:H3"/>
    <mergeCell ref="I3:J3"/>
    <mergeCell ref="A25:E25"/>
    <mergeCell ref="A26:E2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true" hidden="false" outlineLevel="0" max="1" min="1" style="0" width="24.7"/>
    <col collapsed="false" customWidth="true" hidden="false" outlineLevel="0" max="2" min="2" style="0" width="12.42"/>
    <col collapsed="false" customWidth="true" hidden="false" outlineLevel="0" max="3" min="3" style="0" width="10.65"/>
    <col collapsed="false" customWidth="true" hidden="false" outlineLevel="0" max="4" min="4" style="0" width="3.11"/>
    <col collapsed="false" customWidth="true" hidden="false" outlineLevel="0" max="1025" min="5" style="0" width="8.52"/>
  </cols>
  <sheetData>
    <row r="1" customFormat="false" ht="12.8" hidden="false" customHeight="false" outlineLevel="0" collapsed="false">
      <c r="A1" s="1"/>
      <c r="B1" s="1"/>
      <c r="C1" s="1"/>
      <c r="D1" s="1"/>
    </row>
    <row r="2" customFormat="false" ht="12.8" hidden="false" customHeight="false" outlineLevel="0" collapsed="false">
      <c r="A2" s="1"/>
      <c r="B2" s="2" t="s">
        <v>34</v>
      </c>
      <c r="C2" s="2"/>
      <c r="D2" s="1"/>
    </row>
    <row r="3" customFormat="false" ht="12.8" hidden="false" customHeight="false" outlineLevel="0" collapsed="false">
      <c r="A3" s="1"/>
      <c r="B3" s="6" t="s">
        <v>35</v>
      </c>
      <c r="C3" s="6" t="s">
        <v>6</v>
      </c>
      <c r="D3" s="1"/>
    </row>
    <row r="4" customFormat="false" ht="12.8" hidden="false" customHeight="false" outlineLevel="0" collapsed="false">
      <c r="A4" s="6" t="s">
        <v>7</v>
      </c>
      <c r="B4" s="6" t="n">
        <v>300</v>
      </c>
      <c r="C4" s="6" t="n">
        <v>300</v>
      </c>
      <c r="D4" s="1"/>
    </row>
    <row r="5" customFormat="false" ht="12.8" hidden="false" customHeight="false" outlineLevel="0" collapsed="false">
      <c r="A5" s="6" t="s">
        <v>8</v>
      </c>
      <c r="B5" s="6" t="n">
        <v>200</v>
      </c>
      <c r="C5" s="1"/>
      <c r="D5" s="1"/>
    </row>
    <row r="6" customFormat="false" ht="12.8" hidden="false" customHeight="false" outlineLevel="0" collapsed="false">
      <c r="A6" s="6" t="s">
        <v>9</v>
      </c>
      <c r="B6" s="6" t="n">
        <v>300</v>
      </c>
      <c r="C6" s="6" t="n">
        <v>300</v>
      </c>
      <c r="D6" s="1"/>
    </row>
    <row r="7" customFormat="false" ht="12.8" hidden="false" customHeight="false" outlineLevel="0" collapsed="false">
      <c r="A7" s="6" t="s">
        <v>10</v>
      </c>
      <c r="B7" s="6" t="n">
        <f aca="false">B4+B5+B6</f>
        <v>800</v>
      </c>
      <c r="C7" s="6" t="n">
        <f aca="false">SUM(C4:C6)</f>
        <v>600</v>
      </c>
      <c r="D7" s="1"/>
    </row>
    <row r="8" customFormat="false" ht="12.8" hidden="false" customHeight="false" outlineLevel="0" collapsed="false">
      <c r="A8" s="6" t="s">
        <v>12</v>
      </c>
      <c r="B8" s="6" t="n">
        <v>2</v>
      </c>
      <c r="C8" s="6" t="n">
        <v>6</v>
      </c>
      <c r="D8" s="6"/>
    </row>
    <row r="9" customFormat="false" ht="12.8" hidden="false" customHeight="false" outlineLevel="0" collapsed="false">
      <c r="A9" s="6" t="s">
        <v>14</v>
      </c>
      <c r="B9" s="6" t="n">
        <v>2</v>
      </c>
      <c r="C9" s="1"/>
      <c r="D9" s="1"/>
    </row>
    <row r="10" customFormat="false" ht="12.8" hidden="false" customHeight="false" outlineLevel="0" collapsed="false">
      <c r="A10" s="6" t="s">
        <v>19</v>
      </c>
      <c r="B10" s="6" t="n">
        <f aca="false">B9/(B8+B9)</f>
        <v>0.5</v>
      </c>
      <c r="C10" s="1"/>
      <c r="D10" s="1"/>
    </row>
    <row r="11" customFormat="false" ht="12.8" hidden="false" customHeight="false" outlineLevel="0" collapsed="false">
      <c r="A11" s="6" t="s">
        <v>20</v>
      </c>
      <c r="B11" s="6" t="n">
        <f aca="false">B5*B10</f>
        <v>100</v>
      </c>
      <c r="C11" s="6" t="n">
        <v>40</v>
      </c>
      <c r="D11" s="1"/>
    </row>
    <row r="12" customFormat="false" ht="12.8" hidden="false" customHeight="false" outlineLevel="0" collapsed="false">
      <c r="A12" s="6" t="s">
        <v>21</v>
      </c>
      <c r="B12" s="6" t="n">
        <f aca="false">B8*(1+B4/B5)</f>
        <v>5</v>
      </c>
      <c r="C12" s="6" t="n">
        <f aca="false">C8*(1+C4/C6)</f>
        <v>12</v>
      </c>
      <c r="D12" s="1"/>
    </row>
    <row r="13" customFormat="false" ht="12.8" hidden="false" customHeight="false" outlineLevel="0" collapsed="false">
      <c r="A13" s="6" t="s">
        <v>36</v>
      </c>
      <c r="B13" s="9" t="n">
        <f aca="false">B8*(1-B10)/(B7*B5)</f>
        <v>6.25E-006</v>
      </c>
      <c r="C13" s="9" t="n">
        <f aca="false">C8/(C7*C6)</f>
        <v>3.33333333333333E-005</v>
      </c>
      <c r="D13" s="6"/>
    </row>
    <row r="14" customFormat="false" ht="12.8" hidden="false" customHeight="false" outlineLevel="0" collapsed="false">
      <c r="A14" s="6" t="s">
        <v>25</v>
      </c>
      <c r="B14" s="1"/>
      <c r="C14" s="1"/>
      <c r="D14" s="1"/>
    </row>
    <row r="15" customFormat="false" ht="12.8" hidden="false" customHeight="false" outlineLevel="0" collapsed="false">
      <c r="A15" s="6" t="s">
        <v>26</v>
      </c>
      <c r="B15" s="6" t="n">
        <f aca="false">C13/B13</f>
        <v>5.33333333333333</v>
      </c>
      <c r="C15" s="1"/>
      <c r="D15" s="1"/>
    </row>
    <row r="17" customFormat="false" ht="12.8" hidden="false" customHeight="false" outlineLevel="0" collapsed="false">
      <c r="A17" s="14" t="s">
        <v>28</v>
      </c>
      <c r="B17" s="14"/>
      <c r="C17" s="14"/>
      <c r="D17" s="14"/>
    </row>
    <row r="18" customFormat="false" ht="12.8" hidden="false" customHeight="false" outlineLevel="0" collapsed="false">
      <c r="A18" s="14" t="s">
        <v>30</v>
      </c>
      <c r="B18" s="14"/>
      <c r="C18" s="14"/>
      <c r="D18" s="14"/>
    </row>
  </sheetData>
  <mergeCells count="3">
    <mergeCell ref="B2:C2"/>
    <mergeCell ref="A17:D17"/>
    <mergeCell ref="A18:D1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6" activeCellId="0" sqref="A16"/>
    </sheetView>
  </sheetViews>
  <sheetFormatPr defaultRowHeight="12.8" zeroHeight="false" outlineLevelRow="0" outlineLevelCol="0"/>
  <cols>
    <col collapsed="false" customWidth="true" hidden="false" outlineLevel="0" max="1" min="1" style="0" width="25.14"/>
    <col collapsed="false" customWidth="false" hidden="false" outlineLevel="0" max="5" min="2" style="0" width="11.52"/>
    <col collapsed="false" customWidth="true" hidden="false" outlineLevel="0" max="6" min="6" style="0" width="20.6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/>
      <c r="B1" s="1"/>
      <c r="C1" s="2"/>
    </row>
    <row r="2" customFormat="false" ht="12.8" hidden="false" customHeight="false" outlineLevel="0" collapsed="false">
      <c r="A2" s="1"/>
      <c r="B2" s="1" t="s">
        <v>5</v>
      </c>
      <c r="C2" s="6" t="s">
        <v>6</v>
      </c>
    </row>
    <row r="3" customFormat="false" ht="12.8" hidden="false" customHeight="false" outlineLevel="0" collapsed="false">
      <c r="A3" s="6" t="s">
        <v>7</v>
      </c>
      <c r="B3" s="6" t="n">
        <v>320</v>
      </c>
      <c r="C3" s="6" t="n">
        <v>250</v>
      </c>
    </row>
    <row r="4" customFormat="false" ht="12.8" hidden="false" customHeight="false" outlineLevel="0" collapsed="false">
      <c r="A4" s="6" t="s">
        <v>8</v>
      </c>
      <c r="B4" s="6" t="n">
        <v>190</v>
      </c>
      <c r="C4" s="1"/>
    </row>
    <row r="5" customFormat="false" ht="12.8" hidden="false" customHeight="false" outlineLevel="0" collapsed="false">
      <c r="A5" s="6" t="s">
        <v>9</v>
      </c>
      <c r="B5" s="6" t="n">
        <v>0</v>
      </c>
      <c r="C5" s="6" t="n">
        <v>200</v>
      </c>
    </row>
    <row r="6" customFormat="false" ht="12.8" hidden="false" customHeight="false" outlineLevel="0" collapsed="false">
      <c r="A6" s="6" t="s">
        <v>10</v>
      </c>
      <c r="B6" s="6" t="n">
        <f aca="false">B3+B4+B5</f>
        <v>510</v>
      </c>
      <c r="C6" s="6" t="n">
        <f aca="false">SUM(C3:C5)</f>
        <v>450</v>
      </c>
    </row>
    <row r="7" customFormat="false" ht="12.8" hidden="false" customHeight="false" outlineLevel="0" collapsed="false">
      <c r="A7" s="0" t="s">
        <v>11</v>
      </c>
      <c r="B7" s="0" t="n">
        <v>100</v>
      </c>
      <c r="C7" s="0" t="n">
        <v>200</v>
      </c>
    </row>
    <row r="8" customFormat="false" ht="12.8" hidden="false" customHeight="false" outlineLevel="0" collapsed="false">
      <c r="A8" s="6" t="s">
        <v>12</v>
      </c>
      <c r="B8" s="6" t="n">
        <v>3</v>
      </c>
      <c r="C8" s="6" t="n">
        <v>6</v>
      </c>
    </row>
    <row r="9" customFormat="false" ht="12.8" hidden="false" customHeight="false" outlineLevel="0" collapsed="false">
      <c r="A9" s="6" t="s">
        <v>14</v>
      </c>
      <c r="B9" s="6" t="n">
        <v>2</v>
      </c>
      <c r="C9" s="1"/>
    </row>
    <row r="10" customFormat="false" ht="12.8" hidden="false" customHeight="false" outlineLevel="0" collapsed="false">
      <c r="A10" s="0" t="s">
        <v>16</v>
      </c>
      <c r="B10" s="0" t="n">
        <f aca="false">B8+B9</f>
        <v>5</v>
      </c>
    </row>
    <row r="11" customFormat="false" ht="12.8" hidden="false" customHeight="false" outlineLevel="0" collapsed="false">
      <c r="A11" s="0" t="s">
        <v>17</v>
      </c>
      <c r="B11" s="0" t="n">
        <v>25</v>
      </c>
    </row>
    <row r="12" customFormat="false" ht="12.8" hidden="false" customHeight="false" outlineLevel="0" collapsed="false">
      <c r="A12" s="0" t="s">
        <v>18</v>
      </c>
      <c r="B12" s="0" t="n">
        <f aca="false">B11/B10</f>
        <v>5</v>
      </c>
    </row>
    <row r="13" customFormat="false" ht="12.8" hidden="false" customHeight="false" outlineLevel="0" collapsed="false">
      <c r="A13" s="6" t="s">
        <v>19</v>
      </c>
      <c r="B13" s="6" t="n">
        <f aca="false">B9/(B8+B9)</f>
        <v>0.4</v>
      </c>
      <c r="C13" s="1"/>
    </row>
    <row r="14" customFormat="false" ht="12.8" hidden="false" customHeight="false" outlineLevel="0" collapsed="false">
      <c r="A14" s="6" t="s">
        <v>20</v>
      </c>
      <c r="B14" s="6" t="n">
        <f aca="false">B4*B13</f>
        <v>76</v>
      </c>
      <c r="C14" s="6" t="n">
        <v>40</v>
      </c>
    </row>
    <row r="15" customFormat="false" ht="12.8" hidden="false" customHeight="false" outlineLevel="0" collapsed="false">
      <c r="A15" s="6" t="s">
        <v>21</v>
      </c>
      <c r="B15" s="6" t="n">
        <f aca="false">B8*(1+B3/B4)</f>
        <v>8.05263157894737</v>
      </c>
      <c r="C15" s="6" t="n">
        <f aca="false">C8*(1+C3/C5)</f>
        <v>13.5</v>
      </c>
    </row>
    <row r="16" customFormat="false" ht="12.8" hidden="false" customHeight="false" outlineLevel="0" collapsed="false">
      <c r="A16" s="0" t="s">
        <v>23</v>
      </c>
      <c r="B16" s="9" t="n">
        <f aca="false">B8*B7/(4*PI()*B6*B4)*(1-B13)</f>
        <v>0.000147821928568324</v>
      </c>
      <c r="C16" s="9" t="n">
        <f aca="false">C8*C7/(4*PI()*C6*C5)</f>
        <v>0.00106103295394597</v>
      </c>
    </row>
    <row r="17" customFormat="false" ht="12.8" hidden="false" customHeight="false" outlineLevel="0" collapsed="false">
      <c r="A17" s="6" t="s">
        <v>37</v>
      </c>
      <c r="B17" s="9" t="n">
        <f aca="false">B12*B16</f>
        <v>0.000739109642841619</v>
      </c>
    </row>
    <row r="18" customFormat="false" ht="12.8" hidden="false" customHeight="false" outlineLevel="0" collapsed="false">
      <c r="A18" s="6" t="s">
        <v>25</v>
      </c>
      <c r="B18" s="6"/>
      <c r="C18" s="1"/>
    </row>
    <row r="19" customFormat="false" ht="12.8" hidden="false" customHeight="false" outlineLevel="0" collapsed="false">
      <c r="A19" s="6" t="s">
        <v>26</v>
      </c>
      <c r="B19" s="6" t="n">
        <f aca="false">C16/B17</f>
        <v>1.43555555555556</v>
      </c>
      <c r="C19" s="1"/>
    </row>
    <row r="26" customFormat="false" ht="12.8" hidden="false" customHeight="false" outlineLevel="0" collapsed="false">
      <c r="F26" s="0" t="s">
        <v>38</v>
      </c>
      <c r="G26" s="0" t="n">
        <f aca="false">4*10^(-4)</f>
        <v>0.0004</v>
      </c>
    </row>
    <row r="27" customFormat="false" ht="12.8" hidden="false" customHeight="false" outlineLevel="0" collapsed="false">
      <c r="C27" s="0" t="n">
        <f aca="false">100*3/(4*PI()*B6^2)</f>
        <v>9.17848576077828E-005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2015-10-15T23:09:21Z</dcterms:created>
  <dc:creator>Etienne TESTA</dc:creator>
  <dc:description/>
  <dc:language>fr-FR</dc:language>
  <cp:lastModifiedBy>Etienne Testa</cp:lastModifiedBy>
  <dcterms:modified xsi:type="dcterms:W3CDTF">2019-05-21T15:12:11Z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