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ml.chartshapes+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ethan.belair.TNC\Box\Count\Manuscripts\Giffen et al_2022 Forest Carbon IFM\Data\"/>
    </mc:Choice>
  </mc:AlternateContent>
  <xr:revisionPtr revIDLastSave="0" documentId="13_ncr:1_{00BF0561-B75E-4648-A24D-DE58C5EFB258}" xr6:coauthVersionLast="47" xr6:coauthVersionMax="47" xr10:uidLastSave="{00000000-0000-0000-0000-000000000000}"/>
  <bookViews>
    <workbookView xWindow="-28920" yWindow="-45" windowWidth="29040" windowHeight="15840" firstSheet="5" activeTab="5" xr2:uid="{00000000-000D-0000-FFFF-FFFF00000000}"/>
  </bookViews>
  <sheets>
    <sheet name="ReadMeForEB" sheetId="12" r:id="rId1"/>
    <sheet name="BAStockingVsGrowthMETimberlNoEF" sheetId="9" r:id="rId2"/>
    <sheet name="SFStockingGraphic" sheetId="10" r:id="rId3"/>
    <sheet name="Stock&amp;DecadYieldMetric" sheetId="7" r:id="rId4"/>
    <sheet name="In-Forest Carbon Storage" sheetId="2" r:id="rId5"/>
    <sheet name="CarbonOppByCounty" sheetId="11" r:id="rId6"/>
    <sheet name="Gross Growth Yield metric" sheetId="4" r:id="rId7"/>
    <sheet name="Stocking &amp; DecadalYieldOriginal" sheetId="1" r:id="rId8"/>
    <sheet name="UpdateEFWedge" sheetId="8" r:id="rId9"/>
    <sheet name="Conversions" sheetId="3" r:id="rId10"/>
  </sheets>
  <externalReferences>
    <externalReference r:id="rId11"/>
    <externalReference r:id="rId1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53" i="4" l="1"/>
  <c r="O52" i="4"/>
  <c r="O51" i="4"/>
  <c r="O50" i="4"/>
  <c r="O46" i="4"/>
  <c r="O45" i="4"/>
  <c r="O43" i="4"/>
  <c r="O42" i="4"/>
  <c r="E38" i="11"/>
  <c r="C38" i="11" s="1"/>
  <c r="D38" i="11"/>
  <c r="B38" i="11" s="1"/>
  <c r="A38" i="11"/>
  <c r="E37" i="11"/>
  <c r="C37" i="11" s="1"/>
  <c r="D37" i="11"/>
  <c r="B37" i="11" s="1"/>
  <c r="A37" i="11"/>
  <c r="E36" i="11"/>
  <c r="C36" i="11" s="1"/>
  <c r="D36" i="11"/>
  <c r="B36" i="11" s="1"/>
  <c r="A36" i="11"/>
  <c r="E35" i="11"/>
  <c r="C35" i="11" s="1"/>
  <c r="D35" i="11"/>
  <c r="B35" i="11" s="1"/>
  <c r="A35" i="11"/>
  <c r="E34" i="11"/>
  <c r="C34" i="11" s="1"/>
  <c r="D34" i="11"/>
  <c r="B34" i="11" s="1"/>
  <c r="A34" i="11"/>
  <c r="E33" i="11"/>
  <c r="D33" i="11"/>
  <c r="B33" i="11" s="1"/>
  <c r="C33" i="11"/>
  <c r="A33" i="11"/>
  <c r="E32" i="11"/>
  <c r="C32" i="11" s="1"/>
  <c r="D32" i="11"/>
  <c r="B32" i="11" s="1"/>
  <c r="A32" i="11"/>
  <c r="E31" i="11"/>
  <c r="C31" i="11" s="1"/>
  <c r="D31" i="11"/>
  <c r="B31" i="11"/>
  <c r="A31" i="11"/>
  <c r="E30" i="11"/>
  <c r="C30" i="11" s="1"/>
  <c r="D30" i="11"/>
  <c r="B30" i="11" s="1"/>
  <c r="A30" i="11"/>
  <c r="E29" i="11"/>
  <c r="C29" i="11" s="1"/>
  <c r="D29" i="11"/>
  <c r="B29" i="11"/>
  <c r="A29" i="11"/>
  <c r="E28" i="11"/>
  <c r="C28" i="11" s="1"/>
  <c r="D28" i="11"/>
  <c r="B28" i="11" s="1"/>
  <c r="A28" i="11"/>
  <c r="E27" i="11"/>
  <c r="C27" i="11" s="1"/>
  <c r="D27" i="11"/>
  <c r="B27" i="11" s="1"/>
  <c r="A27" i="11"/>
  <c r="E26" i="11"/>
  <c r="C26" i="11" s="1"/>
  <c r="D26" i="11"/>
  <c r="B26" i="11" s="1"/>
  <c r="A26" i="11"/>
  <c r="E25" i="11"/>
  <c r="C25" i="11" s="1"/>
  <c r="D25" i="11"/>
  <c r="B25" i="11" s="1"/>
  <c r="A25" i="11"/>
  <c r="E24" i="11"/>
  <c r="C24" i="11" s="1"/>
  <c r="D24" i="11"/>
  <c r="B24" i="11" s="1"/>
  <c r="A24" i="11"/>
  <c r="E23" i="11"/>
  <c r="C23" i="11" s="1"/>
  <c r="D23" i="11"/>
  <c r="B23" i="11" s="1"/>
  <c r="A23" i="11"/>
  <c r="E22" i="11"/>
  <c r="C22" i="11" s="1"/>
  <c r="D22" i="11"/>
  <c r="B22" i="11" s="1"/>
  <c r="A22" i="11"/>
  <c r="E21" i="11"/>
  <c r="C21" i="11" s="1"/>
  <c r="D21" i="11"/>
  <c r="B21" i="11" s="1"/>
  <c r="A21" i="11"/>
  <c r="E20" i="11"/>
  <c r="C20" i="11" s="1"/>
  <c r="D20" i="11"/>
  <c r="B20" i="11" s="1"/>
  <c r="A20" i="11"/>
  <c r="E19" i="11"/>
  <c r="C19" i="11" s="1"/>
  <c r="D19" i="11"/>
  <c r="B19" i="11" s="1"/>
  <c r="A19" i="11"/>
  <c r="E18" i="11"/>
  <c r="C18" i="11" s="1"/>
  <c r="D18" i="11"/>
  <c r="B18" i="11" s="1"/>
  <c r="A18" i="11"/>
  <c r="E17" i="11"/>
  <c r="C17" i="11" s="1"/>
  <c r="D17" i="11"/>
  <c r="B17" i="11" s="1"/>
  <c r="A17" i="11"/>
  <c r="E16" i="11"/>
  <c r="C16" i="11" s="1"/>
  <c r="D16" i="11"/>
  <c r="B16" i="11" s="1"/>
  <c r="A16" i="11"/>
  <c r="E15" i="11"/>
  <c r="C15" i="11" s="1"/>
  <c r="D15" i="11"/>
  <c r="B15" i="11" s="1"/>
  <c r="A15" i="11"/>
  <c r="E14" i="11"/>
  <c r="C14" i="11" s="1"/>
  <c r="D14" i="11"/>
  <c r="B14" i="11"/>
  <c r="A14" i="11"/>
  <c r="E13" i="11"/>
  <c r="C13" i="11" s="1"/>
  <c r="D13" i="11"/>
  <c r="B13" i="11" s="1"/>
  <c r="A13" i="11"/>
  <c r="E12" i="11"/>
  <c r="C12" i="11" s="1"/>
  <c r="D12" i="11"/>
  <c r="B12" i="11" s="1"/>
  <c r="A12" i="11"/>
  <c r="E11" i="11"/>
  <c r="C11" i="11" s="1"/>
  <c r="D11" i="11"/>
  <c r="B11" i="11" s="1"/>
  <c r="A11" i="11"/>
  <c r="E10" i="11"/>
  <c r="C10" i="11" s="1"/>
  <c r="D10" i="11"/>
  <c r="B10" i="11" s="1"/>
  <c r="A10" i="11"/>
  <c r="E9" i="11"/>
  <c r="D9" i="11"/>
  <c r="B9" i="11" s="1"/>
  <c r="C9" i="11"/>
  <c r="A9" i="11"/>
  <c r="E8" i="11"/>
  <c r="C8" i="11" s="1"/>
  <c r="D8" i="11"/>
  <c r="B8" i="11" s="1"/>
  <c r="A8" i="11"/>
  <c r="E7" i="11"/>
  <c r="C7" i="11" s="1"/>
  <c r="D7" i="11"/>
  <c r="B7" i="11" s="1"/>
  <c r="A7" i="11"/>
  <c r="E6" i="11"/>
  <c r="C6" i="11" s="1"/>
  <c r="D6" i="11"/>
  <c r="B6" i="11" s="1"/>
  <c r="A6" i="11"/>
  <c r="E5" i="11"/>
  <c r="C5" i="11" s="1"/>
  <c r="D5" i="11"/>
  <c r="B5" i="11" s="1"/>
  <c r="A5" i="11"/>
  <c r="E4" i="11"/>
  <c r="C4" i="11" s="1"/>
  <c r="D4" i="11"/>
  <c r="B4" i="11" s="1"/>
  <c r="A4" i="11"/>
  <c r="D2" i="10" l="1"/>
  <c r="D3" i="10"/>
  <c r="H3" i="10"/>
  <c r="D4" i="10"/>
  <c r="D5" i="10"/>
  <c r="D6" i="10"/>
  <c r="H7" i="10"/>
  <c r="D8" i="10"/>
  <c r="D9" i="10"/>
  <c r="D10" i="10"/>
  <c r="D11" i="10"/>
  <c r="D12" i="10"/>
  <c r="H12" i="10"/>
  <c r="D13" i="10"/>
  <c r="D14" i="10"/>
  <c r="D15" i="10"/>
  <c r="D16" i="10"/>
  <c r="H16" i="10"/>
  <c r="D17" i="10"/>
  <c r="D18" i="10"/>
  <c r="D19" i="10"/>
  <c r="D20" i="10"/>
  <c r="H20" i="10"/>
  <c r="D21" i="10"/>
  <c r="D22" i="10"/>
  <c r="D23" i="10"/>
  <c r="D24" i="10"/>
  <c r="D25" i="10"/>
  <c r="D26" i="10"/>
  <c r="D27" i="10"/>
  <c r="D28" i="10"/>
  <c r="D29" i="10"/>
  <c r="D30" i="10"/>
  <c r="M30" i="10"/>
  <c r="Q30" i="10"/>
  <c r="U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F20" i="9" l="1"/>
  <c r="G20" i="9"/>
  <c r="F21" i="9"/>
  <c r="G21" i="9"/>
  <c r="F22" i="9"/>
  <c r="G22" i="9"/>
  <c r="F23" i="9"/>
  <c r="G23" i="9"/>
  <c r="F24" i="9"/>
  <c r="G24" i="9"/>
  <c r="C27" i="9"/>
  <c r="F27" i="9" s="1"/>
  <c r="D27" i="9"/>
  <c r="G27" i="9"/>
  <c r="C30" i="9"/>
  <c r="I22" i="8"/>
  <c r="H56" i="8"/>
  <c r="H51" i="8"/>
  <c r="H49" i="8"/>
  <c r="H40" i="8"/>
  <c r="H36" i="8"/>
  <c r="H35" i="8"/>
  <c r="H34" i="8"/>
  <c r="H33" i="8"/>
  <c r="H31" i="8"/>
  <c r="H30" i="8"/>
  <c r="H29" i="8"/>
  <c r="H27" i="8"/>
  <c r="H26" i="8"/>
  <c r="H25" i="8"/>
  <c r="H24" i="8"/>
  <c r="H22" i="8"/>
  <c r="B3" i="8"/>
  <c r="F10" i="8"/>
  <c r="F11" i="8"/>
  <c r="F12" i="8"/>
  <c r="F13" i="8"/>
  <c r="E14" i="8"/>
  <c r="E13" i="8"/>
  <c r="E11" i="8"/>
  <c r="E10" i="8"/>
  <c r="C11" i="8"/>
  <c r="C12" i="8"/>
  <c r="C13" i="8"/>
  <c r="C10" i="8"/>
  <c r="B14" i="8"/>
  <c r="F5" i="8"/>
  <c r="F4" i="8"/>
  <c r="E4" i="8"/>
  <c r="C5" i="8"/>
  <c r="C4" i="8"/>
  <c r="C2" i="8"/>
  <c r="D6" i="2" l="1"/>
  <c r="E6" i="2"/>
  <c r="F6" i="2"/>
  <c r="G6" i="2"/>
  <c r="H6" i="2"/>
  <c r="I6" i="2"/>
  <c r="J6" i="2"/>
  <c r="K6" i="2"/>
  <c r="L6" i="2"/>
  <c r="M6" i="2"/>
  <c r="N6" i="2"/>
  <c r="O6" i="2"/>
  <c r="P6" i="2"/>
  <c r="D7" i="2"/>
  <c r="E7" i="2"/>
  <c r="F7" i="2"/>
  <c r="G7" i="2"/>
  <c r="H7" i="2"/>
  <c r="I7" i="2"/>
  <c r="J7" i="2"/>
  <c r="K7" i="2"/>
  <c r="L7" i="2"/>
  <c r="M7" i="2"/>
  <c r="N7" i="2"/>
  <c r="O7" i="2"/>
  <c r="P7" i="2"/>
  <c r="C7" i="2"/>
  <c r="C6" i="2"/>
  <c r="E16" i="7"/>
  <c r="F16" i="7"/>
  <c r="G16" i="7"/>
  <c r="H16" i="7"/>
  <c r="I16" i="7"/>
  <c r="J16" i="7"/>
  <c r="K16" i="7"/>
  <c r="L16" i="7"/>
  <c r="M16" i="7"/>
  <c r="N16" i="7"/>
  <c r="O16" i="7"/>
  <c r="P16" i="7"/>
  <c r="Q16" i="7"/>
  <c r="E17" i="7"/>
  <c r="F17" i="7"/>
  <c r="G17" i="7"/>
  <c r="H17" i="7"/>
  <c r="I17" i="7"/>
  <c r="J17" i="7"/>
  <c r="K17" i="7"/>
  <c r="L17" i="7"/>
  <c r="M17" i="7"/>
  <c r="N17" i="7"/>
  <c r="O17" i="7"/>
  <c r="P17" i="7"/>
  <c r="Q17" i="7"/>
  <c r="E18" i="7"/>
  <c r="F18" i="7"/>
  <c r="G18" i="7"/>
  <c r="H18" i="7"/>
  <c r="I18" i="7"/>
  <c r="J18" i="7"/>
  <c r="K18" i="7"/>
  <c r="L18" i="7"/>
  <c r="M18" i="7"/>
  <c r="N18" i="7"/>
  <c r="O18" i="7"/>
  <c r="P18" i="7"/>
  <c r="Q18" i="7"/>
  <c r="E19" i="7"/>
  <c r="F19" i="7"/>
  <c r="G19" i="7"/>
  <c r="H19" i="7"/>
  <c r="I19" i="7"/>
  <c r="J19" i="7"/>
  <c r="K19" i="7"/>
  <c r="L19" i="7"/>
  <c r="M19" i="7"/>
  <c r="N19" i="7"/>
  <c r="O19" i="7"/>
  <c r="P19" i="7"/>
  <c r="Q19" i="7"/>
  <c r="E20" i="7"/>
  <c r="F20" i="7"/>
  <c r="G20" i="7"/>
  <c r="H20" i="7"/>
  <c r="I20" i="7"/>
  <c r="J20" i="7"/>
  <c r="K20" i="7"/>
  <c r="L20" i="7"/>
  <c r="M20" i="7"/>
  <c r="N20" i="7"/>
  <c r="O20" i="7"/>
  <c r="P20" i="7"/>
  <c r="Q20" i="7"/>
  <c r="E21" i="7"/>
  <c r="F21" i="7"/>
  <c r="G21" i="7"/>
  <c r="H21" i="7"/>
  <c r="I21" i="7"/>
  <c r="J21" i="7"/>
  <c r="K21" i="7"/>
  <c r="L21" i="7"/>
  <c r="M21" i="7"/>
  <c r="N21" i="7"/>
  <c r="O21" i="7"/>
  <c r="P21" i="7"/>
  <c r="Q21" i="7"/>
  <c r="D17" i="7"/>
  <c r="D18" i="7"/>
  <c r="D19" i="7"/>
  <c r="D20" i="7"/>
  <c r="D21" i="7"/>
  <c r="D16" i="7"/>
  <c r="J8" i="7"/>
  <c r="L8" i="7"/>
  <c r="N8" i="7"/>
  <c r="P8" i="7"/>
  <c r="R8" i="7"/>
  <c r="J9" i="7"/>
  <c r="L9" i="7"/>
  <c r="N9" i="7"/>
  <c r="P9" i="7"/>
  <c r="R9" i="7"/>
  <c r="J10" i="7"/>
  <c r="L10" i="7"/>
  <c r="N10" i="7"/>
  <c r="P10" i="7"/>
  <c r="R10" i="7"/>
  <c r="J11" i="7"/>
  <c r="L11" i="7"/>
  <c r="N11" i="7"/>
  <c r="P11" i="7"/>
  <c r="R11" i="7"/>
  <c r="J12" i="7"/>
  <c r="L12" i="7"/>
  <c r="N12" i="7"/>
  <c r="P12" i="7"/>
  <c r="R12" i="7"/>
  <c r="J13" i="7"/>
  <c r="L13" i="7"/>
  <c r="N13" i="7"/>
  <c r="P13" i="7"/>
  <c r="R13" i="7"/>
  <c r="I14" i="7"/>
  <c r="J14" i="7"/>
  <c r="K14" i="7"/>
  <c r="L14" i="7"/>
  <c r="M14" i="7"/>
  <c r="N14" i="7"/>
  <c r="O14" i="7"/>
  <c r="P14" i="7"/>
  <c r="Q14" i="7"/>
  <c r="R14" i="7"/>
  <c r="H9" i="7"/>
  <c r="H10" i="7"/>
  <c r="H11" i="7"/>
  <c r="H12" i="7"/>
  <c r="H13" i="7"/>
  <c r="H14" i="7"/>
  <c r="H8" i="7"/>
  <c r="F9" i="7"/>
  <c r="F10" i="7"/>
  <c r="F11" i="7"/>
  <c r="F12" i="7"/>
  <c r="F13" i="7"/>
  <c r="F14" i="7"/>
  <c r="F8" i="7"/>
  <c r="Z16" i="4"/>
  <c r="AA16" i="4"/>
  <c r="AB16" i="4"/>
  <c r="AC16" i="4"/>
  <c r="AD16" i="4"/>
  <c r="AE16" i="4"/>
  <c r="AF16" i="4"/>
  <c r="AG16" i="4"/>
  <c r="AH16" i="4"/>
  <c r="AI16" i="4"/>
  <c r="AJ16" i="4"/>
  <c r="AK16" i="4"/>
  <c r="AL16" i="4"/>
  <c r="Z17" i="4"/>
  <c r="AA17" i="4"/>
  <c r="AB17" i="4"/>
  <c r="AC17" i="4"/>
  <c r="AD17" i="4"/>
  <c r="AE17" i="4"/>
  <c r="AF17" i="4"/>
  <c r="AG17" i="4"/>
  <c r="AH17" i="4"/>
  <c r="AI17" i="4"/>
  <c r="AJ17" i="4"/>
  <c r="AK17" i="4"/>
  <c r="AL17" i="4"/>
  <c r="Z18" i="4"/>
  <c r="AA18" i="4"/>
  <c r="AB18" i="4"/>
  <c r="AC18" i="4"/>
  <c r="AD18" i="4"/>
  <c r="AE18" i="4"/>
  <c r="AF18" i="4"/>
  <c r="AG18" i="4"/>
  <c r="AH18" i="4"/>
  <c r="AI18" i="4"/>
  <c r="AJ18" i="4"/>
  <c r="AK18" i="4"/>
  <c r="AL18" i="4"/>
  <c r="Z19" i="4"/>
  <c r="AA19" i="4"/>
  <c r="AB19" i="4"/>
  <c r="AC19" i="4"/>
  <c r="AD19" i="4"/>
  <c r="AE19" i="4"/>
  <c r="AF19" i="4"/>
  <c r="AG19" i="4"/>
  <c r="AH19" i="4"/>
  <c r="AI19" i="4"/>
  <c r="AJ19" i="4"/>
  <c r="AK19" i="4"/>
  <c r="AL19" i="4"/>
  <c r="Z20" i="4"/>
  <c r="AA20" i="4"/>
  <c r="AB20" i="4"/>
  <c r="AC20" i="4"/>
  <c r="AD20" i="4"/>
  <c r="AE20" i="4"/>
  <c r="AF20" i="4"/>
  <c r="AG20" i="4"/>
  <c r="AH20" i="4"/>
  <c r="AI20" i="4"/>
  <c r="AJ20" i="4"/>
  <c r="AK20" i="4"/>
  <c r="AL20" i="4"/>
  <c r="Z21" i="4"/>
  <c r="AA21" i="4"/>
  <c r="AB21" i="4"/>
  <c r="AC21" i="4"/>
  <c r="AD21" i="4"/>
  <c r="AE21" i="4"/>
  <c r="AF21" i="4"/>
  <c r="AG21" i="4"/>
  <c r="AH21" i="4"/>
  <c r="AI21" i="4"/>
  <c r="AJ21" i="4"/>
  <c r="AK21" i="4"/>
  <c r="AL21" i="4"/>
  <c r="Y17" i="4"/>
  <c r="Y18" i="4"/>
  <c r="Y19" i="4"/>
  <c r="Y20" i="4"/>
  <c r="Y21" i="4"/>
  <c r="Y16" i="4"/>
  <c r="AA9" i="4"/>
  <c r="AB9" i="4"/>
  <c r="AC9" i="4"/>
  <c r="AD9" i="4"/>
  <c r="AE9" i="4"/>
  <c r="AF9" i="4"/>
  <c r="AG9" i="4"/>
  <c r="AH9" i="4"/>
  <c r="AI9" i="4"/>
  <c r="AJ9" i="4"/>
  <c r="AK9" i="4"/>
  <c r="AL9" i="4"/>
  <c r="AM9" i="4"/>
  <c r="AA10" i="4"/>
  <c r="AB10" i="4"/>
  <c r="AC10" i="4"/>
  <c r="AD10" i="4"/>
  <c r="AE10" i="4"/>
  <c r="AF10" i="4"/>
  <c r="AG10" i="4"/>
  <c r="AH10" i="4"/>
  <c r="AI10" i="4"/>
  <c r="AJ10" i="4"/>
  <c r="AK10" i="4"/>
  <c r="AL10" i="4"/>
  <c r="AM10" i="4"/>
  <c r="AA11" i="4"/>
  <c r="AB11" i="4"/>
  <c r="AC11" i="4"/>
  <c r="AD11" i="4"/>
  <c r="AE11" i="4"/>
  <c r="AF11" i="4"/>
  <c r="AG11" i="4"/>
  <c r="AH11" i="4"/>
  <c r="AI11" i="4"/>
  <c r="AJ11" i="4"/>
  <c r="AK11" i="4"/>
  <c r="AL11" i="4"/>
  <c r="AM11" i="4"/>
  <c r="AA12" i="4"/>
  <c r="AB12" i="4"/>
  <c r="AC12" i="4"/>
  <c r="AD12" i="4"/>
  <c r="AE12" i="4"/>
  <c r="AF12" i="4"/>
  <c r="AG12" i="4"/>
  <c r="AH12" i="4"/>
  <c r="AI12" i="4"/>
  <c r="AJ12" i="4"/>
  <c r="AK12" i="4"/>
  <c r="AL12" i="4"/>
  <c r="AM12" i="4"/>
  <c r="AA13" i="4"/>
  <c r="AB13" i="4"/>
  <c r="AC13" i="4"/>
  <c r="AD13" i="4"/>
  <c r="AE13" i="4"/>
  <c r="AF13" i="4"/>
  <c r="AG13" i="4"/>
  <c r="AH13" i="4"/>
  <c r="AI13" i="4"/>
  <c r="AJ13" i="4"/>
  <c r="AK13" i="4"/>
  <c r="AL13" i="4"/>
  <c r="AM13" i="4"/>
  <c r="AA14" i="4"/>
  <c r="AB14" i="4"/>
  <c r="AC14" i="4"/>
  <c r="AD14" i="4"/>
  <c r="AE14" i="4"/>
  <c r="AF14" i="4"/>
  <c r="AG14" i="4"/>
  <c r="AH14" i="4"/>
  <c r="AI14" i="4"/>
  <c r="AJ14" i="4"/>
  <c r="AK14" i="4"/>
  <c r="AL14" i="4"/>
  <c r="AM14" i="4"/>
  <c r="AB8" i="4"/>
  <c r="AC8" i="4"/>
  <c r="AD8" i="4"/>
  <c r="AE8" i="4"/>
  <c r="AF8" i="4"/>
  <c r="AG8" i="4"/>
  <c r="AH8" i="4"/>
  <c r="AI8" i="4"/>
  <c r="AJ8" i="4"/>
  <c r="AK8" i="4"/>
  <c r="AL8" i="4"/>
  <c r="AM8" i="4"/>
  <c r="AA8" i="4"/>
  <c r="E42" i="4"/>
  <c r="K51" i="4" l="1"/>
  <c r="K52" i="4"/>
  <c r="K53" i="4"/>
  <c r="K54" i="4"/>
  <c r="K55" i="4"/>
  <c r="K50" i="4"/>
  <c r="J51" i="4"/>
  <c r="J52" i="4"/>
  <c r="J53" i="4"/>
  <c r="J54" i="4"/>
  <c r="J55" i="4"/>
  <c r="J50" i="4"/>
  <c r="I51" i="4"/>
  <c r="I52" i="4"/>
  <c r="I53" i="4"/>
  <c r="I54" i="4"/>
  <c r="I55" i="4"/>
  <c r="I50" i="4"/>
  <c r="H51" i="4"/>
  <c r="H52" i="4"/>
  <c r="H53" i="4"/>
  <c r="H54" i="4"/>
  <c r="H55" i="4"/>
  <c r="H50" i="4"/>
  <c r="G51" i="4"/>
  <c r="G52" i="4"/>
  <c r="G53" i="4"/>
  <c r="G54" i="4"/>
  <c r="G55" i="4"/>
  <c r="G50" i="4"/>
  <c r="F51" i="4"/>
  <c r="F52" i="4"/>
  <c r="F53" i="4"/>
  <c r="F54" i="4"/>
  <c r="F55" i="4"/>
  <c r="F50" i="4"/>
  <c r="E51" i="4"/>
  <c r="E52" i="4"/>
  <c r="E53" i="4"/>
  <c r="E54" i="4"/>
  <c r="E50" i="4"/>
  <c r="D51" i="4"/>
  <c r="D52" i="4"/>
  <c r="D53" i="4"/>
  <c r="D54" i="4"/>
  <c r="D55" i="4"/>
  <c r="D50" i="4"/>
  <c r="K43" i="4"/>
  <c r="K44" i="4"/>
  <c r="K45" i="4"/>
  <c r="K46" i="4"/>
  <c r="K47" i="4"/>
  <c r="K48" i="4"/>
  <c r="K42" i="4"/>
  <c r="J43" i="4"/>
  <c r="J44" i="4"/>
  <c r="J45" i="4"/>
  <c r="J46" i="4"/>
  <c r="J47" i="4"/>
  <c r="J48" i="4"/>
  <c r="J42" i="4"/>
  <c r="I43" i="4"/>
  <c r="I44" i="4"/>
  <c r="I45" i="4"/>
  <c r="I46" i="4"/>
  <c r="I47" i="4"/>
  <c r="I48" i="4"/>
  <c r="I42" i="4"/>
  <c r="H43" i="4"/>
  <c r="H44" i="4"/>
  <c r="H45" i="4"/>
  <c r="H46" i="4"/>
  <c r="H47" i="4"/>
  <c r="H48" i="4"/>
  <c r="H42" i="4"/>
  <c r="G43" i="4"/>
  <c r="G44" i="4"/>
  <c r="G45" i="4"/>
  <c r="G46" i="4"/>
  <c r="G47" i="4"/>
  <c r="G48" i="4"/>
  <c r="G42" i="4"/>
  <c r="F43" i="4"/>
  <c r="F44" i="4"/>
  <c r="F45" i="4"/>
  <c r="F46" i="4"/>
  <c r="F47" i="4"/>
  <c r="F42" i="4"/>
  <c r="E43" i="4"/>
  <c r="E44" i="4"/>
  <c r="E45" i="4"/>
  <c r="E46" i="4"/>
  <c r="E47" i="4"/>
  <c r="C3" i="3"/>
</calcChain>
</file>

<file path=xl/sharedStrings.xml><?xml version="1.0" encoding="utf-8"?>
<sst xmlns="http://schemas.openxmlformats.org/spreadsheetml/2006/main" count="762" uniqueCount="227">
  <si>
    <t>Chart Title:</t>
  </si>
  <si>
    <t>HARVEST</t>
  </si>
  <si>
    <t>Init</t>
  </si>
  <si>
    <t>Initial_2017</t>
  </si>
  <si>
    <t>Year 1</t>
  </si>
  <si>
    <t>Year 10</t>
  </si>
  <si>
    <t>Year 20</t>
  </si>
  <si>
    <t>Year 30</t>
  </si>
  <si>
    <t>Year 40</t>
  </si>
  <si>
    <t>Year 50</t>
  </si>
  <si>
    <t>Year 60</t>
  </si>
  <si>
    <t>EF</t>
  </si>
  <si>
    <t>Harv Saw EF</t>
  </si>
  <si>
    <t>Harv Pulp EF</t>
  </si>
  <si>
    <t>BM</t>
  </si>
  <si>
    <t>MaxCash</t>
  </si>
  <si>
    <t>Harv Saw MaxCF</t>
  </si>
  <si>
    <t>Harv Pulp MaxCF</t>
  </si>
  <si>
    <t>RESIDUALS</t>
  </si>
  <si>
    <t>Initial</t>
  </si>
  <si>
    <t>Resid Saw EF</t>
  </si>
  <si>
    <t>Resid Pulp EF</t>
  </si>
  <si>
    <t>Resid Saw MaxCF</t>
  </si>
  <si>
    <t>Resid Pulp MaxCF</t>
  </si>
  <si>
    <t>Stocking and Decadal Yield for a Forest Representative of Current Conditions</t>
  </si>
  <si>
    <r>
      <rPr>
        <b/>
        <sz val="11"/>
        <color theme="1"/>
        <rFont val="Calibri"/>
        <family val="2"/>
        <scheme val="minor"/>
      </rPr>
      <t>Data Source:</t>
    </r>
    <r>
      <rPr>
        <sz val="11"/>
        <color theme="1"/>
        <rFont val="Calibri"/>
        <family val="2"/>
        <scheme val="minor"/>
      </rPr>
      <t xml:space="preserve">
(within Mike Pouch files)</t>
    </r>
  </si>
  <si>
    <t>STCF</t>
  </si>
  <si>
    <t>3a_FVS_OutputData  --&gt;  1_FVSFinalOutputs_Redux  --&gt;  1_CompositeSummary_FVSOutput  --&gt;  "Graphics" tab</t>
  </si>
  <si>
    <t>In-Forest Carbon Storage</t>
  </si>
  <si>
    <t>3a_FVS_OutputData  --&gt;  1_FVSFinalOutputs_Redux  --&gt;  4_CarbonRedux  --&gt;  1_CarbonOutput_FVS  --&gt;  "Results" tab</t>
  </si>
  <si>
    <t>TOTAL STAND 
mTe / acre</t>
  </si>
  <si>
    <t>Year "0"
Initial Stocking</t>
  </si>
  <si>
    <r>
      <rPr>
        <b/>
        <sz val="11"/>
        <color rgb="FF0070C0"/>
        <rFont val="Calibri"/>
        <family val="2"/>
        <scheme val="minor"/>
      </rPr>
      <t>NOTE:</t>
    </r>
    <r>
      <rPr>
        <sz val="11"/>
        <color rgb="FF0070C0"/>
        <rFont val="Calibri"/>
        <family val="2"/>
        <scheme val="minor"/>
      </rPr>
      <t xml:space="preserve"> The data below is the same as above, just re-formatted for the purposes of graphing it differently.</t>
    </r>
  </si>
  <si>
    <t>Increased C storage in the forest under EF</t>
  </si>
  <si>
    <t>MTCO2e/acre</t>
  </si>
  <si>
    <t>MTCO2e/hectare</t>
  </si>
  <si>
    <t>Residual Sawtimber</t>
  </si>
  <si>
    <t>Residual Pulpwood</t>
  </si>
  <si>
    <t>Harvested Sawtimber</t>
  </si>
  <si>
    <t>Harvested Pulpwood</t>
  </si>
  <si>
    <t>m3 ha-1</t>
  </si>
  <si>
    <t xml:space="preserve">   Year 1</t>
  </si>
  <si>
    <t xml:space="preserve">      Year 1</t>
  </si>
  <si>
    <t xml:space="preserve">    Year 60</t>
  </si>
  <si>
    <t xml:space="preserve">    Year 50</t>
  </si>
  <si>
    <t xml:space="preserve">    Year 40</t>
  </si>
  <si>
    <t xml:space="preserve">    Year 30</t>
  </si>
  <si>
    <t xml:space="preserve">    Year 20</t>
  </si>
  <si>
    <t xml:space="preserve">    Year 10</t>
  </si>
  <si>
    <r>
      <t>Mg ha</t>
    </r>
    <r>
      <rPr>
        <vertAlign val="superscript"/>
        <sz val="11"/>
        <color theme="1"/>
        <rFont val="Calibri"/>
        <family val="2"/>
        <scheme val="minor"/>
      </rPr>
      <t>-1</t>
    </r>
    <r>
      <rPr>
        <sz val="11"/>
        <color theme="1"/>
        <rFont val="Calibri"/>
        <family val="2"/>
        <scheme val="minor"/>
      </rPr>
      <t xml:space="preserve"> CO</t>
    </r>
    <r>
      <rPr>
        <vertAlign val="subscript"/>
        <sz val="11"/>
        <color theme="1"/>
        <rFont val="Calibri"/>
        <family val="2"/>
        <scheme val="minor"/>
      </rPr>
      <t>2</t>
    </r>
    <r>
      <rPr>
        <sz val="11"/>
        <color theme="1"/>
        <rFont val="Calibri"/>
        <family val="2"/>
        <scheme val="minor"/>
      </rPr>
      <t>e</t>
    </r>
  </si>
  <si>
    <t>Initial Stocking</t>
  </si>
  <si>
    <t>EF Proxy from Original Analysis</t>
  </si>
  <si>
    <t>MT CO2e/ac</t>
  </si>
  <si>
    <t>MT CO2e/ha</t>
  </si>
  <si>
    <t>Acadian Modeling results</t>
  </si>
  <si>
    <t>Average for FIA plots w 24-26 cords/acre in Maine</t>
  </si>
  <si>
    <t>Average for FIA plots w 24-26 cords/acre in ME, NH and VT</t>
  </si>
  <si>
    <t>(+10 Mt/ha)</t>
  </si>
  <si>
    <t>additional opportunity is ME average could be realized</t>
  </si>
  <si>
    <t>wedge totals</t>
  </si>
  <si>
    <t>Replace Steel</t>
  </si>
  <si>
    <t>Store Carbon</t>
  </si>
  <si>
    <t>Spread EF</t>
  </si>
  <si>
    <t>No Net Loss</t>
  </si>
  <si>
    <t>total</t>
  </si>
  <si>
    <t>%</t>
  </si>
  <si>
    <t>Ac Private Forestland</t>
  </si>
  <si>
    <t>23001 ME Androscoggin</t>
  </si>
  <si>
    <t>23003 ME Aroostook</t>
  </si>
  <si>
    <t>23005 ME Cumberland</t>
  </si>
  <si>
    <t>23007 ME Franklin</t>
  </si>
  <si>
    <t>23009 ME Hancock</t>
  </si>
  <si>
    <t>23011 ME Kennebec</t>
  </si>
  <si>
    <t>23013 ME Knox</t>
  </si>
  <si>
    <t>23015 ME Lincoln</t>
  </si>
  <si>
    <t>23017 ME Oxford</t>
  </si>
  <si>
    <t>23019 ME Penobscot</t>
  </si>
  <si>
    <t>23021 ME Piscataquis</t>
  </si>
  <si>
    <t>23023 ME Sagadahoc</t>
  </si>
  <si>
    <t>23025 ME Somerset</t>
  </si>
  <si>
    <t>23027 ME Waldo</t>
  </si>
  <si>
    <t>23029 ME Washington</t>
  </si>
  <si>
    <t>23031 ME York</t>
  </si>
  <si>
    <t>33001 NH Belknap</t>
  </si>
  <si>
    <t>33003 NH Carroll</t>
  </si>
  <si>
    <t>33005 NH Cheshire</t>
  </si>
  <si>
    <t>33007 NH Coos</t>
  </si>
  <si>
    <t>33009 NH Grafton</t>
  </si>
  <si>
    <t>33011 NH Hillsborough</t>
  </si>
  <si>
    <t>33013 NH Merrimack</t>
  </si>
  <si>
    <t>33015 NH Rockingham</t>
  </si>
  <si>
    <t>33017 NH Strafford</t>
  </si>
  <si>
    <t>33019 NH Sullivan</t>
  </si>
  <si>
    <t>50001 VT Addison</t>
  </si>
  <si>
    <t>50003 VT Bennington</t>
  </si>
  <si>
    <t>50005 VT Caledonia</t>
  </si>
  <si>
    <t>50007 VT Chittenden</t>
  </si>
  <si>
    <t>50009 VT Essex</t>
  </si>
  <si>
    <t>50011 VT Franklin</t>
  </si>
  <si>
    <t>50013 VT Grand Isle</t>
  </si>
  <si>
    <t>50015 VT Lamoille</t>
  </si>
  <si>
    <t>50017 VT Orange</t>
  </si>
  <si>
    <t>50019 VT Orleans</t>
  </si>
  <si>
    <t>50021 VT Rutland</t>
  </si>
  <si>
    <t>50023 VT Washington</t>
  </si>
  <si>
    <t>50025 VT Windham</t>
  </si>
  <si>
    <t>50027 VT Windsor</t>
  </si>
  <si>
    <t>Sum 4 Pools Existing</t>
  </si>
  <si>
    <t>Sum 4 Pools Proxy</t>
  </si>
  <si>
    <t>Deficit using 4-Pool Sums</t>
  </si>
  <si>
    <t>From Carla's original calcs</t>
  </si>
  <si>
    <t>my calcs w new target</t>
  </si>
  <si>
    <t>modeled target</t>
  </si>
  <si>
    <t>deficit/acre</t>
  </si>
  <si>
    <t>total gap</t>
  </si>
  <si>
    <t>USDA Forest Service, Forest Inventory and Analysis Program, Mon Apr 11 20:50:55 GMT 2022. Forest Inventory EVALIDator web-application Version 1.8.0.01. St. Paul, MN: U.S. Department of Agriculture, Forest Service, Northern Research Station. [Available only on internet: http://apps.fs.usda.gov/Evalidator/evalidator.jsp]</t>
  </si>
  <si>
    <t>USDA Forest Service, Forest Inventory and Analysis Program, Mon Apr 11 20:52:27 GMT 2022. Forest Inventory EVALIDator web-application Version 1.8.0.01. St. Paul, MN: U.S. Department of Agriculture, Forest Service, Northern Research Station. [Available only on internet: http://apps.fs.usda.gov/Evalidator/evalidator.jsp]</t>
  </si>
  <si>
    <t>Web citation:</t>
  </si>
  <si>
    <t>Bechtold, W.A.; Patterson, P.L., eds. 2005. The Enhanced Forest Inventory and Analysis Program - National Sampling Design and Estimation Procedures. Gen. Tech. Rep. SRS - 80. Asheville, NC: U.S. Department of Agriculture, Forest Service, Southern Research Station. 85 p.</t>
  </si>
  <si>
    <t>Sampling design/estimation method: post-stratification, as described in:</t>
  </si>
  <si>
    <t>Stocking: The degree of occupancy of land by trees, measured by basal area or number of trees by size and spacing, or both, compared to a stocking standard; that is, the basal area or number of trees, or both, required to fully utilize the growth potential of the land.</t>
  </si>
  <si>
    <t>5 Nonstocked(0 to 9%)</t>
  </si>
  <si>
    <t>4 Poorly stocked(10 to 34%)</t>
  </si>
  <si>
    <t>3 Medium stocked(35 to 59%)</t>
  </si>
  <si>
    <t>2 Fully stocked (60 to 99%)</t>
  </si>
  <si>
    <t>1 Overstocked (100+ %)</t>
  </si>
  <si>
    <t>Code Description</t>
  </si>
  <si>
    <t>All live stocking code. A code indicating the stocking of the condition by live trees, including seedlings.</t>
  </si>
  <si>
    <t>Column classification variable description</t>
  </si>
  <si>
    <t>Owner group major - ownership codes are collapsed into Public and Private categories.</t>
  </si>
  <si>
    <t>Row classification variable description</t>
  </si>
  <si>
    <t>No pages selected.</t>
  </si>
  <si>
    <t>Page classification variable description</t>
  </si>
  <si>
    <t>Timberland: Forest land that is producing or is capable of producing crops of industrial wood and not withdrawn from timber utilization by statute or administrative regulation. (Note: Areas qualifying as timberland are capable of producing at least 20 cubic feet per acre per year of industrial wood in natural stands. Currently inaccessible and inoperable areas are included.)</t>
  </si>
  <si>
    <t>Forest land: Land at least 10-percent canopy cover by trees of any size, including land that formerly had such tree cover and that will be naturally or artificially regenerated. Forest land includes transition zones, such as areas between heavily forested and nonforested lands that are at least 10-percent canopy cover with trees and forest areas adjacent to urban and builtup lands. Also included are pinyon-juniper and chaparral areas in the West and afforested areas. The minimum area for classification of forest land is 1 acre and 120 feet wide measured stem-to-stem from the outer-most edge. Unimproved roads and trails, streams, and clearings in forest areas are classified as forest if less than 120 feet wide.</t>
  </si>
  <si>
    <t>Denominator Estimate Description</t>
  </si>
  <si>
    <t>Tree: A woody plant usually having one or more erect perennial stems, a stem diameter at breast height of at least 3.0 inches, a more or less definitely formed crown of foliage, and a height of at least 15 feet at maturity.</t>
  </si>
  <si>
    <t>Growing-stock: All live trees of commercial species that meet minimum merchantability standards. In general, these trees have at least one solid 8-foot section, are reasonably free of form defect on the merchantable bole, and at least 34 percent or more of the volume is merchantable. For the California, Oregon, and Washington inventories, a 26 percent or more merchantable volume standard is applied, rather than 34 percent or more. Excludes rough or rotten cull trees.</t>
  </si>
  <si>
    <t>Average annual net growth volume in the merchantable bole of growing-stock trees (at least 5 inches d.b.h./d.r.c.), in cubic feet, on timberland (for remeasured plots (V2 - V1)/(t2 - t1)) that occurred after deducting mortality volume. Because this value is net growth, it may be a negative number. Negative growth values are usually due to mortality (V2 = 0) but can also occur on live trees that have a net loss in volume because of damage, rot, broken top, or other causes.</t>
  </si>
  <si>
    <t>Net cubic-foot volume. For timber species (trees where the diameter is measured at breast height [DBH]), this is the net volume of wood in the central stem of a sample tree &gt;=5.0 inches in diameter, from a 1-foot stump to a minimum 4-inch top diameter, or to where the central stem breaks into limbs all of which are &lt;4.0 inches in diameter. For woodland species (trees where the diameter is measured at root collar [DRC]), this is the net volume of wood and bark from the DRC measurement point(s) to a 1-1/2 inch top diameter; includes branches that are at least 1-1/2 inches in diameter along the length of the branch.</t>
  </si>
  <si>
    <t>Numerator Estimate Description</t>
  </si>
  <si>
    <t>Private</t>
  </si>
  <si>
    <t>Public</t>
  </si>
  <si>
    <t>Total</t>
  </si>
  <si>
    <t>Nonstocked</t>
  </si>
  <si>
    <t>Poorly stocked</t>
  </si>
  <si>
    <t>Medium stocked</t>
  </si>
  <si>
    <t>Fully stocked</t>
  </si>
  <si>
    <t>Overstocked</t>
  </si>
  <si>
    <t>Ownership group - Major</t>
  </si>
  <si>
    <t>All live stocking</t>
  </si>
  <si>
    <t>Note: total number of plots in selected evaluations=3493</t>
  </si>
  <si>
    <t>Number of non-zero plots denominator:</t>
  </si>
  <si>
    <t>Note: total number of plots in selected evaluations=3516</t>
  </si>
  <si>
    <t>Number of non-zero plots numerator:</t>
  </si>
  <si>
    <t>Note: for 95% confidence level multiply SE pct by 1.96</t>
  </si>
  <si>
    <t>Sampling error percent (Confidence level 68%):</t>
  </si>
  <si>
    <t>Denominator estimate:</t>
  </si>
  <si>
    <t>Numerator estimate:</t>
  </si>
  <si>
    <t>Ratio estimate:</t>
  </si>
  <si>
    <t>Filtering clause(s) applied to numerator and denominator:</t>
  </si>
  <si>
    <t>Filtering clause(s) applied to numerator:</t>
  </si>
  <si>
    <t>Column variable=Ownership class (based on values from the Current inventory).</t>
  </si>
  <si>
    <t>Row variable=Basal area all live (based on values from the Current inventory).</t>
  </si>
  <si>
    <t>Column variable=Ownership group (based on values from the Current inventory).</t>
  </si>
  <si>
    <t>Page variable=None (based on values from the Current inventory).</t>
  </si>
  <si>
    <t>Maine 232019</t>
  </si>
  <si>
    <t>State/EVAL_GRP(s):</t>
  </si>
  <si>
    <t>FIADEF as the forest land definition.</t>
  </si>
  <si>
    <t>This ratio estimate is based on the plot area that was timberland at both the beginning and end of the remeasurement period. This provides a more realistic ratio estimate of the actual change component (growth, removals, mortality) that has occurred on lands that remain in the timberland base.</t>
  </si>
  <si>
    <t>Denominator attribute number and description: 0003 Area of timberland, in acres</t>
  </si>
  <si>
    <t>Numerator attribute number and description: 0208 Average annual net growth of merchantable bole volume of growing-stock trees (at least 5 inches d.b.h.), in cubic feet, on timberland</t>
  </si>
  <si>
    <t>Numerator attribute number and description: 0018 Net merchantable bole volume of growing-stock trees (at least 5 inches d.b.h.), in cubic feet, on timberland</t>
  </si>
  <si>
    <t>120+ sq ft/ac</t>
  </si>
  <si>
    <t>81-120 sq ft/ac</t>
  </si>
  <si>
    <t>41-80 sq ft/ac</t>
  </si>
  <si>
    <t>0-40 sq ft/ac</t>
  </si>
  <si>
    <r>
      <t>m</t>
    </r>
    <r>
      <rPr>
        <vertAlign val="superscript"/>
        <sz val="11"/>
        <color theme="1"/>
        <rFont val="Calibri"/>
        <family val="2"/>
        <scheme val="minor"/>
      </rPr>
      <t>3</t>
    </r>
    <r>
      <rPr>
        <sz val="11"/>
        <color theme="1"/>
        <rFont val="Calibri"/>
        <family val="2"/>
        <scheme val="minor"/>
      </rPr>
      <t xml:space="preserve"> ha</t>
    </r>
    <r>
      <rPr>
        <vertAlign val="superscript"/>
        <sz val="11"/>
        <color theme="1"/>
        <rFont val="Calibri"/>
        <family val="2"/>
        <scheme val="minor"/>
      </rPr>
      <t>-1</t>
    </r>
    <r>
      <rPr>
        <sz val="11"/>
        <color theme="1"/>
        <rFont val="Calibri"/>
        <family val="2"/>
        <scheme val="minor"/>
      </rPr>
      <t xml:space="preserve"> yr-1</t>
    </r>
  </si>
  <si>
    <r>
      <t>m</t>
    </r>
    <r>
      <rPr>
        <vertAlign val="superscript"/>
        <sz val="11"/>
        <color theme="1"/>
        <rFont val="Calibri"/>
        <family val="2"/>
        <scheme val="minor"/>
      </rPr>
      <t>3</t>
    </r>
    <r>
      <rPr>
        <sz val="11"/>
        <color theme="1"/>
        <rFont val="Calibri"/>
        <family val="2"/>
        <scheme val="minor"/>
      </rPr>
      <t xml:space="preserve"> ha</t>
    </r>
    <r>
      <rPr>
        <vertAlign val="superscript"/>
        <sz val="11"/>
        <color theme="1"/>
        <rFont val="Calibri"/>
        <family val="2"/>
        <scheme val="minor"/>
      </rPr>
      <t>-1</t>
    </r>
  </si>
  <si>
    <t>cu.ft./ac./yr.</t>
  </si>
  <si>
    <t>cu.ft./ac.</t>
  </si>
  <si>
    <t>Growth</t>
  </si>
  <si>
    <t>Volume</t>
  </si>
  <si>
    <t>growth</t>
  </si>
  <si>
    <t>volume</t>
  </si>
  <si>
    <t>Net merchantable bole volume of growing-stock trees (at least 5 inches d.b.h.), in cubic feet, on forest land</t>
  </si>
  <si>
    <t xml:space="preserve"> Average annual net growth of merchantable bole volume of growing-stock trees (at least 5 inches d.b.h.), in cubic feet, on forest land</t>
  </si>
  <si>
    <t>SizeclassPlot</t>
  </si>
  <si>
    <t>StockingLvlPLot</t>
  </si>
  <si>
    <t>QMD</t>
  </si>
  <si>
    <t>BA</t>
  </si>
  <si>
    <t>TPA</t>
  </si>
  <si>
    <t>PlotCN</t>
  </si>
  <si>
    <t>Note:  The Counties that have over 50 tons/ac are hidden.</t>
  </si>
  <si>
    <t>metric</t>
  </si>
  <si>
    <t>Imperial</t>
  </si>
  <si>
    <r>
      <t>Forest carbon (tons/ac CO</t>
    </r>
    <r>
      <rPr>
        <vertAlign val="subscript"/>
        <sz val="11"/>
        <color theme="1"/>
        <rFont val="Calibri"/>
        <family val="2"/>
        <scheme val="minor"/>
      </rPr>
      <t>2</t>
    </r>
    <r>
      <rPr>
        <sz val="11"/>
        <color theme="1"/>
        <rFont val="Calibri"/>
        <family val="2"/>
        <scheme val="minor"/>
      </rPr>
      <t>e)</t>
    </r>
  </si>
  <si>
    <t>Goal (tons/ac CO2e)</t>
  </si>
  <si>
    <t>Exemplary Forestry</t>
  </si>
  <si>
    <t>tonnes CO2e</t>
  </si>
  <si>
    <t>Year 21-30</t>
  </si>
  <si>
    <t>Year 31-40</t>
  </si>
  <si>
    <t>Year 41-50</t>
  </si>
  <si>
    <t>Year 51-60</t>
  </si>
  <si>
    <t>Years 2-10</t>
  </si>
  <si>
    <t>Years 11-20</t>
  </si>
  <si>
    <t>total Harvest over 60 years</t>
  </si>
  <si>
    <t>Residual stocking, year 60</t>
  </si>
  <si>
    <t>Sawtimber</t>
  </si>
  <si>
    <t>Bob Seymour's original graph:</t>
  </si>
  <si>
    <t>Updated with new data (see FIA queries below):</t>
  </si>
  <si>
    <t>This workbook includes the original graphs and data for:</t>
  </si>
  <si>
    <t>Figure 2: BAStockingVsGrowthMETimberlNoEF - this was adapted from a graph Bob Seymour originally made for a presentation, showing volume per acre  vs growth per acre on Maine using Maine FIA plots grouped by stocking class. I updated it with newer data for Maine timberland</t>
  </si>
  <si>
    <t>Figure 5: SFStockingGraphic - I pulled this from Mike Pounch's spreadsheet of graphs for the original Mountains of the Dawn modeling report. It has weird axis labels because I couldn't figure out how to redo it in metric without redrawing the A, B and C lines. So, I just converted the axis labels to metric.</t>
  </si>
  <si>
    <t>Figure 6: Stock&amp;DecadYieldMetric - this is adapted from Mike Pounch's original (on tab Stocking &amp; DecadalYieldOriginal)</t>
  </si>
  <si>
    <t>Figure 7: In-Forest Carbon Storage</t>
  </si>
  <si>
    <t>Figure 9/Table A1: Carbon Opp by County. The source data for this graph and table come from a different spreadsheet titled CarbonDataFromDaveMaass.</t>
  </si>
  <si>
    <t>The other tabs are for figures that we cut from the paper.</t>
  </si>
  <si>
    <t>Maximize NPV</t>
  </si>
  <si>
    <t>2-10</t>
  </si>
  <si>
    <t>11-20</t>
  </si>
  <si>
    <t>21-30</t>
  </si>
  <si>
    <t>31-40</t>
  </si>
  <si>
    <t>41-50</t>
  </si>
  <si>
    <t>51-60</t>
  </si>
  <si>
    <t>Exemplary Forestry Goal</t>
  </si>
  <si>
    <t>Current Forest Carbon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</si>
</sst>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5" x14ac:knownFonts="1">
    <font>
      <sz val="11"/>
      <color theme="1"/>
      <name val="Calibri"/>
      <family val="2"/>
      <scheme val="minor"/>
    </font>
    <font>
      <b/>
      <sz val="11"/>
      <color theme="1"/>
      <name val="Calibri"/>
      <family val="2"/>
      <scheme val="minor"/>
    </font>
    <font>
      <i/>
      <sz val="11"/>
      <color theme="0" tint="-0.499984740745262"/>
      <name val="Calibri"/>
      <family val="2"/>
      <scheme val="minor"/>
    </font>
    <font>
      <sz val="11"/>
      <color rgb="FF0070C0"/>
      <name val="Calibri"/>
      <family val="2"/>
      <scheme val="minor"/>
    </font>
    <font>
      <b/>
      <sz val="11"/>
      <color rgb="FF0070C0"/>
      <name val="Calibri"/>
      <family val="2"/>
      <scheme val="minor"/>
    </font>
    <font>
      <vertAlign val="subscript"/>
      <sz val="11"/>
      <color theme="1"/>
      <name val="Calibri"/>
      <family val="2"/>
      <scheme val="minor"/>
    </font>
    <font>
      <vertAlign val="superscript"/>
      <sz val="11"/>
      <color theme="1"/>
      <name val="Calibri"/>
      <family val="2"/>
      <scheme val="minor"/>
    </font>
    <font>
      <sz val="14"/>
      <color rgb="FF000000"/>
      <name val="Times New Roman"/>
      <family val="1"/>
    </font>
    <font>
      <b/>
      <sz val="18"/>
      <color rgb="FF008000"/>
      <name val="Times New Roman"/>
      <family val="1"/>
    </font>
    <font>
      <b/>
      <sz val="13.5"/>
      <color rgb="FF800080"/>
      <name val="Times New Roman"/>
      <family val="1"/>
    </font>
    <font>
      <b/>
      <sz val="14"/>
      <color rgb="FF000000"/>
      <name val="Times New Roman"/>
      <family val="1"/>
    </font>
    <font>
      <b/>
      <sz val="12"/>
      <color theme="1"/>
      <name val="Calibri"/>
      <family val="2"/>
      <scheme val="minor"/>
    </font>
    <font>
      <b/>
      <sz val="13"/>
      <color theme="1"/>
      <name val="Calibri"/>
      <family val="2"/>
      <scheme val="minor"/>
    </font>
    <font>
      <sz val="11"/>
      <color rgb="FFFF0000"/>
      <name val="Calibri"/>
      <family val="2"/>
      <scheme val="minor"/>
    </font>
    <font>
      <sz val="20"/>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s>
  <borders count="18">
    <border>
      <left/>
      <right/>
      <top/>
      <bottom/>
      <diagonal/>
    </border>
    <border>
      <left style="medium">
        <color indexed="64"/>
      </left>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000000"/>
      </top>
      <bottom style="thick">
        <color rgb="FF000000"/>
      </bottom>
      <diagonal/>
    </border>
    <border>
      <left/>
      <right/>
      <top/>
      <bottom style="thick">
        <color rgb="FF000000"/>
      </bottom>
      <diagonal/>
    </border>
    <border>
      <left style="thick">
        <color rgb="FF000000"/>
      </left>
      <right style="thick">
        <color rgb="FF000000"/>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1">
    <xf numFmtId="0" fontId="0" fillId="0" borderId="0"/>
  </cellStyleXfs>
  <cellXfs count="57">
    <xf numFmtId="0" fontId="0" fillId="0" borderId="0" xfId="0"/>
    <xf numFmtId="0" fontId="0" fillId="0" borderId="0" xfId="0" applyAlignment="1">
      <alignment wrapText="1"/>
    </xf>
    <xf numFmtId="0" fontId="0" fillId="0" borderId="0" xfId="0" applyAlignment="1">
      <alignment vertical="center"/>
    </xf>
    <xf numFmtId="0" fontId="1" fillId="0" borderId="0" xfId="0" applyFont="1"/>
    <xf numFmtId="0" fontId="1" fillId="0" borderId="0" xfId="0" applyFont="1"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2" fillId="0" borderId="0" xfId="0" applyFont="1"/>
    <xf numFmtId="0" fontId="3" fillId="0" borderId="0" xfId="0" applyFont="1"/>
    <xf numFmtId="0" fontId="0" fillId="0" borderId="1" xfId="0" applyBorder="1" applyAlignment="1">
      <alignment wrapText="1"/>
    </xf>
    <xf numFmtId="164" fontId="0" fillId="0" borderId="2" xfId="0" applyNumberFormat="1" applyBorder="1"/>
    <xf numFmtId="0" fontId="0" fillId="2" borderId="0" xfId="0" applyFill="1"/>
    <xf numFmtId="164" fontId="0" fillId="2" borderId="2" xfId="0" applyNumberFormat="1" applyFill="1" applyBorder="1"/>
    <xf numFmtId="164" fontId="0" fillId="0" borderId="3" xfId="0" applyNumberFormat="1" applyBorder="1"/>
    <xf numFmtId="164" fontId="0" fillId="0" borderId="0" xfId="0" applyNumberFormat="1"/>
    <xf numFmtId="0" fontId="7" fillId="0" borderId="0" xfId="0" applyFont="1"/>
    <xf numFmtId="0" fontId="8" fillId="0" borderId="0" xfId="0" applyFont="1" applyAlignment="1">
      <alignment horizontal="left" vertical="center" wrapText="1"/>
    </xf>
    <xf numFmtId="0" fontId="9" fillId="0" borderId="0" xfId="0" applyFont="1" applyAlignment="1">
      <alignment horizontal="left" vertical="center" wrapText="1"/>
    </xf>
    <xf numFmtId="0" fontId="7" fillId="0" borderId="4" xfId="0" applyFont="1" applyBorder="1" applyAlignment="1">
      <alignment horizontal="right" vertical="center" wrapText="1"/>
    </xf>
    <xf numFmtId="3" fontId="7" fillId="0" borderId="4" xfId="0" applyNumberFormat="1" applyFont="1" applyBorder="1" applyAlignment="1">
      <alignment horizontal="right" vertical="center" wrapText="1"/>
    </xf>
    <xf numFmtId="0" fontId="10" fillId="0" borderId="4" xfId="0" applyFont="1" applyBorder="1" applyAlignment="1">
      <alignment horizontal="left" vertical="center"/>
    </xf>
    <xf numFmtId="0" fontId="10" fillId="0" borderId="4" xfId="0" applyFont="1" applyBorder="1" applyAlignment="1">
      <alignment horizontal="left" vertical="center" wrapText="1"/>
    </xf>
    <xf numFmtId="0" fontId="7" fillId="0" borderId="4" xfId="0" applyFont="1" applyBorder="1" applyAlignment="1">
      <alignment vertical="center" wrapText="1"/>
    </xf>
    <xf numFmtId="4" fontId="7" fillId="0" borderId="4" xfId="0" applyNumberFormat="1" applyFont="1" applyBorder="1" applyAlignment="1">
      <alignment horizontal="right" vertical="center" wrapText="1"/>
    </xf>
    <xf numFmtId="4" fontId="0" fillId="0" borderId="0" xfId="0" applyNumberFormat="1"/>
    <xf numFmtId="0" fontId="10" fillId="0" borderId="9" xfId="0" applyFont="1" applyBorder="1" applyAlignment="1">
      <alignment horizontal="left" vertical="center" wrapText="1"/>
    </xf>
    <xf numFmtId="0" fontId="0" fillId="0" borderId="0" xfId="0" applyAlignment="1">
      <alignment horizontal="left"/>
    </xf>
    <xf numFmtId="0" fontId="0" fillId="3" borderId="0" xfId="0" applyFill="1"/>
    <xf numFmtId="0" fontId="0" fillId="3" borderId="0" xfId="0" applyFill="1" applyAlignment="1">
      <alignment horizontal="left"/>
    </xf>
    <xf numFmtId="0" fontId="1" fillId="3" borderId="0" xfId="0" applyFont="1" applyFill="1"/>
    <xf numFmtId="0" fontId="1" fillId="3" borderId="0" xfId="0" applyFont="1" applyFill="1"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4" xfId="0" applyBorder="1" applyAlignment="1">
      <alignment horizontal="left"/>
    </xf>
    <xf numFmtId="0" fontId="0" fillId="0" borderId="15" xfId="0" applyBorder="1"/>
    <xf numFmtId="0" fontId="0" fillId="0" borderId="16" xfId="0" applyBorder="1"/>
    <xf numFmtId="0" fontId="0" fillId="0" borderId="17" xfId="0" applyBorder="1"/>
    <xf numFmtId="0" fontId="0" fillId="0" borderId="17" xfId="0" applyBorder="1" applyAlignment="1">
      <alignment horizontal="left"/>
    </xf>
    <xf numFmtId="0" fontId="13" fillId="0" borderId="0" xfId="0" applyFont="1"/>
    <xf numFmtId="165" fontId="0" fillId="0" borderId="0" xfId="0" applyNumberFormat="1" applyAlignment="1">
      <alignment wrapText="1"/>
    </xf>
    <xf numFmtId="165" fontId="0" fillId="0" borderId="0" xfId="0" applyNumberFormat="1"/>
    <xf numFmtId="1" fontId="0" fillId="0" borderId="0" xfId="0" applyNumberFormat="1"/>
    <xf numFmtId="0" fontId="12" fillId="0" borderId="8" xfId="0" applyFont="1" applyBorder="1" applyAlignment="1">
      <alignment horizontal="left" vertical="center"/>
    </xf>
    <xf numFmtId="0" fontId="0" fillId="0" borderId="8" xfId="0" applyBorder="1"/>
    <xf numFmtId="0" fontId="10" fillId="0" borderId="7"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5" xfId="0" applyFont="1" applyBorder="1" applyAlignment="1">
      <alignment horizontal="center" vertical="center" wrapText="1"/>
    </xf>
    <xf numFmtId="0" fontId="12" fillId="0" borderId="0" xfId="0" applyFont="1" applyAlignment="1">
      <alignment horizontal="left" vertical="center"/>
    </xf>
    <xf numFmtId="0" fontId="0" fillId="0" borderId="0" xfId="0"/>
    <xf numFmtId="0" fontId="11" fillId="0" borderId="8" xfId="0" applyFont="1" applyBorder="1" applyAlignment="1">
      <alignment horizontal="left" vertical="center"/>
    </xf>
    <xf numFmtId="0" fontId="11" fillId="0" borderId="8" xfId="0" applyFont="1" applyBorder="1" applyAlignment="1">
      <alignment horizontal="left" vertical="center" wrapText="1"/>
    </xf>
    <xf numFmtId="0" fontId="0" fillId="0" borderId="0" xfId="0" applyAlignment="1">
      <alignment horizontal="center"/>
    </xf>
    <xf numFmtId="49" fontId="1" fillId="0" borderId="0" xfId="0" applyNumberFormat="1" applyFont="1"/>
    <xf numFmtId="0" fontId="14" fillId="0" borderId="0" xfId="0" applyFont="1"/>
  </cellXfs>
  <cellStyles count="1">
    <cellStyle name="Normal" xfId="0" builtinId="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35870516185478"/>
          <c:y val="5.0925925925925923E-2"/>
          <c:w val="0.81186351706036741"/>
          <c:h val="0.73218394575678036"/>
        </c:manualLayout>
      </c:layout>
      <c:scatterChart>
        <c:scatterStyle val="lineMarker"/>
        <c:varyColors val="0"/>
        <c:ser>
          <c:idx val="0"/>
          <c:order val="0"/>
          <c:spPr>
            <a:ln w="19050" cap="rnd">
              <a:noFill/>
              <a:round/>
            </a:ln>
            <a:effectLst/>
          </c:spPr>
          <c:marker>
            <c:symbol val="circle"/>
            <c:size val="7"/>
            <c:spPr>
              <a:solidFill>
                <a:schemeClr val="tx1"/>
              </a:solidFill>
              <a:ln w="34925">
                <a:solidFill>
                  <a:schemeClr val="tx1"/>
                </a:solidFill>
              </a:ln>
              <a:effectLst/>
            </c:spPr>
          </c:marker>
          <c:trendline>
            <c:spPr>
              <a:ln w="19050" cap="rnd">
                <a:solidFill>
                  <a:schemeClr val="tx1"/>
                </a:solidFill>
                <a:prstDash val="sysDot"/>
              </a:ln>
              <a:effectLst/>
            </c:spPr>
            <c:trendlineType val="linear"/>
            <c:dispRSqr val="0"/>
            <c:dispEq val="0"/>
          </c:trendline>
          <c:xVal>
            <c:numRef>
              <c:f>BAStockingVsGrowthMETimberlNoEF!$F$21:$F$25</c:f>
              <c:numCache>
                <c:formatCode>General</c:formatCode>
                <c:ptCount val="5"/>
                <c:pt idx="0">
                  <c:v>11.629248194818068</c:v>
                </c:pt>
                <c:pt idx="1">
                  <c:v>42.992617867761588</c:v>
                </c:pt>
                <c:pt idx="2">
                  <c:v>83.346325923828417</c:v>
                </c:pt>
                <c:pt idx="3">
                  <c:v>145.47226391051964</c:v>
                </c:pt>
              </c:numCache>
            </c:numRef>
          </c:xVal>
          <c:yVal>
            <c:numRef>
              <c:f>BAStockingVsGrowthMETimberlNoEF!$G$21:$G$25</c:f>
              <c:numCache>
                <c:formatCode>General</c:formatCode>
                <c:ptCount val="5"/>
                <c:pt idx="0">
                  <c:v>0.9200444003964322</c:v>
                </c:pt>
                <c:pt idx="1">
                  <c:v>1.8807740336967298</c:v>
                </c:pt>
                <c:pt idx="2">
                  <c:v>2.774597196658644</c:v>
                </c:pt>
                <c:pt idx="3">
                  <c:v>3.8346513945915337</c:v>
                </c:pt>
              </c:numCache>
            </c:numRef>
          </c:yVal>
          <c:smooth val="0"/>
          <c:extLst>
            <c:ext xmlns:c16="http://schemas.microsoft.com/office/drawing/2014/chart" uri="{C3380CC4-5D6E-409C-BE32-E72D297353CC}">
              <c16:uniqueId val="{00000001-395C-45DA-834C-F8B371424DB9}"/>
            </c:ext>
          </c:extLst>
        </c:ser>
        <c:dLbls>
          <c:showLegendKey val="0"/>
          <c:showVal val="0"/>
          <c:showCatName val="0"/>
          <c:showSerName val="0"/>
          <c:showPercent val="0"/>
          <c:showBubbleSize val="0"/>
        </c:dLbls>
        <c:axId val="1988063952"/>
        <c:axId val="1988063120"/>
      </c:scatterChart>
      <c:valAx>
        <c:axId val="1988063952"/>
        <c:scaling>
          <c:orientation val="minMax"/>
          <c:max val="16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i="0" baseline="0">
                    <a:effectLst/>
                  </a:rPr>
                  <a:t>Volume (m</a:t>
                </a:r>
                <a:r>
                  <a:rPr lang="en-US" sz="1200" b="0" i="0" baseline="30000">
                    <a:effectLst/>
                  </a:rPr>
                  <a:t>3</a:t>
                </a:r>
                <a:r>
                  <a:rPr lang="en-US" sz="1200" b="0" i="0" baseline="0">
                    <a:effectLst/>
                  </a:rPr>
                  <a:t> ha</a:t>
                </a:r>
                <a:r>
                  <a:rPr lang="en-US" sz="1200" b="0" i="0" baseline="30000">
                    <a:effectLst/>
                  </a:rPr>
                  <a:t>-1</a:t>
                </a:r>
                <a:r>
                  <a:rPr lang="en-US" sz="1200" b="0" i="0" baseline="0">
                    <a:effectLst/>
                  </a:rPr>
                  <a:t>)</a:t>
                </a:r>
                <a:endParaRPr lang="en-US" sz="12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063120"/>
        <c:crosses val="autoZero"/>
        <c:crossBetween val="midCat"/>
        <c:majorUnit val="40"/>
      </c:valAx>
      <c:valAx>
        <c:axId val="198806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baseline="0">
                    <a:effectLst/>
                  </a:rPr>
                  <a:t>Growth (m</a:t>
                </a:r>
                <a:r>
                  <a:rPr lang="en-US" sz="1200" b="0" i="0" baseline="30000">
                    <a:effectLst/>
                  </a:rPr>
                  <a:t>3</a:t>
                </a:r>
                <a:r>
                  <a:rPr lang="en-US" sz="1200" b="0" i="0" baseline="0">
                    <a:effectLst/>
                  </a:rPr>
                  <a:t> ha</a:t>
                </a:r>
                <a:r>
                  <a:rPr lang="en-US" sz="1200" b="0" i="0" baseline="30000">
                    <a:effectLst/>
                  </a:rPr>
                  <a:t>-1</a:t>
                </a:r>
                <a:r>
                  <a:rPr lang="en-US" sz="1200" b="0" i="0" baseline="0">
                    <a:effectLst/>
                  </a:rPr>
                  <a:t> year</a:t>
                </a:r>
                <a:r>
                  <a:rPr lang="en-US" sz="1200" b="0" i="0" baseline="30000">
                    <a:effectLst/>
                  </a:rPr>
                  <a:t>-1</a:t>
                </a:r>
                <a:r>
                  <a:rPr lang="en-US" sz="1200" b="0" i="0" baseline="0">
                    <a:effectLst/>
                  </a:rPr>
                  <a:t>)</a:t>
                </a:r>
                <a:endParaRPr lang="en-US" sz="1200" baseline="0">
                  <a:effectLst/>
                </a:endParaRPr>
              </a:p>
            </c:rich>
          </c:tx>
          <c:layout>
            <c:manualLayout>
              <c:xMode val="edge"/>
              <c:yMode val="edge"/>
              <c:x val="3.888888888888889E-2"/>
              <c:y val="0.20370370370370369"/>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063952"/>
        <c:crosses val="autoZero"/>
        <c:crossBetween val="midCat"/>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baseline="0"/>
              <a:t>Exemplary Forestry Management</a:t>
            </a:r>
            <a:r>
              <a:rPr lang="en-US" sz="1100" baseline="0"/>
              <a:t> </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'In-Forest Carbon Storage'!$B$6</c:f>
              <c:strCache>
                <c:ptCount val="1"/>
                <c:pt idx="0">
                  <c:v>Exemplary Forestry</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'In-Forest Carbon Storage'!$C$5:$P$5</c:f>
              <c:strCache>
                <c:ptCount val="14"/>
                <c:pt idx="0">
                  <c:v>Initial Stocking</c:v>
                </c:pt>
                <c:pt idx="1">
                  <c:v>2017</c:v>
                </c:pt>
                <c:pt idx="2">
                  <c:v>2022</c:v>
                </c:pt>
                <c:pt idx="3">
                  <c:v>2027</c:v>
                </c:pt>
                <c:pt idx="4">
                  <c:v>2032</c:v>
                </c:pt>
                <c:pt idx="5">
                  <c:v>2037</c:v>
                </c:pt>
                <c:pt idx="6">
                  <c:v>2042</c:v>
                </c:pt>
                <c:pt idx="7">
                  <c:v>2047</c:v>
                </c:pt>
                <c:pt idx="8">
                  <c:v>2052</c:v>
                </c:pt>
                <c:pt idx="9">
                  <c:v>2057</c:v>
                </c:pt>
                <c:pt idx="10">
                  <c:v>2062</c:v>
                </c:pt>
                <c:pt idx="11">
                  <c:v>2067</c:v>
                </c:pt>
                <c:pt idx="12">
                  <c:v>2072</c:v>
                </c:pt>
                <c:pt idx="13">
                  <c:v>2077</c:v>
                </c:pt>
              </c:strCache>
            </c:strRef>
          </c:cat>
          <c:val>
            <c:numRef>
              <c:f>'In-Forest Carbon Storage'!$C$6:$P$6</c:f>
              <c:numCache>
                <c:formatCode>0</c:formatCode>
                <c:ptCount val="14"/>
                <c:pt idx="0">
                  <c:v>334.35813008920093</c:v>
                </c:pt>
                <c:pt idx="1">
                  <c:v>325.57058474954579</c:v>
                </c:pt>
                <c:pt idx="2">
                  <c:v>351.00531758206665</c:v>
                </c:pt>
                <c:pt idx="3">
                  <c:v>385.03670305323703</c:v>
                </c:pt>
                <c:pt idx="4">
                  <c:v>419.1157036259408</c:v>
                </c:pt>
                <c:pt idx="5">
                  <c:v>439.1804648203136</c:v>
                </c:pt>
                <c:pt idx="6">
                  <c:v>448.31965276768494</c:v>
                </c:pt>
                <c:pt idx="7">
                  <c:v>438.91447425384877</c:v>
                </c:pt>
                <c:pt idx="8">
                  <c:v>441.71112185619921</c:v>
                </c:pt>
                <c:pt idx="9">
                  <c:v>437.30635873070781</c:v>
                </c:pt>
                <c:pt idx="10">
                  <c:v>431.95012383984573</c:v>
                </c:pt>
                <c:pt idx="11">
                  <c:v>409.94306834428704</c:v>
                </c:pt>
                <c:pt idx="12">
                  <c:v>413.46202407543348</c:v>
                </c:pt>
                <c:pt idx="13">
                  <c:v>411.90839331419346</c:v>
                </c:pt>
              </c:numCache>
            </c:numRef>
          </c:val>
          <c:extLst>
            <c:ext xmlns:c16="http://schemas.microsoft.com/office/drawing/2014/chart" uri="{C3380CC4-5D6E-409C-BE32-E72D297353CC}">
              <c16:uniqueId val="{00000000-5E42-409F-B4F0-FE1AB23E661C}"/>
            </c:ext>
          </c:extLst>
        </c:ser>
        <c:dLbls>
          <c:showLegendKey val="0"/>
          <c:showVal val="0"/>
          <c:showCatName val="0"/>
          <c:showSerName val="0"/>
          <c:showPercent val="0"/>
          <c:showBubbleSize val="0"/>
        </c:dLbls>
        <c:gapWidth val="219"/>
        <c:overlap val="-27"/>
        <c:axId val="204604712"/>
        <c:axId val="204600008"/>
      </c:barChart>
      <c:catAx>
        <c:axId val="204604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4600008"/>
        <c:crosses val="autoZero"/>
        <c:auto val="1"/>
        <c:lblAlgn val="ctr"/>
        <c:lblOffset val="100"/>
        <c:noMultiLvlLbl val="0"/>
      </c:catAx>
      <c:valAx>
        <c:axId val="204600008"/>
        <c:scaling>
          <c:orientation val="minMax"/>
          <c:min val="2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effectLst/>
                  </a:rPr>
                  <a:t>Mg ha</a:t>
                </a:r>
                <a:r>
                  <a:rPr lang="en-US" sz="1200" baseline="30000">
                    <a:effectLst/>
                  </a:rPr>
                  <a:t>-1</a:t>
                </a:r>
                <a:r>
                  <a:rPr lang="en-US" sz="1200">
                    <a:effectLst/>
                  </a:rPr>
                  <a:t> CO</a:t>
                </a:r>
                <a:r>
                  <a:rPr lang="en-US" sz="1200" baseline="-25000">
                    <a:effectLst/>
                  </a:rPr>
                  <a:t>2</a:t>
                </a:r>
                <a:r>
                  <a:rPr lang="en-US" sz="1200">
                    <a:effectLst/>
                  </a:rPr>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4604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'In-Forest Carbon Storage'!$B$6</c:f>
              <c:strCache>
                <c:ptCount val="1"/>
                <c:pt idx="0">
                  <c:v>Exemplary Forestry</c:v>
                </c:pt>
              </c:strCache>
            </c:strRef>
          </c:tx>
          <c:spPr>
            <a:ln w="28575" cap="rnd">
              <a:solidFill>
                <a:schemeClr val="tx1"/>
              </a:solidFill>
              <a:round/>
            </a:ln>
            <a:effectLst/>
          </c:spPr>
          <c:marker>
            <c:symbol val="circle"/>
            <c:size val="5"/>
            <c:spPr>
              <a:solidFill>
                <a:schemeClr val="tx1"/>
              </a:solidFill>
              <a:ln w="9525">
                <a:solidFill>
                  <a:schemeClr val="tx1"/>
                </a:solidFill>
              </a:ln>
              <a:effectLst/>
            </c:spPr>
          </c:marker>
          <c:cat>
            <c:strRef>
              <c:f>'In-Forest Carbon Storage'!$C$5:$P$5</c:f>
              <c:strCache>
                <c:ptCount val="14"/>
                <c:pt idx="0">
                  <c:v>Initial Stocking</c:v>
                </c:pt>
                <c:pt idx="1">
                  <c:v>2017</c:v>
                </c:pt>
                <c:pt idx="2">
                  <c:v>2022</c:v>
                </c:pt>
                <c:pt idx="3">
                  <c:v>2027</c:v>
                </c:pt>
                <c:pt idx="4">
                  <c:v>2032</c:v>
                </c:pt>
                <c:pt idx="5">
                  <c:v>2037</c:v>
                </c:pt>
                <c:pt idx="6">
                  <c:v>2042</c:v>
                </c:pt>
                <c:pt idx="7">
                  <c:v>2047</c:v>
                </c:pt>
                <c:pt idx="8">
                  <c:v>2052</c:v>
                </c:pt>
                <c:pt idx="9">
                  <c:v>2057</c:v>
                </c:pt>
                <c:pt idx="10">
                  <c:v>2062</c:v>
                </c:pt>
                <c:pt idx="11">
                  <c:v>2067</c:v>
                </c:pt>
                <c:pt idx="12">
                  <c:v>2072</c:v>
                </c:pt>
                <c:pt idx="13">
                  <c:v>2077</c:v>
                </c:pt>
              </c:strCache>
            </c:strRef>
          </c:cat>
          <c:val>
            <c:numRef>
              <c:f>'In-Forest Carbon Storage'!$C$6:$P$6</c:f>
              <c:numCache>
                <c:formatCode>0</c:formatCode>
                <c:ptCount val="14"/>
                <c:pt idx="0">
                  <c:v>334.35813008920093</c:v>
                </c:pt>
                <c:pt idx="1">
                  <c:v>325.57058474954579</c:v>
                </c:pt>
                <c:pt idx="2">
                  <c:v>351.00531758206665</c:v>
                </c:pt>
                <c:pt idx="3">
                  <c:v>385.03670305323703</c:v>
                </c:pt>
                <c:pt idx="4">
                  <c:v>419.1157036259408</c:v>
                </c:pt>
                <c:pt idx="5">
                  <c:v>439.1804648203136</c:v>
                </c:pt>
                <c:pt idx="6">
                  <c:v>448.31965276768494</c:v>
                </c:pt>
                <c:pt idx="7">
                  <c:v>438.91447425384877</c:v>
                </c:pt>
                <c:pt idx="8">
                  <c:v>441.71112185619921</c:v>
                </c:pt>
                <c:pt idx="9">
                  <c:v>437.30635873070781</c:v>
                </c:pt>
                <c:pt idx="10">
                  <c:v>431.95012383984573</c:v>
                </c:pt>
                <c:pt idx="11">
                  <c:v>409.94306834428704</c:v>
                </c:pt>
                <c:pt idx="12">
                  <c:v>413.46202407543348</c:v>
                </c:pt>
                <c:pt idx="13">
                  <c:v>411.90839331419346</c:v>
                </c:pt>
              </c:numCache>
            </c:numRef>
          </c:val>
          <c:smooth val="0"/>
          <c:extLst>
            <c:ext xmlns:c16="http://schemas.microsoft.com/office/drawing/2014/chart" uri="{C3380CC4-5D6E-409C-BE32-E72D297353CC}">
              <c16:uniqueId val="{00000000-8485-4DBC-940D-10812EF39609}"/>
            </c:ext>
          </c:extLst>
        </c:ser>
        <c:ser>
          <c:idx val="1"/>
          <c:order val="1"/>
          <c:tx>
            <c:strRef>
              <c:f>'In-Forest Carbon Storage'!$B$7</c:f>
              <c:strCache>
                <c:ptCount val="1"/>
                <c:pt idx="0">
                  <c:v>Maximize NPV</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tx1"/>
                </a:solidFill>
              </a:ln>
              <a:effectLst/>
            </c:spPr>
          </c:marker>
          <c:cat>
            <c:strRef>
              <c:f>'In-Forest Carbon Storage'!$C$5:$P$5</c:f>
              <c:strCache>
                <c:ptCount val="14"/>
                <c:pt idx="0">
                  <c:v>Initial Stocking</c:v>
                </c:pt>
                <c:pt idx="1">
                  <c:v>2017</c:v>
                </c:pt>
                <c:pt idx="2">
                  <c:v>2022</c:v>
                </c:pt>
                <c:pt idx="3">
                  <c:v>2027</c:v>
                </c:pt>
                <c:pt idx="4">
                  <c:v>2032</c:v>
                </c:pt>
                <c:pt idx="5">
                  <c:v>2037</c:v>
                </c:pt>
                <c:pt idx="6">
                  <c:v>2042</c:v>
                </c:pt>
                <c:pt idx="7">
                  <c:v>2047</c:v>
                </c:pt>
                <c:pt idx="8">
                  <c:v>2052</c:v>
                </c:pt>
                <c:pt idx="9">
                  <c:v>2057</c:v>
                </c:pt>
                <c:pt idx="10">
                  <c:v>2062</c:v>
                </c:pt>
                <c:pt idx="11">
                  <c:v>2067</c:v>
                </c:pt>
                <c:pt idx="12">
                  <c:v>2072</c:v>
                </c:pt>
                <c:pt idx="13">
                  <c:v>2077</c:v>
                </c:pt>
              </c:strCache>
            </c:strRef>
          </c:cat>
          <c:val>
            <c:numRef>
              <c:f>'In-Forest Carbon Storage'!$C$7:$P$7</c:f>
              <c:numCache>
                <c:formatCode>0</c:formatCode>
                <c:ptCount val="14"/>
                <c:pt idx="0">
                  <c:v>334.35813008920093</c:v>
                </c:pt>
                <c:pt idx="1">
                  <c:v>288.58836915480646</c:v>
                </c:pt>
                <c:pt idx="2">
                  <c:v>294.82774136961672</c:v>
                </c:pt>
                <c:pt idx="3">
                  <c:v>311.77422906754174</c:v>
                </c:pt>
                <c:pt idx="4">
                  <c:v>346.55537044780175</c:v>
                </c:pt>
                <c:pt idx="5">
                  <c:v>383.98534197082711</c:v>
                </c:pt>
                <c:pt idx="6">
                  <c:v>414.08378437750787</c:v>
                </c:pt>
                <c:pt idx="7">
                  <c:v>435.96771022769713</c:v>
                </c:pt>
                <c:pt idx="8">
                  <c:v>447.84229007987182</c:v>
                </c:pt>
                <c:pt idx="9">
                  <c:v>419.7615585675336</c:v>
                </c:pt>
                <c:pt idx="10">
                  <c:v>374.63773943924531</c:v>
                </c:pt>
                <c:pt idx="11">
                  <c:v>342.29598729765718</c:v>
                </c:pt>
                <c:pt idx="12">
                  <c:v>303.13701404970112</c:v>
                </c:pt>
                <c:pt idx="13">
                  <c:v>276.82444790241334</c:v>
                </c:pt>
              </c:numCache>
            </c:numRef>
          </c:val>
          <c:smooth val="0"/>
          <c:extLst>
            <c:ext xmlns:c16="http://schemas.microsoft.com/office/drawing/2014/chart" uri="{C3380CC4-5D6E-409C-BE32-E72D297353CC}">
              <c16:uniqueId val="{00000001-8485-4DBC-940D-10812EF39609}"/>
            </c:ext>
          </c:extLst>
        </c:ser>
        <c:dLbls>
          <c:showLegendKey val="0"/>
          <c:showVal val="0"/>
          <c:showCatName val="0"/>
          <c:showSerName val="0"/>
          <c:showPercent val="0"/>
          <c:showBubbleSize val="0"/>
        </c:dLbls>
        <c:marker val="1"/>
        <c:smooth val="0"/>
        <c:axId val="463027151"/>
        <c:axId val="463014671"/>
      </c:lineChart>
      <c:catAx>
        <c:axId val="46302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63014671"/>
        <c:crosses val="autoZero"/>
        <c:auto val="1"/>
        <c:lblAlgn val="ctr"/>
        <c:lblOffset val="100"/>
        <c:noMultiLvlLbl val="0"/>
      </c:catAx>
      <c:valAx>
        <c:axId val="463014671"/>
        <c:scaling>
          <c:orientation val="minMax"/>
          <c:min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Mg ha</a:t>
                </a:r>
                <a:r>
                  <a:rPr lang="en-US" sz="1400" baseline="30000"/>
                  <a:t>-1</a:t>
                </a:r>
                <a:r>
                  <a:rPr lang="en-US" sz="1400"/>
                  <a:t> CO</a:t>
                </a:r>
                <a:r>
                  <a:rPr lang="en-US" sz="1400" baseline="-25000"/>
                  <a:t>2</a:t>
                </a:r>
                <a:r>
                  <a:rPr lang="en-US" sz="1400"/>
                  <a:t>e </a:t>
                </a:r>
              </a:p>
            </c:rich>
          </c:tx>
          <c:layout>
            <c:manualLayout>
              <c:xMode val="edge"/>
              <c:yMode val="edge"/>
              <c:x val="2.5073744989065012E-2"/>
              <c:y val="0.3510851373453866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63027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CarbonOppByCounty!$B$3</c:f>
              <c:strCache>
                <c:ptCount val="1"/>
                <c:pt idx="0">
                  <c:v>Current Forest Carbon</c:v>
                </c:pt>
              </c:strCache>
            </c:strRef>
          </c:tx>
          <c:spPr>
            <a:solidFill>
              <a:srgbClr val="00B050"/>
            </a:solidFill>
            <a:ln>
              <a:solidFill>
                <a:srgbClr val="00B050"/>
              </a:solidFill>
            </a:ln>
            <a:effectLst/>
          </c:spPr>
          <c:invertIfNegative val="0"/>
          <c:cat>
            <c:strRef>
              <c:f>CarbonOppByCounty!$A$4:$A$38</c:f>
              <c:strCache>
                <c:ptCount val="15"/>
                <c:pt idx="0">
                  <c:v>Maine:  Aroostook</c:v>
                </c:pt>
                <c:pt idx="1">
                  <c:v>Maine:  Franklin</c:v>
                </c:pt>
                <c:pt idx="2">
                  <c:v>Maine:  Hancock</c:v>
                </c:pt>
                <c:pt idx="3">
                  <c:v>Maine:  Knox</c:v>
                </c:pt>
                <c:pt idx="4">
                  <c:v>Maine:  Lincoln</c:v>
                </c:pt>
                <c:pt idx="5">
                  <c:v>Maine:  Oxford</c:v>
                </c:pt>
                <c:pt idx="6">
                  <c:v>Maine:  Penobscot</c:v>
                </c:pt>
                <c:pt idx="7">
                  <c:v>Maine:  Piscataquis</c:v>
                </c:pt>
                <c:pt idx="8">
                  <c:v>Maine:  Sagadahoc</c:v>
                </c:pt>
                <c:pt idx="9">
                  <c:v>Maine:  Somerset</c:v>
                </c:pt>
                <c:pt idx="10">
                  <c:v>Maine:  Washington</c:v>
                </c:pt>
                <c:pt idx="11">
                  <c:v>New Hampshire:  Coos</c:v>
                </c:pt>
                <c:pt idx="12">
                  <c:v>Vermont:  Caledonia</c:v>
                </c:pt>
                <c:pt idx="13">
                  <c:v>Vermont:  Essex</c:v>
                </c:pt>
                <c:pt idx="14">
                  <c:v>Vermont:  Orleans</c:v>
                </c:pt>
              </c:strCache>
            </c:strRef>
          </c:cat>
          <c:val>
            <c:numRef>
              <c:f>CarbonOppByCounty!$B$4:$B$38</c:f>
              <c:numCache>
                <c:formatCode>0.0</c:formatCode>
                <c:ptCount val="15"/>
                <c:pt idx="0">
                  <c:v>317.68705824098231</c:v>
                </c:pt>
                <c:pt idx="1">
                  <c:v>330.58657854202039</c:v>
                </c:pt>
                <c:pt idx="2">
                  <c:v>350.55395758325409</c:v>
                </c:pt>
                <c:pt idx="3">
                  <c:v>345.11764897671236</c:v>
                </c:pt>
                <c:pt idx="4">
                  <c:v>390.84461551855378</c:v>
                </c:pt>
                <c:pt idx="5">
                  <c:v>347.84692348720534</c:v>
                </c:pt>
                <c:pt idx="6">
                  <c:v>333.37295383324761</c:v>
                </c:pt>
                <c:pt idx="7">
                  <c:v>330.30876295251164</c:v>
                </c:pt>
                <c:pt idx="8">
                  <c:v>394.0945647520382</c:v>
                </c:pt>
                <c:pt idx="9">
                  <c:v>302.36117219961881</c:v>
                </c:pt>
                <c:pt idx="10">
                  <c:v>306.06894179806295</c:v>
                </c:pt>
                <c:pt idx="11">
                  <c:v>329.42189010907981</c:v>
                </c:pt>
                <c:pt idx="12">
                  <c:v>376.14159531662744</c:v>
                </c:pt>
                <c:pt idx="13">
                  <c:v>360.35887523784095</c:v>
                </c:pt>
                <c:pt idx="14">
                  <c:v>406.13187039806235</c:v>
                </c:pt>
              </c:numCache>
            </c:numRef>
          </c:val>
          <c:extLst>
            <c:ext xmlns:c16="http://schemas.microsoft.com/office/drawing/2014/chart" uri="{C3380CC4-5D6E-409C-BE32-E72D297353CC}">
              <c16:uniqueId val="{00000000-39D5-4EF7-ADB3-DBD4A800A9A9}"/>
            </c:ext>
          </c:extLst>
        </c:ser>
        <c:dLbls>
          <c:showLegendKey val="0"/>
          <c:showVal val="0"/>
          <c:showCatName val="0"/>
          <c:showSerName val="0"/>
          <c:showPercent val="0"/>
          <c:showBubbleSize val="0"/>
        </c:dLbls>
        <c:gapWidth val="219"/>
        <c:axId val="374361455"/>
        <c:axId val="374358127"/>
        <c:extLst/>
      </c:barChart>
      <c:barChart>
        <c:barDir val="col"/>
        <c:grouping val="clustered"/>
        <c:varyColors val="0"/>
        <c:ser>
          <c:idx val="2"/>
          <c:order val="2"/>
          <c:tx>
            <c:strRef>
              <c:f>CarbonOppByCounty!$D$3</c:f>
              <c:strCache>
                <c:ptCount val="1"/>
                <c:pt idx="0">
                  <c:v>Forest carbon (tons/ac CO2e)</c:v>
                </c:pt>
              </c:strCache>
            </c:strRef>
          </c:tx>
          <c:spPr>
            <a:solidFill>
              <a:srgbClr val="00B050"/>
            </a:solidFill>
            <a:ln>
              <a:solidFill>
                <a:srgbClr val="00B050"/>
              </a:solidFill>
            </a:ln>
            <a:effectLst/>
          </c:spPr>
          <c:invertIfNegative val="0"/>
          <c:cat>
            <c:strRef>
              <c:f>CarbonOppByCounty!$A$4:$A$38</c:f>
              <c:strCache>
                <c:ptCount val="15"/>
                <c:pt idx="0">
                  <c:v>Maine:  Aroostook</c:v>
                </c:pt>
                <c:pt idx="1">
                  <c:v>Maine:  Franklin</c:v>
                </c:pt>
                <c:pt idx="2">
                  <c:v>Maine:  Hancock</c:v>
                </c:pt>
                <c:pt idx="3">
                  <c:v>Maine:  Knox</c:v>
                </c:pt>
                <c:pt idx="4">
                  <c:v>Maine:  Lincoln</c:v>
                </c:pt>
                <c:pt idx="5">
                  <c:v>Maine:  Oxford</c:v>
                </c:pt>
                <c:pt idx="6">
                  <c:v>Maine:  Penobscot</c:v>
                </c:pt>
                <c:pt idx="7">
                  <c:v>Maine:  Piscataquis</c:v>
                </c:pt>
                <c:pt idx="8">
                  <c:v>Maine:  Sagadahoc</c:v>
                </c:pt>
                <c:pt idx="9">
                  <c:v>Maine:  Somerset</c:v>
                </c:pt>
                <c:pt idx="10">
                  <c:v>Maine:  Washington</c:v>
                </c:pt>
                <c:pt idx="11">
                  <c:v>New Hampshire:  Coos</c:v>
                </c:pt>
                <c:pt idx="12">
                  <c:v>Vermont:  Caledonia</c:v>
                </c:pt>
                <c:pt idx="13">
                  <c:v>Vermont:  Essex</c:v>
                </c:pt>
                <c:pt idx="14">
                  <c:v>Vermont:  Orleans</c:v>
                </c:pt>
              </c:strCache>
            </c:strRef>
          </c:cat>
          <c:val>
            <c:numRef>
              <c:f>CarbonOppByCounty!$D$4:$D$38</c:f>
              <c:numCache>
                <c:formatCode>0.0</c:formatCode>
                <c:ptCount val="15"/>
                <c:pt idx="0">
                  <c:v>141.71996666666669</c:v>
                </c:pt>
                <c:pt idx="1">
                  <c:v>147.47443333333331</c:v>
                </c:pt>
                <c:pt idx="2">
                  <c:v>156.38186666666667</c:v>
                </c:pt>
                <c:pt idx="3">
                  <c:v>153.95673333333335</c:v>
                </c:pt>
                <c:pt idx="4">
                  <c:v>174.35550000000003</c:v>
                </c:pt>
                <c:pt idx="5">
                  <c:v>155.17426071639042</c:v>
                </c:pt>
                <c:pt idx="6">
                  <c:v>148.71743333333333</c:v>
                </c:pt>
                <c:pt idx="7">
                  <c:v>147.35050000000001</c:v>
                </c:pt>
                <c:pt idx="8">
                  <c:v>175.80530000000002</c:v>
                </c:pt>
                <c:pt idx="9">
                  <c:v>134.88310000000001</c:v>
                </c:pt>
                <c:pt idx="10">
                  <c:v>136.53713333333332</c:v>
                </c:pt>
                <c:pt idx="11">
                  <c:v>146.95486666666667</c:v>
                </c:pt>
                <c:pt idx="12">
                  <c:v>167.79649333333336</c:v>
                </c:pt>
                <c:pt idx="13">
                  <c:v>160.75583333333336</c:v>
                </c:pt>
                <c:pt idx="14">
                  <c:v>181.17513333333332</c:v>
                </c:pt>
              </c:numCache>
            </c:numRef>
          </c:val>
          <c:extLst xmlns:c15="http://schemas.microsoft.com/office/drawing/2012/chart">
            <c:ext xmlns:c16="http://schemas.microsoft.com/office/drawing/2014/chart" uri="{C3380CC4-5D6E-409C-BE32-E72D297353CC}">
              <c16:uniqueId val="{00000001-39D5-4EF7-ADB3-DBD4A800A9A9}"/>
            </c:ext>
          </c:extLst>
        </c:ser>
        <c:dLbls>
          <c:showLegendKey val="0"/>
          <c:showVal val="0"/>
          <c:showCatName val="0"/>
          <c:showSerName val="0"/>
          <c:showPercent val="0"/>
          <c:showBubbleSize val="0"/>
        </c:dLbls>
        <c:gapWidth val="219"/>
        <c:axId val="1218329151"/>
        <c:axId val="1627350879"/>
      </c:barChart>
      <c:lineChart>
        <c:grouping val="standard"/>
        <c:varyColors val="0"/>
        <c:ser>
          <c:idx val="1"/>
          <c:order val="1"/>
          <c:tx>
            <c:strRef>
              <c:f>CarbonOppByCounty!$C$3</c:f>
              <c:strCache>
                <c:ptCount val="1"/>
                <c:pt idx="0">
                  <c:v>Exemplary Forestry Goal</c:v>
                </c:pt>
              </c:strCache>
            </c:strRef>
          </c:tx>
          <c:spPr>
            <a:ln w="28575" cap="rnd">
              <a:solidFill>
                <a:schemeClr val="accent2"/>
              </a:solidFill>
              <a:round/>
            </a:ln>
            <a:effectLst/>
          </c:spPr>
          <c:marker>
            <c:symbol val="none"/>
          </c:marker>
          <c:cat>
            <c:strRef>
              <c:f>CarbonOppByCounty!$A$4:$A$38</c:f>
              <c:strCache>
                <c:ptCount val="15"/>
                <c:pt idx="0">
                  <c:v>Maine:  Aroostook</c:v>
                </c:pt>
                <c:pt idx="1">
                  <c:v>Maine:  Franklin</c:v>
                </c:pt>
                <c:pt idx="2">
                  <c:v>Maine:  Hancock</c:v>
                </c:pt>
                <c:pt idx="3">
                  <c:v>Maine:  Knox</c:v>
                </c:pt>
                <c:pt idx="4">
                  <c:v>Maine:  Lincoln</c:v>
                </c:pt>
                <c:pt idx="5">
                  <c:v>Maine:  Oxford</c:v>
                </c:pt>
                <c:pt idx="6">
                  <c:v>Maine:  Penobscot</c:v>
                </c:pt>
                <c:pt idx="7">
                  <c:v>Maine:  Piscataquis</c:v>
                </c:pt>
                <c:pt idx="8">
                  <c:v>Maine:  Sagadahoc</c:v>
                </c:pt>
                <c:pt idx="9">
                  <c:v>Maine:  Somerset</c:v>
                </c:pt>
                <c:pt idx="10">
                  <c:v>Maine:  Washington</c:v>
                </c:pt>
                <c:pt idx="11">
                  <c:v>New Hampshire:  Coos</c:v>
                </c:pt>
                <c:pt idx="12">
                  <c:v>Vermont:  Caledonia</c:v>
                </c:pt>
                <c:pt idx="13">
                  <c:v>Vermont:  Essex</c:v>
                </c:pt>
                <c:pt idx="14">
                  <c:v>Vermont:  Orleans</c:v>
                </c:pt>
              </c:strCache>
            </c:strRef>
          </c:cat>
          <c:val>
            <c:numRef>
              <c:f>CarbonOppByCounty!$C$4:$C$38</c:f>
              <c:numCache>
                <c:formatCode>0.0</c:formatCode>
                <c:ptCount val="15"/>
                <c:pt idx="0">
                  <c:v>412.61368619352487</c:v>
                </c:pt>
                <c:pt idx="1">
                  <c:v>412.61368619352487</c:v>
                </c:pt>
                <c:pt idx="2">
                  <c:v>412.61368619352487</c:v>
                </c:pt>
                <c:pt idx="3">
                  <c:v>412.61368619352487</c:v>
                </c:pt>
                <c:pt idx="4">
                  <c:v>412.61368619352487</c:v>
                </c:pt>
                <c:pt idx="5">
                  <c:v>412.61368619352487</c:v>
                </c:pt>
                <c:pt idx="6">
                  <c:v>412.61368619352487</c:v>
                </c:pt>
                <c:pt idx="7">
                  <c:v>412.61368619352487</c:v>
                </c:pt>
                <c:pt idx="8">
                  <c:v>412.61368619352487</c:v>
                </c:pt>
                <c:pt idx="9">
                  <c:v>412.61368619352487</c:v>
                </c:pt>
                <c:pt idx="10">
                  <c:v>412.61368619352487</c:v>
                </c:pt>
                <c:pt idx="11">
                  <c:v>412.61368619352487</c:v>
                </c:pt>
                <c:pt idx="12">
                  <c:v>412.61368619352487</c:v>
                </c:pt>
                <c:pt idx="13">
                  <c:v>412.61368619352487</c:v>
                </c:pt>
                <c:pt idx="14">
                  <c:v>412.61368619352487</c:v>
                </c:pt>
              </c:numCache>
            </c:numRef>
          </c:val>
          <c:smooth val="0"/>
          <c:extLst>
            <c:ext xmlns:c16="http://schemas.microsoft.com/office/drawing/2014/chart" uri="{C3380CC4-5D6E-409C-BE32-E72D297353CC}">
              <c16:uniqueId val="{00000002-39D5-4EF7-ADB3-DBD4A800A9A9}"/>
            </c:ext>
          </c:extLst>
        </c:ser>
        <c:dLbls>
          <c:showLegendKey val="0"/>
          <c:showVal val="0"/>
          <c:showCatName val="0"/>
          <c:showSerName val="0"/>
          <c:showPercent val="0"/>
          <c:showBubbleSize val="0"/>
        </c:dLbls>
        <c:marker val="1"/>
        <c:smooth val="0"/>
        <c:axId val="374361455"/>
        <c:axId val="374358127"/>
      </c:lineChart>
      <c:catAx>
        <c:axId val="37436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74358127"/>
        <c:crosses val="autoZero"/>
        <c:auto val="1"/>
        <c:lblAlgn val="ctr"/>
        <c:lblOffset val="100"/>
        <c:noMultiLvlLbl val="0"/>
      </c:catAx>
      <c:valAx>
        <c:axId val="374358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Forest Carbon (</a:t>
                </a:r>
                <a:r>
                  <a:rPr lang="en-US" sz="2000" b="0" i="0" u="none" strike="noStrike" baseline="0">
                    <a:effectLst/>
                  </a:rPr>
                  <a:t>Mg ha</a:t>
                </a:r>
                <a:r>
                  <a:rPr lang="en-US" sz="2000" b="0" i="0" u="none" strike="noStrike" baseline="30000">
                    <a:effectLst/>
                  </a:rPr>
                  <a:t>-1</a:t>
                </a:r>
                <a:r>
                  <a:rPr lang="en-US" sz="2000" b="0" i="0" u="none" strike="noStrike" baseline="0">
                    <a:effectLst/>
                  </a:rPr>
                  <a:t> CO</a:t>
                </a:r>
                <a:r>
                  <a:rPr lang="en-US" sz="2000" b="0" i="0" u="none" strike="noStrike" baseline="-25000">
                    <a:effectLst/>
                  </a:rPr>
                  <a:t>2</a:t>
                </a:r>
                <a:r>
                  <a:rPr lang="en-US" sz="2000" b="0" i="0" u="none" strike="noStrike" baseline="0">
                    <a:effectLst/>
                  </a:rPr>
                  <a:t>e </a:t>
                </a:r>
                <a:r>
                  <a:rPr lang="en-US" sz="2000"/>
                  <a:t>)</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4361455"/>
        <c:crosses val="autoZero"/>
        <c:crossBetween val="between"/>
      </c:valAx>
      <c:valAx>
        <c:axId val="1627350879"/>
        <c:scaling>
          <c:orientation val="minMax"/>
        </c:scaling>
        <c:delete val="0"/>
        <c:axPos val="r"/>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Forest Carbon (tons </a:t>
                </a:r>
                <a:r>
                  <a:rPr lang="en-US" sz="2000" b="0" i="0" u="none" strike="noStrike" baseline="0">
                    <a:effectLst/>
                  </a:rPr>
                  <a:t>acre</a:t>
                </a:r>
                <a:r>
                  <a:rPr lang="en-US" sz="2000" b="0" i="0" u="none" strike="noStrike" baseline="30000">
                    <a:effectLst/>
                  </a:rPr>
                  <a:t>-1</a:t>
                </a:r>
                <a:r>
                  <a:rPr lang="en-US" sz="2000" b="0" i="0" u="none" strike="noStrike" baseline="0">
                    <a:effectLst/>
                  </a:rPr>
                  <a:t> CO</a:t>
                </a:r>
                <a:r>
                  <a:rPr lang="en-US" sz="2000" b="0" i="0" u="none" strike="noStrike" baseline="-25000">
                    <a:effectLst/>
                  </a:rPr>
                  <a:t>2</a:t>
                </a:r>
                <a:r>
                  <a:rPr lang="en-US" sz="2000" b="0" i="0" u="none" strike="noStrike" baseline="0">
                    <a:effectLst/>
                  </a:rPr>
                  <a:t>e </a:t>
                </a:r>
                <a:r>
                  <a:rPr lang="en-US" sz="2000"/>
                  <a:t>)</a:t>
                </a:r>
              </a:p>
            </c:rich>
          </c:tx>
          <c:layout>
            <c:manualLayout>
              <c:xMode val="edge"/>
              <c:yMode val="edge"/>
              <c:x val="0.95362946020698725"/>
              <c:y val="8.4313868167474201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18329151"/>
        <c:crosses val="max"/>
        <c:crossBetween val="between"/>
      </c:valAx>
      <c:catAx>
        <c:axId val="1218329151"/>
        <c:scaling>
          <c:orientation val="minMax"/>
        </c:scaling>
        <c:delete val="1"/>
        <c:axPos val="b"/>
        <c:numFmt formatCode="General" sourceLinked="1"/>
        <c:majorTickMark val="out"/>
        <c:minorTickMark val="none"/>
        <c:tickLblPos val="nextTo"/>
        <c:crossAx val="1627350879"/>
        <c:crosses val="autoZero"/>
        <c:auto val="1"/>
        <c:lblAlgn val="ctr"/>
        <c:lblOffset val="100"/>
        <c:noMultiLvlLbl val="0"/>
      </c:cat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Exemplary Forestry Projections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'Gross Growth Yield metric'!$C$16</c:f>
              <c:strCache>
                <c:ptCount val="1"/>
                <c:pt idx="0">
                  <c:v>Resid Saw EF</c:v>
                </c:pt>
              </c:strCache>
            </c:strRef>
          </c:tx>
          <c:spPr>
            <a:solidFill>
              <a:schemeClr val="accent6">
                <a:lumMod val="50000"/>
              </a:schemeClr>
            </a:solidFill>
            <a:ln w="6350">
              <a:solidFill>
                <a:schemeClr val="bg1">
                  <a:lumMod val="50000"/>
                </a:schemeClr>
              </a:solidFill>
            </a:ln>
            <a:effectLst/>
          </c:spPr>
          <c:invertIfNegative val="0"/>
          <c:dPt>
            <c:idx val="0"/>
            <c:invertIfNegative val="0"/>
            <c:bubble3D val="0"/>
            <c:spPr>
              <a:solidFill>
                <a:schemeClr val="tx1">
                  <a:lumMod val="65000"/>
                  <a:lumOff val="35000"/>
                </a:schemeClr>
              </a:solidFill>
              <a:ln w="6350">
                <a:solidFill>
                  <a:schemeClr val="bg1">
                    <a:lumMod val="50000"/>
                  </a:schemeClr>
                </a:solidFill>
              </a:ln>
              <a:effectLst/>
            </c:spPr>
            <c:extLst>
              <c:ext xmlns:c16="http://schemas.microsoft.com/office/drawing/2014/chart" uri="{C3380CC4-5D6E-409C-BE32-E72D297353CC}">
                <c16:uniqueId val="{00000001-7C25-4D08-8FCD-52340BA27ADC}"/>
              </c:ext>
            </c:extLst>
          </c:dPt>
          <c:cat>
            <c:strRef>
              <c:f>'Gross Growth Yield metric'!$D$15:$R$15</c:f>
              <c:strCache>
                <c:ptCount val="14"/>
                <c:pt idx="0">
                  <c:v>Initial</c:v>
                </c:pt>
                <c:pt idx="1">
                  <c:v>1</c:v>
                </c:pt>
                <c:pt idx="3">
                  <c:v>Year 10</c:v>
                </c:pt>
                <c:pt idx="5">
                  <c:v>Year 20</c:v>
                </c:pt>
                <c:pt idx="7">
                  <c:v>Year 30</c:v>
                </c:pt>
                <c:pt idx="9">
                  <c:v>Year 40</c:v>
                </c:pt>
                <c:pt idx="11">
                  <c:v>Year 50</c:v>
                </c:pt>
                <c:pt idx="13">
                  <c:v>Year 60</c:v>
                </c:pt>
              </c:strCache>
            </c:strRef>
          </c:cat>
          <c:val>
            <c:numRef>
              <c:f>'Gross Growth Yield metric'!$D$16:$R$16</c:f>
              <c:numCache>
                <c:formatCode>General</c:formatCode>
                <c:ptCount val="15"/>
                <c:pt idx="0">
                  <c:v>6.2688704979477015</c:v>
                </c:pt>
                <c:pt idx="1">
                  <c:v>5.7369947770276672</c:v>
                </c:pt>
                <c:pt idx="3">
                  <c:v>6.9755610405994553</c:v>
                </c:pt>
                <c:pt idx="5">
                  <c:v>8.2794429728663896</c:v>
                </c:pt>
                <c:pt idx="7">
                  <c:v>8.7078498665512214</c:v>
                </c:pt>
                <c:pt idx="9">
                  <c:v>10.280559698502225</c:v>
                </c:pt>
                <c:pt idx="11">
                  <c:v>8.7047497812180659</c:v>
                </c:pt>
                <c:pt idx="13">
                  <c:v>9.4223676865040815</c:v>
                </c:pt>
              </c:numCache>
            </c:numRef>
          </c:val>
          <c:extLst>
            <c:ext xmlns:c16="http://schemas.microsoft.com/office/drawing/2014/chart" uri="{C3380CC4-5D6E-409C-BE32-E72D297353CC}">
              <c16:uniqueId val="{00000002-7C25-4D08-8FCD-52340BA27ADC}"/>
            </c:ext>
          </c:extLst>
        </c:ser>
        <c:ser>
          <c:idx val="1"/>
          <c:order val="1"/>
          <c:tx>
            <c:strRef>
              <c:f>'Gross Growth Yield metric'!$C$17</c:f>
              <c:strCache>
                <c:ptCount val="1"/>
                <c:pt idx="0">
                  <c:v>Resid Pulp EF</c:v>
                </c:pt>
              </c:strCache>
            </c:strRef>
          </c:tx>
          <c:spPr>
            <a:solidFill>
              <a:schemeClr val="accent6"/>
            </a:solidFill>
            <a:ln w="6350">
              <a:solidFill>
                <a:schemeClr val="bg1">
                  <a:lumMod val="50000"/>
                </a:schemeClr>
              </a:solidFill>
            </a:ln>
            <a:effectLst/>
          </c:spPr>
          <c:invertIfNegative val="0"/>
          <c:dPt>
            <c:idx val="0"/>
            <c:invertIfNegative val="0"/>
            <c:bubble3D val="0"/>
            <c:spPr>
              <a:solidFill>
                <a:schemeClr val="bg1">
                  <a:lumMod val="65000"/>
                </a:schemeClr>
              </a:solidFill>
              <a:ln w="6350">
                <a:solidFill>
                  <a:schemeClr val="bg1">
                    <a:lumMod val="50000"/>
                  </a:schemeClr>
                </a:solidFill>
              </a:ln>
              <a:effectLst/>
            </c:spPr>
            <c:extLst>
              <c:ext xmlns:c16="http://schemas.microsoft.com/office/drawing/2014/chart" uri="{C3380CC4-5D6E-409C-BE32-E72D297353CC}">
                <c16:uniqueId val="{00000004-7C25-4D08-8FCD-52340BA27ADC}"/>
              </c:ext>
            </c:extLst>
          </c:dPt>
          <c:cat>
            <c:strRef>
              <c:f>'Gross Growth Yield metric'!$D$15:$R$15</c:f>
              <c:strCache>
                <c:ptCount val="14"/>
                <c:pt idx="0">
                  <c:v>Initial</c:v>
                </c:pt>
                <c:pt idx="1">
                  <c:v>1</c:v>
                </c:pt>
                <c:pt idx="3">
                  <c:v>Year 10</c:v>
                </c:pt>
                <c:pt idx="5">
                  <c:v>Year 20</c:v>
                </c:pt>
                <c:pt idx="7">
                  <c:v>Year 30</c:v>
                </c:pt>
                <c:pt idx="9">
                  <c:v>Year 40</c:v>
                </c:pt>
                <c:pt idx="11">
                  <c:v>Year 50</c:v>
                </c:pt>
                <c:pt idx="13">
                  <c:v>Year 60</c:v>
                </c:pt>
              </c:strCache>
            </c:strRef>
          </c:cat>
          <c:val>
            <c:numRef>
              <c:f>'Gross Growth Yield metric'!$D$17:$R$17</c:f>
              <c:numCache>
                <c:formatCode>General</c:formatCode>
                <c:ptCount val="15"/>
                <c:pt idx="0">
                  <c:v>10.625603058830526</c:v>
                </c:pt>
                <c:pt idx="1">
                  <c:v>9.7053796515735211</c:v>
                </c:pt>
                <c:pt idx="3">
                  <c:v>11.938038433278669</c:v>
                </c:pt>
                <c:pt idx="5">
                  <c:v>15.854146076337869</c:v>
                </c:pt>
                <c:pt idx="7">
                  <c:v>15.224643559377746</c:v>
                </c:pt>
                <c:pt idx="9">
                  <c:v>18.668163468641414</c:v>
                </c:pt>
                <c:pt idx="11">
                  <c:v>16.900241028424531</c:v>
                </c:pt>
                <c:pt idx="13">
                  <c:v>16.596852733004646</c:v>
                </c:pt>
              </c:numCache>
            </c:numRef>
          </c:val>
          <c:extLst>
            <c:ext xmlns:c16="http://schemas.microsoft.com/office/drawing/2014/chart" uri="{C3380CC4-5D6E-409C-BE32-E72D297353CC}">
              <c16:uniqueId val="{00000005-7C25-4D08-8FCD-52340BA27ADC}"/>
            </c:ext>
          </c:extLst>
        </c:ser>
        <c:ser>
          <c:idx val="2"/>
          <c:order val="2"/>
          <c:tx>
            <c:strRef>
              <c:f>'Gross Growth Yield metric'!$C$8</c:f>
              <c:strCache>
                <c:ptCount val="1"/>
                <c:pt idx="0">
                  <c:v>Harv Saw EF</c:v>
                </c:pt>
              </c:strCache>
            </c:strRef>
          </c:tx>
          <c:spPr>
            <a:solidFill>
              <a:srgbClr val="C00000"/>
            </a:solidFill>
            <a:ln w="6350">
              <a:solidFill>
                <a:schemeClr val="bg1">
                  <a:lumMod val="50000"/>
                </a:schemeClr>
              </a:solidFill>
            </a:ln>
            <a:effectLst/>
          </c:spPr>
          <c:invertIfNegative val="0"/>
          <c:cat>
            <c:strRef>
              <c:f>'Gross Growth Yield metric'!$D$15:$R$15</c:f>
              <c:strCache>
                <c:ptCount val="14"/>
                <c:pt idx="0">
                  <c:v>Initial</c:v>
                </c:pt>
                <c:pt idx="1">
                  <c:v>1</c:v>
                </c:pt>
                <c:pt idx="3">
                  <c:v>Year 10</c:v>
                </c:pt>
                <c:pt idx="5">
                  <c:v>Year 20</c:v>
                </c:pt>
                <c:pt idx="7">
                  <c:v>Year 30</c:v>
                </c:pt>
                <c:pt idx="9">
                  <c:v>Year 40</c:v>
                </c:pt>
                <c:pt idx="11">
                  <c:v>Year 50</c:v>
                </c:pt>
                <c:pt idx="13">
                  <c:v>Year 60</c:v>
                </c:pt>
              </c:strCache>
            </c:strRef>
          </c:cat>
          <c:val>
            <c:numRef>
              <c:f>'Gross Growth Yield metric'!$D$8:$Q$8</c:f>
              <c:numCache>
                <c:formatCode>General</c:formatCode>
                <c:ptCount val="14"/>
                <c:pt idx="0">
                  <c:v>0</c:v>
                </c:pt>
                <c:pt idx="2">
                  <c:v>0.53185957853200239</c:v>
                </c:pt>
                <c:pt idx="4">
                  <c:v>0.26102550059758023</c:v>
                </c:pt>
                <c:pt idx="6">
                  <c:v>1.0796356024094276</c:v>
                </c:pt>
                <c:pt idx="8">
                  <c:v>1.1678848111054405</c:v>
                </c:pt>
                <c:pt idx="10">
                  <c:v>1.2593658294611192</c:v>
                </c:pt>
                <c:pt idx="12">
                  <c:v>4.8934058631456629</c:v>
                </c:pt>
              </c:numCache>
            </c:numRef>
          </c:val>
          <c:extLst>
            <c:ext xmlns:c16="http://schemas.microsoft.com/office/drawing/2014/chart" uri="{C3380CC4-5D6E-409C-BE32-E72D297353CC}">
              <c16:uniqueId val="{00000006-7C25-4D08-8FCD-52340BA27ADC}"/>
            </c:ext>
          </c:extLst>
        </c:ser>
        <c:ser>
          <c:idx val="3"/>
          <c:order val="3"/>
          <c:tx>
            <c:strRef>
              <c:f>'Gross Growth Yield metric'!$C$9</c:f>
              <c:strCache>
                <c:ptCount val="1"/>
                <c:pt idx="0">
                  <c:v>Harv Pulp EF</c:v>
                </c:pt>
              </c:strCache>
            </c:strRef>
          </c:tx>
          <c:spPr>
            <a:solidFill>
              <a:srgbClr val="FFCCCC"/>
            </a:solidFill>
            <a:ln w="6350">
              <a:solidFill>
                <a:schemeClr val="bg1">
                  <a:lumMod val="50000"/>
                </a:schemeClr>
              </a:solidFill>
            </a:ln>
            <a:effectLst/>
          </c:spPr>
          <c:invertIfNegative val="0"/>
          <c:cat>
            <c:strRef>
              <c:f>'Gross Growth Yield metric'!$D$15:$R$15</c:f>
              <c:strCache>
                <c:ptCount val="14"/>
                <c:pt idx="0">
                  <c:v>Initial</c:v>
                </c:pt>
                <c:pt idx="1">
                  <c:v>1</c:v>
                </c:pt>
                <c:pt idx="3">
                  <c:v>Year 10</c:v>
                </c:pt>
                <c:pt idx="5">
                  <c:v>Year 20</c:v>
                </c:pt>
                <c:pt idx="7">
                  <c:v>Year 30</c:v>
                </c:pt>
                <c:pt idx="9">
                  <c:v>Year 40</c:v>
                </c:pt>
                <c:pt idx="11">
                  <c:v>Year 50</c:v>
                </c:pt>
                <c:pt idx="13">
                  <c:v>Year 60</c:v>
                </c:pt>
              </c:strCache>
            </c:strRef>
          </c:cat>
          <c:val>
            <c:numRef>
              <c:f>'Gross Growth Yield metric'!$D$9:$R$9</c:f>
              <c:numCache>
                <c:formatCode>General</c:formatCode>
                <c:ptCount val="15"/>
                <c:pt idx="0">
                  <c:v>0</c:v>
                </c:pt>
                <c:pt idx="2">
                  <c:v>0.92025103623301219</c:v>
                </c:pt>
                <c:pt idx="4">
                  <c:v>0.48140841006843682</c:v>
                </c:pt>
                <c:pt idx="6">
                  <c:v>1.5697019716097809</c:v>
                </c:pt>
                <c:pt idx="8">
                  <c:v>4.847779707470262</c:v>
                </c:pt>
                <c:pt idx="10">
                  <c:v>2.3089675982668592</c:v>
                </c:pt>
                <c:pt idx="12">
                  <c:v>6.5953788471028245</c:v>
                </c:pt>
                <c:pt idx="14">
                  <c:v>3.5990197739129046</c:v>
                </c:pt>
              </c:numCache>
            </c:numRef>
          </c:val>
          <c:extLst>
            <c:ext xmlns:c16="http://schemas.microsoft.com/office/drawing/2014/chart" uri="{C3380CC4-5D6E-409C-BE32-E72D297353CC}">
              <c16:uniqueId val="{00000007-7C25-4D08-8FCD-52340BA27ADC}"/>
            </c:ext>
          </c:extLst>
        </c:ser>
        <c:dLbls>
          <c:showLegendKey val="0"/>
          <c:showVal val="0"/>
          <c:showCatName val="0"/>
          <c:showSerName val="0"/>
          <c:showPercent val="0"/>
          <c:showBubbleSize val="0"/>
        </c:dLbls>
        <c:gapWidth val="150"/>
        <c:overlap val="100"/>
        <c:axId val="204607456"/>
        <c:axId val="204608632"/>
      </c:barChart>
      <c:catAx>
        <c:axId val="20460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8632"/>
        <c:crosses val="autoZero"/>
        <c:auto val="1"/>
        <c:lblAlgn val="ctr"/>
        <c:lblOffset val="100"/>
        <c:tickLblSkip val="1"/>
        <c:noMultiLvlLbl val="0"/>
      </c:catAx>
      <c:valAx>
        <c:axId val="204608632"/>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Cords</a:t>
                </a:r>
                <a:r>
                  <a:rPr lang="en-US" baseline="0"/>
                  <a:t> per Acre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 Cash Flows Projections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'Gross Growth Yield metric'!$C$19</c:f>
              <c:strCache>
                <c:ptCount val="1"/>
                <c:pt idx="0">
                  <c:v>Resid Saw MaxCF</c:v>
                </c:pt>
              </c:strCache>
            </c:strRef>
          </c:tx>
          <c:spPr>
            <a:solidFill>
              <a:schemeClr val="accent6">
                <a:lumMod val="50000"/>
              </a:schemeClr>
            </a:solidFill>
            <a:ln w="6350">
              <a:solidFill>
                <a:schemeClr val="bg1">
                  <a:lumMod val="50000"/>
                </a:schemeClr>
              </a:solidFill>
            </a:ln>
            <a:effectLst/>
          </c:spPr>
          <c:invertIfNegative val="0"/>
          <c:dPt>
            <c:idx val="0"/>
            <c:invertIfNegative val="0"/>
            <c:bubble3D val="0"/>
            <c:spPr>
              <a:solidFill>
                <a:schemeClr val="tx1">
                  <a:lumMod val="65000"/>
                  <a:lumOff val="35000"/>
                </a:schemeClr>
              </a:solidFill>
              <a:ln w="6350">
                <a:solidFill>
                  <a:schemeClr val="bg1">
                    <a:lumMod val="50000"/>
                  </a:schemeClr>
                </a:solidFill>
              </a:ln>
              <a:effectLst/>
            </c:spPr>
            <c:extLst>
              <c:ext xmlns:c16="http://schemas.microsoft.com/office/drawing/2014/chart" uri="{C3380CC4-5D6E-409C-BE32-E72D297353CC}">
                <c16:uniqueId val="{00000001-90F3-409A-BF00-8371C2E426AD}"/>
              </c:ext>
            </c:extLst>
          </c:dPt>
          <c:cat>
            <c:strRef>
              <c:f>'Gross Growth Yield metric'!$D$15:$R$15</c:f>
              <c:strCache>
                <c:ptCount val="14"/>
                <c:pt idx="0">
                  <c:v>Initial</c:v>
                </c:pt>
                <c:pt idx="1">
                  <c:v>1</c:v>
                </c:pt>
                <c:pt idx="3">
                  <c:v>Year 10</c:v>
                </c:pt>
                <c:pt idx="5">
                  <c:v>Year 20</c:v>
                </c:pt>
                <c:pt idx="7">
                  <c:v>Year 30</c:v>
                </c:pt>
                <c:pt idx="9">
                  <c:v>Year 40</c:v>
                </c:pt>
                <c:pt idx="11">
                  <c:v>Year 50</c:v>
                </c:pt>
                <c:pt idx="13">
                  <c:v>Year 60</c:v>
                </c:pt>
              </c:strCache>
            </c:strRef>
          </c:cat>
          <c:val>
            <c:numRef>
              <c:f>'Gross Growth Yield metric'!$D$19:$R$19</c:f>
              <c:numCache>
                <c:formatCode>General</c:formatCode>
                <c:ptCount val="15"/>
                <c:pt idx="0">
                  <c:v>6.2688704979477015</c:v>
                </c:pt>
                <c:pt idx="1">
                  <c:v>0.86831966035208985</c:v>
                </c:pt>
                <c:pt idx="3">
                  <c:v>0.9843446088689235</c:v>
                </c:pt>
                <c:pt idx="5">
                  <c:v>5.3447413414492308E-2</c:v>
                </c:pt>
                <c:pt idx="7">
                  <c:v>2.3088251545608788E-2</c:v>
                </c:pt>
                <c:pt idx="9">
                  <c:v>9.0994022221775328E-2</c:v>
                </c:pt>
                <c:pt idx="11">
                  <c:v>1.2302903635227288E-2</c:v>
                </c:pt>
                <c:pt idx="13">
                  <c:v>2.6815261821343502E-3</c:v>
                </c:pt>
              </c:numCache>
            </c:numRef>
          </c:val>
          <c:extLst>
            <c:ext xmlns:c16="http://schemas.microsoft.com/office/drawing/2014/chart" uri="{C3380CC4-5D6E-409C-BE32-E72D297353CC}">
              <c16:uniqueId val="{00000002-90F3-409A-BF00-8371C2E426AD}"/>
            </c:ext>
          </c:extLst>
        </c:ser>
        <c:ser>
          <c:idx val="1"/>
          <c:order val="1"/>
          <c:tx>
            <c:strRef>
              <c:f>'Gross Growth Yield metric'!$C$20</c:f>
              <c:strCache>
                <c:ptCount val="1"/>
                <c:pt idx="0">
                  <c:v>Resid Pulp MaxCF</c:v>
                </c:pt>
              </c:strCache>
            </c:strRef>
          </c:tx>
          <c:spPr>
            <a:solidFill>
              <a:schemeClr val="accent6"/>
            </a:solidFill>
            <a:ln w="6350">
              <a:solidFill>
                <a:schemeClr val="bg1">
                  <a:lumMod val="50000"/>
                </a:schemeClr>
              </a:solidFill>
            </a:ln>
            <a:effectLst/>
          </c:spPr>
          <c:invertIfNegative val="0"/>
          <c:dPt>
            <c:idx val="0"/>
            <c:invertIfNegative val="0"/>
            <c:bubble3D val="0"/>
            <c:spPr>
              <a:solidFill>
                <a:schemeClr val="bg1">
                  <a:lumMod val="65000"/>
                </a:schemeClr>
              </a:solidFill>
              <a:ln w="6350">
                <a:solidFill>
                  <a:schemeClr val="bg1">
                    <a:lumMod val="50000"/>
                  </a:schemeClr>
                </a:solidFill>
              </a:ln>
              <a:effectLst/>
            </c:spPr>
            <c:extLst>
              <c:ext xmlns:c16="http://schemas.microsoft.com/office/drawing/2014/chart" uri="{C3380CC4-5D6E-409C-BE32-E72D297353CC}">
                <c16:uniqueId val="{00000004-90F3-409A-BF00-8371C2E426AD}"/>
              </c:ext>
            </c:extLst>
          </c:dPt>
          <c:cat>
            <c:strRef>
              <c:f>'Gross Growth Yield metric'!$D$15:$R$15</c:f>
              <c:strCache>
                <c:ptCount val="14"/>
                <c:pt idx="0">
                  <c:v>Initial</c:v>
                </c:pt>
                <c:pt idx="1">
                  <c:v>1</c:v>
                </c:pt>
                <c:pt idx="3">
                  <c:v>Year 10</c:v>
                </c:pt>
                <c:pt idx="5">
                  <c:v>Year 20</c:v>
                </c:pt>
                <c:pt idx="7">
                  <c:v>Year 30</c:v>
                </c:pt>
                <c:pt idx="9">
                  <c:v>Year 40</c:v>
                </c:pt>
                <c:pt idx="11">
                  <c:v>Year 50</c:v>
                </c:pt>
                <c:pt idx="13">
                  <c:v>Year 60</c:v>
                </c:pt>
              </c:strCache>
            </c:strRef>
          </c:cat>
          <c:val>
            <c:numRef>
              <c:f>'Gross Growth Yield metric'!$D$20:$R$20</c:f>
              <c:numCache>
                <c:formatCode>General</c:formatCode>
                <c:ptCount val="15"/>
                <c:pt idx="0">
                  <c:v>10.625603058830526</c:v>
                </c:pt>
                <c:pt idx="1">
                  <c:v>5.1994609644879253</c:v>
                </c:pt>
                <c:pt idx="3">
                  <c:v>2.6334289423076469</c:v>
                </c:pt>
                <c:pt idx="5">
                  <c:v>6.0113227874505313</c:v>
                </c:pt>
                <c:pt idx="7">
                  <c:v>7.431549240692525</c:v>
                </c:pt>
                <c:pt idx="9">
                  <c:v>9.2291818332688713</c:v>
                </c:pt>
                <c:pt idx="11">
                  <c:v>6.5816736400110756</c:v>
                </c:pt>
                <c:pt idx="13">
                  <c:v>3.1962778455228751</c:v>
                </c:pt>
              </c:numCache>
            </c:numRef>
          </c:val>
          <c:extLst>
            <c:ext xmlns:c16="http://schemas.microsoft.com/office/drawing/2014/chart" uri="{C3380CC4-5D6E-409C-BE32-E72D297353CC}">
              <c16:uniqueId val="{00000005-90F3-409A-BF00-8371C2E426AD}"/>
            </c:ext>
          </c:extLst>
        </c:ser>
        <c:ser>
          <c:idx val="2"/>
          <c:order val="2"/>
          <c:tx>
            <c:strRef>
              <c:f>'Gross Growth Yield metric'!$C$11</c:f>
              <c:strCache>
                <c:ptCount val="1"/>
                <c:pt idx="0">
                  <c:v>Harv Saw MaxCF</c:v>
                </c:pt>
              </c:strCache>
            </c:strRef>
          </c:tx>
          <c:spPr>
            <a:solidFill>
              <a:srgbClr val="C00000"/>
            </a:solidFill>
            <a:ln w="6350">
              <a:solidFill>
                <a:schemeClr val="bg1">
                  <a:lumMod val="50000"/>
                </a:schemeClr>
              </a:solidFill>
            </a:ln>
            <a:effectLst/>
          </c:spPr>
          <c:invertIfNegative val="0"/>
          <c:cat>
            <c:strRef>
              <c:f>'Gross Growth Yield metric'!$D$15:$R$15</c:f>
              <c:strCache>
                <c:ptCount val="14"/>
                <c:pt idx="0">
                  <c:v>Initial</c:v>
                </c:pt>
                <c:pt idx="1">
                  <c:v>1</c:v>
                </c:pt>
                <c:pt idx="3">
                  <c:v>Year 10</c:v>
                </c:pt>
                <c:pt idx="5">
                  <c:v>Year 20</c:v>
                </c:pt>
                <c:pt idx="7">
                  <c:v>Year 30</c:v>
                </c:pt>
                <c:pt idx="9">
                  <c:v>Year 40</c:v>
                </c:pt>
                <c:pt idx="11">
                  <c:v>Year 50</c:v>
                </c:pt>
                <c:pt idx="13">
                  <c:v>Year 60</c:v>
                </c:pt>
              </c:strCache>
            </c:strRef>
          </c:cat>
          <c:val>
            <c:numRef>
              <c:f>'Gross Growth Yield metric'!$D$11:$R$11</c:f>
              <c:numCache>
                <c:formatCode>General</c:formatCode>
                <c:ptCount val="15"/>
                <c:pt idx="0">
                  <c:v>0</c:v>
                </c:pt>
                <c:pt idx="2">
                  <c:v>5.0879300583623746</c:v>
                </c:pt>
                <c:pt idx="4">
                  <c:v>0.80775809822587363</c:v>
                </c:pt>
                <c:pt idx="6">
                  <c:v>0.21586189121664925</c:v>
                </c:pt>
                <c:pt idx="8">
                  <c:v>0</c:v>
                </c:pt>
                <c:pt idx="10">
                  <c:v>0.10741849913296903</c:v>
                </c:pt>
                <c:pt idx="12">
                  <c:v>0</c:v>
                </c:pt>
                <c:pt idx="14">
                  <c:v>1.2387768259018477E-2</c:v>
                </c:pt>
              </c:numCache>
            </c:numRef>
          </c:val>
          <c:extLst>
            <c:ext xmlns:c16="http://schemas.microsoft.com/office/drawing/2014/chart" uri="{C3380CC4-5D6E-409C-BE32-E72D297353CC}">
              <c16:uniqueId val="{00000006-90F3-409A-BF00-8371C2E426AD}"/>
            </c:ext>
          </c:extLst>
        </c:ser>
        <c:ser>
          <c:idx val="3"/>
          <c:order val="3"/>
          <c:tx>
            <c:strRef>
              <c:f>'Gross Growth Yield metric'!$C$12</c:f>
              <c:strCache>
                <c:ptCount val="1"/>
                <c:pt idx="0">
                  <c:v>Harv Pulp MaxCF</c:v>
                </c:pt>
              </c:strCache>
            </c:strRef>
          </c:tx>
          <c:spPr>
            <a:solidFill>
              <a:srgbClr val="FFCCCC"/>
            </a:solidFill>
            <a:ln w="6350">
              <a:solidFill>
                <a:schemeClr val="bg1">
                  <a:lumMod val="50000"/>
                </a:schemeClr>
              </a:solidFill>
            </a:ln>
            <a:effectLst/>
          </c:spPr>
          <c:invertIfNegative val="0"/>
          <c:cat>
            <c:strRef>
              <c:f>'Gross Growth Yield metric'!$D$15:$R$15</c:f>
              <c:strCache>
                <c:ptCount val="14"/>
                <c:pt idx="0">
                  <c:v>Initial</c:v>
                </c:pt>
                <c:pt idx="1">
                  <c:v>1</c:v>
                </c:pt>
                <c:pt idx="3">
                  <c:v>Year 10</c:v>
                </c:pt>
                <c:pt idx="5">
                  <c:v>Year 20</c:v>
                </c:pt>
                <c:pt idx="7">
                  <c:v>Year 30</c:v>
                </c:pt>
                <c:pt idx="9">
                  <c:v>Year 40</c:v>
                </c:pt>
                <c:pt idx="11">
                  <c:v>Year 50</c:v>
                </c:pt>
                <c:pt idx="13">
                  <c:v>Year 60</c:v>
                </c:pt>
              </c:strCache>
            </c:strRef>
          </c:cat>
          <c:val>
            <c:numRef>
              <c:f>'Gross Growth Yield metric'!$D$12:$R$12</c:f>
              <c:numCache>
                <c:formatCode>General</c:formatCode>
                <c:ptCount val="15"/>
                <c:pt idx="0">
                  <c:v>0</c:v>
                </c:pt>
                <c:pt idx="2">
                  <c:v>5.0519577550852164</c:v>
                </c:pt>
                <c:pt idx="4">
                  <c:v>6.4468213157249963</c:v>
                </c:pt>
                <c:pt idx="6">
                  <c:v>3.6358854016378563</c:v>
                </c:pt>
                <c:pt idx="8">
                  <c:v>3.3629208875062404</c:v>
                </c:pt>
                <c:pt idx="10">
                  <c:v>3.8275821148349367</c:v>
                </c:pt>
                <c:pt idx="12">
                  <c:v>10.574885836485374</c:v>
                </c:pt>
                <c:pt idx="14">
                  <c:v>8.4905021825363356</c:v>
                </c:pt>
              </c:numCache>
            </c:numRef>
          </c:val>
          <c:extLst>
            <c:ext xmlns:c16="http://schemas.microsoft.com/office/drawing/2014/chart" uri="{C3380CC4-5D6E-409C-BE32-E72D297353CC}">
              <c16:uniqueId val="{00000007-90F3-409A-BF00-8371C2E426AD}"/>
            </c:ext>
          </c:extLst>
        </c:ser>
        <c:dLbls>
          <c:showLegendKey val="0"/>
          <c:showVal val="0"/>
          <c:showCatName val="0"/>
          <c:showSerName val="0"/>
          <c:showPercent val="0"/>
          <c:showBubbleSize val="0"/>
        </c:dLbls>
        <c:gapWidth val="150"/>
        <c:overlap val="100"/>
        <c:axId val="204610200"/>
        <c:axId val="204605104"/>
      </c:barChart>
      <c:catAx>
        <c:axId val="20461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5104"/>
        <c:crosses val="autoZero"/>
        <c:auto val="1"/>
        <c:lblAlgn val="ctr"/>
        <c:lblOffset val="100"/>
        <c:tickLblSkip val="1"/>
        <c:noMultiLvlLbl val="0"/>
      </c:catAx>
      <c:valAx>
        <c:axId val="204605104"/>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Cords</a:t>
                </a:r>
                <a:r>
                  <a:rPr lang="en-US" baseline="0"/>
                  <a:t> per Acre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10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A</a:t>
            </a:r>
          </a:p>
        </c:rich>
      </c:tx>
      <c:layout>
        <c:manualLayout>
          <c:xMode val="edge"/>
          <c:yMode val="edge"/>
          <c:x val="0.13855975883449351"/>
          <c:y val="8.79629629629629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'Gross Growth Yield metric'!$C$50</c:f>
              <c:strCache>
                <c:ptCount val="1"/>
                <c:pt idx="0">
                  <c:v>Residual Sawtimber</c:v>
                </c:pt>
              </c:strCache>
            </c:strRef>
          </c:tx>
          <c:spPr>
            <a:solidFill>
              <a:schemeClr val="accent6">
                <a:lumMod val="50000"/>
              </a:schemeClr>
            </a:solidFill>
            <a:ln w="6350">
              <a:solidFill>
                <a:schemeClr val="bg1">
                  <a:lumMod val="50000"/>
                </a:schemeClr>
              </a:solidFill>
            </a:ln>
            <a:effectLst/>
          </c:spPr>
          <c:invertIfNegative val="0"/>
          <c:cat>
            <c:strRef>
              <c:f>'Gross Growth Yield metric'!$D$49:$K$49</c:f>
              <c:strCache>
                <c:ptCount val="8"/>
                <c:pt idx="0">
                  <c:v>Initial</c:v>
                </c:pt>
                <c:pt idx="1">
                  <c:v>1</c:v>
                </c:pt>
                <c:pt idx="2">
                  <c:v>2-10</c:v>
                </c:pt>
                <c:pt idx="3">
                  <c:v>11-20</c:v>
                </c:pt>
                <c:pt idx="4">
                  <c:v>21-30</c:v>
                </c:pt>
                <c:pt idx="5">
                  <c:v>31-40</c:v>
                </c:pt>
                <c:pt idx="6">
                  <c:v>41-50</c:v>
                </c:pt>
                <c:pt idx="7">
                  <c:v>51-60</c:v>
                </c:pt>
              </c:strCache>
            </c:strRef>
          </c:cat>
          <c:val>
            <c:numRef>
              <c:f>'Gross Growth Yield metric'!$D$50:$K$50</c:f>
              <c:numCache>
                <c:formatCode>General</c:formatCode>
                <c:ptCount val="8"/>
                <c:pt idx="0">
                  <c:v>37.285007595592248</c:v>
                </c:pt>
                <c:pt idx="1">
                  <c:v>34.1216003596465</c:v>
                </c:pt>
                <c:pt idx="2">
                  <c:v>41.48815108996336</c:v>
                </c:pt>
                <c:pt idx="3">
                  <c:v>49.243176140208654</c:v>
                </c:pt>
                <c:pt idx="4">
                  <c:v>51.791187666411396</c:v>
                </c:pt>
                <c:pt idx="5">
                  <c:v>61.145105257969995</c:v>
                </c:pt>
                <c:pt idx="6">
                  <c:v>51.772749463671126</c:v>
                </c:pt>
                <c:pt idx="7">
                  <c:v>56.040885016651771</c:v>
                </c:pt>
              </c:numCache>
            </c:numRef>
          </c:val>
          <c:extLst>
            <c:ext xmlns:c16="http://schemas.microsoft.com/office/drawing/2014/chart" uri="{C3380CC4-5D6E-409C-BE32-E72D297353CC}">
              <c16:uniqueId val="{00000000-47A1-4E47-9667-1E5A66045C73}"/>
            </c:ext>
          </c:extLst>
        </c:ser>
        <c:ser>
          <c:idx val="1"/>
          <c:order val="1"/>
          <c:tx>
            <c:strRef>
              <c:f>'Gross Growth Yield metric'!$C$51</c:f>
              <c:strCache>
                <c:ptCount val="1"/>
                <c:pt idx="0">
                  <c:v>Residual Pulpwood</c:v>
                </c:pt>
              </c:strCache>
            </c:strRef>
          </c:tx>
          <c:spPr>
            <a:solidFill>
              <a:schemeClr val="accent6"/>
            </a:solidFill>
            <a:ln w="6350">
              <a:solidFill>
                <a:schemeClr val="bg1">
                  <a:lumMod val="50000"/>
                </a:schemeClr>
              </a:solidFill>
            </a:ln>
            <a:effectLst/>
          </c:spPr>
          <c:invertIfNegative val="0"/>
          <c:cat>
            <c:strRef>
              <c:f>'Gross Growth Yield metric'!$D$49:$K$49</c:f>
              <c:strCache>
                <c:ptCount val="8"/>
                <c:pt idx="0">
                  <c:v>Initial</c:v>
                </c:pt>
                <c:pt idx="1">
                  <c:v>1</c:v>
                </c:pt>
                <c:pt idx="2">
                  <c:v>2-10</c:v>
                </c:pt>
                <c:pt idx="3">
                  <c:v>11-20</c:v>
                </c:pt>
                <c:pt idx="4">
                  <c:v>21-30</c:v>
                </c:pt>
                <c:pt idx="5">
                  <c:v>31-40</c:v>
                </c:pt>
                <c:pt idx="6">
                  <c:v>41-50</c:v>
                </c:pt>
                <c:pt idx="7">
                  <c:v>51-60</c:v>
                </c:pt>
              </c:strCache>
            </c:strRef>
          </c:cat>
          <c:val>
            <c:numRef>
              <c:f>'Gross Growth Yield metric'!$D$51:$K$51</c:f>
              <c:numCache>
                <c:formatCode>General</c:formatCode>
                <c:ptCount val="8"/>
                <c:pt idx="0">
                  <c:v>63.197300197211632</c:v>
                </c:pt>
                <c:pt idx="1">
                  <c:v>57.724139323900914</c:v>
                </c:pt>
                <c:pt idx="2">
                  <c:v>71.003198073239361</c:v>
                </c:pt>
                <c:pt idx="3">
                  <c:v>94.294810695388847</c:v>
                </c:pt>
                <c:pt idx="4">
                  <c:v>90.550754069241208</c:v>
                </c:pt>
                <c:pt idx="5">
                  <c:v>111.03158327356145</c:v>
                </c:pt>
                <c:pt idx="6">
                  <c:v>100.51661065872051</c:v>
                </c:pt>
                <c:pt idx="7">
                  <c:v>98.712165200348466</c:v>
                </c:pt>
              </c:numCache>
            </c:numRef>
          </c:val>
          <c:extLst>
            <c:ext xmlns:c16="http://schemas.microsoft.com/office/drawing/2014/chart" uri="{C3380CC4-5D6E-409C-BE32-E72D297353CC}">
              <c16:uniqueId val="{00000001-47A1-4E47-9667-1E5A66045C73}"/>
            </c:ext>
          </c:extLst>
        </c:ser>
        <c:ser>
          <c:idx val="2"/>
          <c:order val="2"/>
          <c:tx>
            <c:strRef>
              <c:f>'Gross Growth Yield metric'!$C$42</c:f>
              <c:strCache>
                <c:ptCount val="1"/>
                <c:pt idx="0">
                  <c:v>Harvested Sawtimber</c:v>
                </c:pt>
              </c:strCache>
            </c:strRef>
          </c:tx>
          <c:spPr>
            <a:solidFill>
              <a:srgbClr val="C00000"/>
            </a:solidFill>
            <a:ln w="6350">
              <a:solidFill>
                <a:schemeClr val="bg1">
                  <a:lumMod val="50000"/>
                </a:schemeClr>
              </a:solidFill>
            </a:ln>
            <a:effectLst/>
          </c:spPr>
          <c:invertIfNegative val="0"/>
          <c:cat>
            <c:strRef>
              <c:f>'Gross Growth Yield metric'!$D$49:$K$49</c:f>
              <c:strCache>
                <c:ptCount val="8"/>
                <c:pt idx="0">
                  <c:v>Initial</c:v>
                </c:pt>
                <c:pt idx="1">
                  <c:v>1</c:v>
                </c:pt>
                <c:pt idx="2">
                  <c:v>2-10</c:v>
                </c:pt>
                <c:pt idx="3">
                  <c:v>11-20</c:v>
                </c:pt>
                <c:pt idx="4">
                  <c:v>21-30</c:v>
                </c:pt>
                <c:pt idx="5">
                  <c:v>31-40</c:v>
                </c:pt>
                <c:pt idx="6">
                  <c:v>41-50</c:v>
                </c:pt>
                <c:pt idx="7">
                  <c:v>51-60</c:v>
                </c:pt>
              </c:strCache>
            </c:strRef>
          </c:cat>
          <c:val>
            <c:numRef>
              <c:f>'Gross Growth Yield metric'!$D$42:$K$42</c:f>
              <c:numCache>
                <c:formatCode>General</c:formatCode>
                <c:ptCount val="8"/>
                <c:pt idx="0">
                  <c:v>0</c:v>
                </c:pt>
                <c:pt idx="1">
                  <c:v>3.1633112267746255</c:v>
                </c:pt>
                <c:pt idx="2">
                  <c:v>1.5524866521983849</c:v>
                </c:pt>
                <c:pt idx="3">
                  <c:v>6.421287798094685</c:v>
                </c:pt>
                <c:pt idx="4">
                  <c:v>6.946162640797696</c:v>
                </c:pt>
                <c:pt idx="5">
                  <c:v>7.4902591355906001</c:v>
                </c:pt>
                <c:pt idx="6">
                  <c:v>29.104234141610085</c:v>
                </c:pt>
                <c:pt idx="7">
                  <c:v>10.566863558258337</c:v>
                </c:pt>
              </c:numCache>
            </c:numRef>
          </c:val>
          <c:extLst>
            <c:ext xmlns:c16="http://schemas.microsoft.com/office/drawing/2014/chart" uri="{C3380CC4-5D6E-409C-BE32-E72D297353CC}">
              <c16:uniqueId val="{00000002-47A1-4E47-9667-1E5A66045C73}"/>
            </c:ext>
          </c:extLst>
        </c:ser>
        <c:ser>
          <c:idx val="3"/>
          <c:order val="3"/>
          <c:tx>
            <c:strRef>
              <c:f>'Gross Growth Yield metric'!$C$43</c:f>
              <c:strCache>
                <c:ptCount val="1"/>
                <c:pt idx="0">
                  <c:v>Harvested Pulpwood</c:v>
                </c:pt>
              </c:strCache>
            </c:strRef>
          </c:tx>
          <c:spPr>
            <a:solidFill>
              <a:srgbClr val="FFCCCC"/>
            </a:solidFill>
            <a:ln w="6350">
              <a:solidFill>
                <a:schemeClr val="bg1">
                  <a:lumMod val="50000"/>
                </a:schemeClr>
              </a:solidFill>
            </a:ln>
            <a:effectLst/>
          </c:spPr>
          <c:invertIfNegative val="0"/>
          <c:cat>
            <c:strRef>
              <c:f>'Gross Growth Yield metric'!$D$49:$K$49</c:f>
              <c:strCache>
                <c:ptCount val="8"/>
                <c:pt idx="0">
                  <c:v>Initial</c:v>
                </c:pt>
                <c:pt idx="1">
                  <c:v>1</c:v>
                </c:pt>
                <c:pt idx="2">
                  <c:v>2-10</c:v>
                </c:pt>
                <c:pt idx="3">
                  <c:v>11-20</c:v>
                </c:pt>
                <c:pt idx="4">
                  <c:v>21-30</c:v>
                </c:pt>
                <c:pt idx="5">
                  <c:v>31-40</c:v>
                </c:pt>
                <c:pt idx="6">
                  <c:v>41-50</c:v>
                </c:pt>
                <c:pt idx="7">
                  <c:v>51-60</c:v>
                </c:pt>
              </c:strCache>
            </c:strRef>
          </c:cat>
          <c:val>
            <c:numRef>
              <c:f>'Gross Growth Yield metric'!$D$43:$K$43</c:f>
              <c:numCache>
                <c:formatCode>General</c:formatCode>
                <c:ptCount val="8"/>
                <c:pt idx="0">
                  <c:v>0</c:v>
                </c:pt>
                <c:pt idx="1">
                  <c:v>5.4733252006134743</c:v>
                </c:pt>
                <c:pt idx="2">
                  <c:v>2.8632456567510669</c:v>
                </c:pt>
                <c:pt idx="3">
                  <c:v>9.336027910202823</c:v>
                </c:pt>
                <c:pt idx="4">
                  <c:v>28.832866028092358</c:v>
                </c:pt>
                <c:pt idx="5">
                  <c:v>13.732916394993371</c:v>
                </c:pt>
                <c:pt idx="6">
                  <c:v>39.226962893960355</c:v>
                </c:pt>
                <c:pt idx="7">
                  <c:v>21.405686981563935</c:v>
                </c:pt>
              </c:numCache>
            </c:numRef>
          </c:val>
          <c:extLst>
            <c:ext xmlns:c16="http://schemas.microsoft.com/office/drawing/2014/chart" uri="{C3380CC4-5D6E-409C-BE32-E72D297353CC}">
              <c16:uniqueId val="{00000003-47A1-4E47-9667-1E5A66045C73}"/>
            </c:ext>
          </c:extLst>
        </c:ser>
        <c:dLbls>
          <c:showLegendKey val="0"/>
          <c:showVal val="0"/>
          <c:showCatName val="0"/>
          <c:showSerName val="0"/>
          <c:showPercent val="0"/>
          <c:showBubbleSize val="0"/>
        </c:dLbls>
        <c:gapWidth val="150"/>
        <c:overlap val="100"/>
        <c:axId val="598867352"/>
        <c:axId val="598863824"/>
      </c:barChart>
      <c:catAx>
        <c:axId val="59886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598863824"/>
        <c:crossesAt val="0"/>
        <c:auto val="1"/>
        <c:lblAlgn val="ctr"/>
        <c:lblOffset val="100"/>
        <c:noMultiLvlLbl val="0"/>
      </c:catAx>
      <c:valAx>
        <c:axId val="598863824"/>
        <c:scaling>
          <c:orientation val="minMax"/>
          <c:max val="22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65000"/>
                        <a:lumOff val="35000"/>
                      </a:sysClr>
                    </a:solidFill>
                    <a:latin typeface="+mn-lt"/>
                    <a:ea typeface="+mn-ea"/>
                    <a:cs typeface="+mn-cs"/>
                  </a:defRPr>
                </a:pPr>
                <a:r>
                  <a:rPr lang="en-US" sz="2400" b="1" i="0" baseline="0">
                    <a:effectLst/>
                  </a:rPr>
                  <a:t>m</a:t>
                </a:r>
                <a:r>
                  <a:rPr lang="en-US" sz="2400" b="1" i="0" baseline="30000">
                    <a:effectLst/>
                  </a:rPr>
                  <a:t>3</a:t>
                </a:r>
                <a:r>
                  <a:rPr lang="en-US" sz="2400" b="1" i="0" baseline="0">
                    <a:effectLst/>
                  </a:rPr>
                  <a:t> ha</a:t>
                </a:r>
                <a:r>
                  <a:rPr lang="en-US" sz="2400" b="1" i="0" baseline="30000">
                    <a:effectLst/>
                  </a:rPr>
                  <a:t>-1</a:t>
                </a:r>
                <a:r>
                  <a:rPr lang="en-US" sz="2400" b="1" i="0" baseline="0">
                    <a:effectLst/>
                  </a:rPr>
                  <a:t> </a:t>
                </a:r>
                <a:endParaRPr lang="en-US" sz="2400" b="1">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598867352"/>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B</a:t>
            </a:r>
          </a:p>
        </c:rich>
      </c:tx>
      <c:layout>
        <c:manualLayout>
          <c:xMode val="edge"/>
          <c:yMode val="edge"/>
          <c:x val="0.13921792384647572"/>
          <c:y val="0.365740740740740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'Gross Growth Yield metric'!$C$53</c:f>
              <c:strCache>
                <c:ptCount val="1"/>
                <c:pt idx="0">
                  <c:v>Residual Sawtimber</c:v>
                </c:pt>
              </c:strCache>
            </c:strRef>
          </c:tx>
          <c:spPr>
            <a:solidFill>
              <a:schemeClr val="accent6">
                <a:lumMod val="50000"/>
              </a:schemeClr>
            </a:solidFill>
            <a:ln w="6350">
              <a:solidFill>
                <a:schemeClr val="bg1">
                  <a:lumMod val="50000"/>
                </a:schemeClr>
              </a:solidFill>
            </a:ln>
            <a:effectLst/>
          </c:spPr>
          <c:invertIfNegative val="0"/>
          <c:cat>
            <c:strRef>
              <c:f>'Gross Growth Yield metric'!$D$49:$K$49</c:f>
              <c:strCache>
                <c:ptCount val="8"/>
                <c:pt idx="0">
                  <c:v>Initial</c:v>
                </c:pt>
                <c:pt idx="1">
                  <c:v>1</c:v>
                </c:pt>
                <c:pt idx="2">
                  <c:v>2-10</c:v>
                </c:pt>
                <c:pt idx="3">
                  <c:v>11-20</c:v>
                </c:pt>
                <c:pt idx="4">
                  <c:v>21-30</c:v>
                </c:pt>
                <c:pt idx="5">
                  <c:v>31-40</c:v>
                </c:pt>
                <c:pt idx="6">
                  <c:v>41-50</c:v>
                </c:pt>
                <c:pt idx="7">
                  <c:v>51-60</c:v>
                </c:pt>
              </c:strCache>
            </c:strRef>
          </c:cat>
          <c:val>
            <c:numRef>
              <c:f>'Gross Growth Yield metric'!$D$53:$K$53</c:f>
              <c:numCache>
                <c:formatCode>General</c:formatCode>
                <c:ptCount val="8"/>
                <c:pt idx="0">
                  <c:v>37.285007595592248</c:v>
                </c:pt>
                <c:pt idx="1">
                  <c:v>5.164455884393969</c:v>
                </c:pt>
                <c:pt idx="2">
                  <c:v>5.8545309287172778</c:v>
                </c:pt>
                <c:pt idx="3">
                  <c:v>0.31788616717740498</c:v>
                </c:pt>
                <c:pt idx="4">
                  <c:v>0.13732069190594881</c:v>
                </c:pt>
                <c:pt idx="5">
                  <c:v>0.54120001534615958</c:v>
                </c:pt>
                <c:pt idx="6">
                  <c:v>7.3173286262248088E-2</c:v>
                </c:pt>
                <c:pt idx="7">
                  <c:v>1.5948762077856029E-2</c:v>
                </c:pt>
              </c:numCache>
            </c:numRef>
          </c:val>
          <c:extLst>
            <c:ext xmlns:c16="http://schemas.microsoft.com/office/drawing/2014/chart" uri="{C3380CC4-5D6E-409C-BE32-E72D297353CC}">
              <c16:uniqueId val="{00000000-193F-40E5-8F4C-F3679040BFE1}"/>
            </c:ext>
          </c:extLst>
        </c:ser>
        <c:ser>
          <c:idx val="1"/>
          <c:order val="1"/>
          <c:tx>
            <c:strRef>
              <c:f>'Gross Growth Yield metric'!$C$54</c:f>
              <c:strCache>
                <c:ptCount val="1"/>
                <c:pt idx="0">
                  <c:v>Residual Pulpwood</c:v>
                </c:pt>
              </c:strCache>
            </c:strRef>
          </c:tx>
          <c:spPr>
            <a:solidFill>
              <a:schemeClr val="accent6"/>
            </a:solidFill>
            <a:ln w="6350">
              <a:solidFill>
                <a:schemeClr val="bg1">
                  <a:lumMod val="50000"/>
                </a:schemeClr>
              </a:solidFill>
            </a:ln>
            <a:effectLst/>
          </c:spPr>
          <c:invertIfNegative val="0"/>
          <c:cat>
            <c:strRef>
              <c:f>'Gross Growth Yield metric'!$D$49:$K$49</c:f>
              <c:strCache>
                <c:ptCount val="8"/>
                <c:pt idx="0">
                  <c:v>Initial</c:v>
                </c:pt>
                <c:pt idx="1">
                  <c:v>1</c:v>
                </c:pt>
                <c:pt idx="2">
                  <c:v>2-10</c:v>
                </c:pt>
                <c:pt idx="3">
                  <c:v>11-20</c:v>
                </c:pt>
                <c:pt idx="4">
                  <c:v>21-30</c:v>
                </c:pt>
                <c:pt idx="5">
                  <c:v>31-40</c:v>
                </c:pt>
                <c:pt idx="6">
                  <c:v>41-50</c:v>
                </c:pt>
                <c:pt idx="7">
                  <c:v>51-60</c:v>
                </c:pt>
              </c:strCache>
            </c:strRef>
          </c:cat>
          <c:val>
            <c:numRef>
              <c:f>'Gross Growth Yield metric'!$D$54:$K$54</c:f>
              <c:numCache>
                <c:formatCode>General</c:formatCode>
                <c:ptCount val="8"/>
                <c:pt idx="0">
                  <c:v>63.197300197211632</c:v>
                </c:pt>
                <c:pt idx="1">
                  <c:v>30.924540811201013</c:v>
                </c:pt>
                <c:pt idx="2">
                  <c:v>15.662696836461624</c:v>
                </c:pt>
                <c:pt idx="3">
                  <c:v>35.753205599481774</c:v>
                </c:pt>
                <c:pt idx="4">
                  <c:v>44.200206397141343</c:v>
                </c:pt>
                <c:pt idx="5">
                  <c:v>54.891884409988428</c:v>
                </c:pt>
                <c:pt idx="6">
                  <c:v>39.145449206497474</c:v>
                </c:pt>
                <c:pt idx="7">
                  <c:v>19.010321522347365</c:v>
                </c:pt>
              </c:numCache>
            </c:numRef>
          </c:val>
          <c:extLst>
            <c:ext xmlns:c16="http://schemas.microsoft.com/office/drawing/2014/chart" uri="{C3380CC4-5D6E-409C-BE32-E72D297353CC}">
              <c16:uniqueId val="{00000001-193F-40E5-8F4C-F3679040BFE1}"/>
            </c:ext>
          </c:extLst>
        </c:ser>
        <c:ser>
          <c:idx val="2"/>
          <c:order val="2"/>
          <c:tx>
            <c:strRef>
              <c:f>'Gross Growth Yield metric'!$C$45</c:f>
              <c:strCache>
                <c:ptCount val="1"/>
                <c:pt idx="0">
                  <c:v>Harvested Sawtimber</c:v>
                </c:pt>
              </c:strCache>
            </c:strRef>
          </c:tx>
          <c:spPr>
            <a:solidFill>
              <a:srgbClr val="C00000"/>
            </a:solidFill>
            <a:ln w="6350">
              <a:solidFill>
                <a:schemeClr val="bg1">
                  <a:lumMod val="50000"/>
                </a:schemeClr>
              </a:solidFill>
            </a:ln>
            <a:effectLst/>
          </c:spPr>
          <c:invertIfNegative val="0"/>
          <c:cat>
            <c:strRef>
              <c:f>'Gross Growth Yield metric'!$D$49:$K$49</c:f>
              <c:strCache>
                <c:ptCount val="8"/>
                <c:pt idx="0">
                  <c:v>Initial</c:v>
                </c:pt>
                <c:pt idx="1">
                  <c:v>1</c:v>
                </c:pt>
                <c:pt idx="2">
                  <c:v>2-10</c:v>
                </c:pt>
                <c:pt idx="3">
                  <c:v>11-20</c:v>
                </c:pt>
                <c:pt idx="4">
                  <c:v>21-30</c:v>
                </c:pt>
                <c:pt idx="5">
                  <c:v>31-40</c:v>
                </c:pt>
                <c:pt idx="6">
                  <c:v>41-50</c:v>
                </c:pt>
                <c:pt idx="7">
                  <c:v>51-60</c:v>
                </c:pt>
              </c:strCache>
            </c:strRef>
          </c:cat>
          <c:val>
            <c:numRef>
              <c:f>'Gross Growth Yield metric'!$D$45:$K$45</c:f>
              <c:numCache>
                <c:formatCode>General</c:formatCode>
                <c:ptCount val="8"/>
                <c:pt idx="0">
                  <c:v>0</c:v>
                </c:pt>
                <c:pt idx="1">
                  <c:v>30.261194729415493</c:v>
                </c:pt>
                <c:pt idx="2">
                  <c:v>4.8042572960492036</c:v>
                </c:pt>
                <c:pt idx="3">
                  <c:v>1.283869599195989</c:v>
                </c:pt>
                <c:pt idx="4">
                  <c:v>0</c:v>
                </c:pt>
                <c:pt idx="5">
                  <c:v>0.63888695059039047</c:v>
                </c:pt>
                <c:pt idx="6">
                  <c:v>0</c:v>
                </c:pt>
                <c:pt idx="7">
                  <c:v>7.3678030800149688E-2</c:v>
                </c:pt>
              </c:numCache>
            </c:numRef>
          </c:val>
          <c:extLst>
            <c:ext xmlns:c16="http://schemas.microsoft.com/office/drawing/2014/chart" uri="{C3380CC4-5D6E-409C-BE32-E72D297353CC}">
              <c16:uniqueId val="{00000002-193F-40E5-8F4C-F3679040BFE1}"/>
            </c:ext>
          </c:extLst>
        </c:ser>
        <c:ser>
          <c:idx val="3"/>
          <c:order val="3"/>
          <c:tx>
            <c:strRef>
              <c:f>'Gross Growth Yield metric'!$C$46</c:f>
              <c:strCache>
                <c:ptCount val="1"/>
                <c:pt idx="0">
                  <c:v>Harvested Pulpwood</c:v>
                </c:pt>
              </c:strCache>
            </c:strRef>
          </c:tx>
          <c:spPr>
            <a:solidFill>
              <a:srgbClr val="FFCCCC"/>
            </a:solidFill>
            <a:ln w="6350">
              <a:solidFill>
                <a:schemeClr val="bg1">
                  <a:lumMod val="50000"/>
                </a:schemeClr>
              </a:solidFill>
            </a:ln>
            <a:effectLst/>
          </c:spPr>
          <c:invertIfNegative val="0"/>
          <c:cat>
            <c:strRef>
              <c:f>'Gross Growth Yield metric'!$D$49:$K$49</c:f>
              <c:strCache>
                <c:ptCount val="8"/>
                <c:pt idx="0">
                  <c:v>Initial</c:v>
                </c:pt>
                <c:pt idx="1">
                  <c:v>1</c:v>
                </c:pt>
                <c:pt idx="2">
                  <c:v>2-10</c:v>
                </c:pt>
                <c:pt idx="3">
                  <c:v>11-20</c:v>
                </c:pt>
                <c:pt idx="4">
                  <c:v>21-30</c:v>
                </c:pt>
                <c:pt idx="5">
                  <c:v>31-40</c:v>
                </c:pt>
                <c:pt idx="6">
                  <c:v>41-50</c:v>
                </c:pt>
                <c:pt idx="7">
                  <c:v>51-60</c:v>
                </c:pt>
              </c:strCache>
            </c:strRef>
          </c:cat>
          <c:val>
            <c:numRef>
              <c:f>'Gross Growth Yield metric'!$D$46:$K$46</c:f>
              <c:numCache>
                <c:formatCode>General</c:formatCode>
                <c:ptCount val="8"/>
                <c:pt idx="0">
                  <c:v>0</c:v>
                </c:pt>
                <c:pt idx="1">
                  <c:v>30.04724428948235</c:v>
                </c:pt>
                <c:pt idx="2">
                  <c:v>38.343395640877354</c:v>
                </c:pt>
                <c:pt idx="3">
                  <c:v>21.624950596945865</c:v>
                </c:pt>
                <c:pt idx="4">
                  <c:v>20.001454947122447</c:v>
                </c:pt>
                <c:pt idx="5">
                  <c:v>22.765094329368335</c:v>
                </c:pt>
                <c:pt idx="6">
                  <c:v>62.895652233517779</c:v>
                </c:pt>
                <c:pt idx="7">
                  <c:v>50.498481101164529</c:v>
                </c:pt>
              </c:numCache>
            </c:numRef>
          </c:val>
          <c:extLst>
            <c:ext xmlns:c16="http://schemas.microsoft.com/office/drawing/2014/chart" uri="{C3380CC4-5D6E-409C-BE32-E72D297353CC}">
              <c16:uniqueId val="{00000003-193F-40E5-8F4C-F3679040BFE1}"/>
            </c:ext>
          </c:extLst>
        </c:ser>
        <c:dLbls>
          <c:showLegendKey val="0"/>
          <c:showVal val="0"/>
          <c:showCatName val="0"/>
          <c:showSerName val="0"/>
          <c:showPercent val="0"/>
          <c:showBubbleSize val="0"/>
        </c:dLbls>
        <c:gapWidth val="150"/>
        <c:overlap val="100"/>
        <c:axId val="204612160"/>
        <c:axId val="204612552"/>
      </c:barChart>
      <c:catAx>
        <c:axId val="20461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4612552"/>
        <c:crosses val="autoZero"/>
        <c:auto val="1"/>
        <c:lblAlgn val="ctr"/>
        <c:lblOffset val="100"/>
        <c:noMultiLvlLbl val="0"/>
      </c:catAx>
      <c:valAx>
        <c:axId val="204612552"/>
        <c:scaling>
          <c:orientation val="minMax"/>
          <c:max val="22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r>
                  <a:rPr lang="en-US" sz="2400" b="1" i="0" baseline="0">
                    <a:effectLst/>
                  </a:rPr>
                  <a:t>m</a:t>
                </a:r>
                <a:r>
                  <a:rPr lang="en-US" sz="2400" b="1" i="0" baseline="30000">
                    <a:effectLst/>
                  </a:rPr>
                  <a:t>3</a:t>
                </a:r>
                <a:r>
                  <a:rPr lang="en-US" sz="2400" b="1" i="0" baseline="0">
                    <a:effectLst/>
                  </a:rPr>
                  <a:t> ha</a:t>
                </a:r>
                <a:r>
                  <a:rPr lang="en-US" sz="2400" b="1" i="0" baseline="30000">
                    <a:effectLst/>
                  </a:rPr>
                  <a:t>-1</a:t>
                </a:r>
                <a:r>
                  <a:rPr lang="en-US" sz="2400" b="1" i="0" baseline="0">
                    <a:effectLst/>
                  </a:rPr>
                  <a:t> </a:t>
                </a:r>
                <a:endParaRPr lang="en-US" sz="2400" b="1">
                  <a:effectLst/>
                </a:endParaRPr>
              </a:p>
            </c:rich>
          </c:tx>
          <c:layout>
            <c:manualLayout>
              <c:xMode val="edge"/>
              <c:yMode val="edge"/>
              <c:x val="1.8115942028985508E-2"/>
              <c:y val="0.61288276465441816"/>
            </c:manualLayout>
          </c:layout>
          <c:overlay val="0"/>
          <c:spPr>
            <a:noFill/>
            <a:ln>
              <a:noFill/>
            </a:ln>
            <a:effectLst/>
          </c:spPr>
          <c:txPr>
            <a:bodyPr rot="-54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04612160"/>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Exemplary Forestry Projections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'Gross Growth Yield metric'!$C$16</c:f>
              <c:strCache>
                <c:ptCount val="1"/>
                <c:pt idx="0">
                  <c:v>Resid Saw EF</c:v>
                </c:pt>
              </c:strCache>
            </c:strRef>
          </c:tx>
          <c:spPr>
            <a:solidFill>
              <a:schemeClr val="accent6">
                <a:lumMod val="50000"/>
              </a:schemeClr>
            </a:solidFill>
            <a:ln w="6350">
              <a:solidFill>
                <a:schemeClr val="bg1">
                  <a:lumMod val="50000"/>
                </a:schemeClr>
              </a:solidFill>
            </a:ln>
            <a:effectLst/>
          </c:spPr>
          <c:invertIfNegative val="0"/>
          <c:dPt>
            <c:idx val="0"/>
            <c:invertIfNegative val="0"/>
            <c:bubble3D val="0"/>
            <c:spPr>
              <a:solidFill>
                <a:schemeClr val="tx1">
                  <a:lumMod val="65000"/>
                  <a:lumOff val="35000"/>
                </a:schemeClr>
              </a:solidFill>
              <a:ln w="6350">
                <a:solidFill>
                  <a:schemeClr val="bg1">
                    <a:lumMod val="50000"/>
                  </a:schemeClr>
                </a:solidFill>
              </a:ln>
              <a:effectLst/>
            </c:spPr>
            <c:extLst>
              <c:ext xmlns:c16="http://schemas.microsoft.com/office/drawing/2014/chart" uri="{C3380CC4-5D6E-409C-BE32-E72D297353CC}">
                <c16:uniqueId val="{00000001-3A4A-44C6-9676-5CF6A5FC87F5}"/>
              </c:ext>
            </c:extLst>
          </c:dPt>
          <c:cat>
            <c:strRef>
              <c:f>'Gross Growth Yield metric'!$D$15:$R$15</c:f>
              <c:strCache>
                <c:ptCount val="14"/>
                <c:pt idx="0">
                  <c:v>Initial</c:v>
                </c:pt>
                <c:pt idx="1">
                  <c:v>1</c:v>
                </c:pt>
                <c:pt idx="3">
                  <c:v>Year 10</c:v>
                </c:pt>
                <c:pt idx="5">
                  <c:v>Year 20</c:v>
                </c:pt>
                <c:pt idx="7">
                  <c:v>Year 30</c:v>
                </c:pt>
                <c:pt idx="9">
                  <c:v>Year 40</c:v>
                </c:pt>
                <c:pt idx="11">
                  <c:v>Year 50</c:v>
                </c:pt>
                <c:pt idx="13">
                  <c:v>Year 60</c:v>
                </c:pt>
              </c:strCache>
            </c:strRef>
          </c:cat>
          <c:val>
            <c:numRef>
              <c:f>'Gross Growth Yield metric'!$D$16:$R$16</c:f>
              <c:numCache>
                <c:formatCode>General</c:formatCode>
                <c:ptCount val="15"/>
                <c:pt idx="0">
                  <c:v>6.2688704979477015</c:v>
                </c:pt>
                <c:pt idx="1">
                  <c:v>5.7369947770276672</c:v>
                </c:pt>
                <c:pt idx="3">
                  <c:v>6.9755610405994553</c:v>
                </c:pt>
                <c:pt idx="5">
                  <c:v>8.2794429728663896</c:v>
                </c:pt>
                <c:pt idx="7">
                  <c:v>8.7078498665512214</c:v>
                </c:pt>
                <c:pt idx="9">
                  <c:v>10.280559698502225</c:v>
                </c:pt>
                <c:pt idx="11">
                  <c:v>8.7047497812180659</c:v>
                </c:pt>
                <c:pt idx="13">
                  <c:v>9.4223676865040815</c:v>
                </c:pt>
              </c:numCache>
            </c:numRef>
          </c:val>
          <c:extLst>
            <c:ext xmlns:c16="http://schemas.microsoft.com/office/drawing/2014/chart" uri="{C3380CC4-5D6E-409C-BE32-E72D297353CC}">
              <c16:uniqueId val="{00000002-3A4A-44C6-9676-5CF6A5FC87F5}"/>
            </c:ext>
          </c:extLst>
        </c:ser>
        <c:ser>
          <c:idx val="1"/>
          <c:order val="1"/>
          <c:tx>
            <c:strRef>
              <c:f>'Gross Growth Yield metric'!$C$17</c:f>
              <c:strCache>
                <c:ptCount val="1"/>
                <c:pt idx="0">
                  <c:v>Resid Pulp EF</c:v>
                </c:pt>
              </c:strCache>
            </c:strRef>
          </c:tx>
          <c:spPr>
            <a:solidFill>
              <a:schemeClr val="accent6"/>
            </a:solidFill>
            <a:ln w="6350">
              <a:solidFill>
                <a:schemeClr val="bg1">
                  <a:lumMod val="50000"/>
                </a:schemeClr>
              </a:solidFill>
            </a:ln>
            <a:effectLst/>
          </c:spPr>
          <c:invertIfNegative val="0"/>
          <c:dPt>
            <c:idx val="0"/>
            <c:invertIfNegative val="0"/>
            <c:bubble3D val="0"/>
            <c:spPr>
              <a:solidFill>
                <a:schemeClr val="bg1">
                  <a:lumMod val="65000"/>
                </a:schemeClr>
              </a:solidFill>
              <a:ln w="6350">
                <a:solidFill>
                  <a:schemeClr val="bg1">
                    <a:lumMod val="50000"/>
                  </a:schemeClr>
                </a:solidFill>
              </a:ln>
              <a:effectLst/>
            </c:spPr>
            <c:extLst>
              <c:ext xmlns:c16="http://schemas.microsoft.com/office/drawing/2014/chart" uri="{C3380CC4-5D6E-409C-BE32-E72D297353CC}">
                <c16:uniqueId val="{00000004-3A4A-44C6-9676-5CF6A5FC87F5}"/>
              </c:ext>
            </c:extLst>
          </c:dPt>
          <c:cat>
            <c:strRef>
              <c:f>'Gross Growth Yield metric'!$D$15:$R$15</c:f>
              <c:strCache>
                <c:ptCount val="14"/>
                <c:pt idx="0">
                  <c:v>Initial</c:v>
                </c:pt>
                <c:pt idx="1">
                  <c:v>1</c:v>
                </c:pt>
                <c:pt idx="3">
                  <c:v>Year 10</c:v>
                </c:pt>
                <c:pt idx="5">
                  <c:v>Year 20</c:v>
                </c:pt>
                <c:pt idx="7">
                  <c:v>Year 30</c:v>
                </c:pt>
                <c:pt idx="9">
                  <c:v>Year 40</c:v>
                </c:pt>
                <c:pt idx="11">
                  <c:v>Year 50</c:v>
                </c:pt>
                <c:pt idx="13">
                  <c:v>Year 60</c:v>
                </c:pt>
              </c:strCache>
            </c:strRef>
          </c:cat>
          <c:val>
            <c:numRef>
              <c:f>'Gross Growth Yield metric'!$D$17:$R$17</c:f>
              <c:numCache>
                <c:formatCode>General</c:formatCode>
                <c:ptCount val="15"/>
                <c:pt idx="0">
                  <c:v>10.625603058830526</c:v>
                </c:pt>
                <c:pt idx="1">
                  <c:v>9.7053796515735211</c:v>
                </c:pt>
                <c:pt idx="3">
                  <c:v>11.938038433278669</c:v>
                </c:pt>
                <c:pt idx="5">
                  <c:v>15.854146076337869</c:v>
                </c:pt>
                <c:pt idx="7">
                  <c:v>15.224643559377746</c:v>
                </c:pt>
                <c:pt idx="9">
                  <c:v>18.668163468641414</c:v>
                </c:pt>
                <c:pt idx="11">
                  <c:v>16.900241028424531</c:v>
                </c:pt>
                <c:pt idx="13">
                  <c:v>16.596852733004646</c:v>
                </c:pt>
              </c:numCache>
            </c:numRef>
          </c:val>
          <c:extLst>
            <c:ext xmlns:c16="http://schemas.microsoft.com/office/drawing/2014/chart" uri="{C3380CC4-5D6E-409C-BE32-E72D297353CC}">
              <c16:uniqueId val="{00000005-3A4A-44C6-9676-5CF6A5FC87F5}"/>
            </c:ext>
          </c:extLst>
        </c:ser>
        <c:ser>
          <c:idx val="2"/>
          <c:order val="2"/>
          <c:tx>
            <c:strRef>
              <c:f>'Gross Growth Yield metric'!$C$8</c:f>
              <c:strCache>
                <c:ptCount val="1"/>
                <c:pt idx="0">
                  <c:v>Harv Saw EF</c:v>
                </c:pt>
              </c:strCache>
            </c:strRef>
          </c:tx>
          <c:spPr>
            <a:solidFill>
              <a:srgbClr val="C00000"/>
            </a:solidFill>
            <a:ln w="6350">
              <a:solidFill>
                <a:schemeClr val="bg1">
                  <a:lumMod val="50000"/>
                </a:schemeClr>
              </a:solidFill>
            </a:ln>
            <a:effectLst/>
          </c:spPr>
          <c:invertIfNegative val="0"/>
          <c:cat>
            <c:strRef>
              <c:f>'Gross Growth Yield metric'!$D$15:$R$15</c:f>
              <c:strCache>
                <c:ptCount val="14"/>
                <c:pt idx="0">
                  <c:v>Initial</c:v>
                </c:pt>
                <c:pt idx="1">
                  <c:v>1</c:v>
                </c:pt>
                <c:pt idx="3">
                  <c:v>Year 10</c:v>
                </c:pt>
                <c:pt idx="5">
                  <c:v>Year 20</c:v>
                </c:pt>
                <c:pt idx="7">
                  <c:v>Year 30</c:v>
                </c:pt>
                <c:pt idx="9">
                  <c:v>Year 40</c:v>
                </c:pt>
                <c:pt idx="11">
                  <c:v>Year 50</c:v>
                </c:pt>
                <c:pt idx="13">
                  <c:v>Year 60</c:v>
                </c:pt>
              </c:strCache>
            </c:strRef>
          </c:cat>
          <c:val>
            <c:numRef>
              <c:f>'Gross Growth Yield metric'!$D$8:$Q$8</c:f>
              <c:numCache>
                <c:formatCode>General</c:formatCode>
                <c:ptCount val="14"/>
                <c:pt idx="0">
                  <c:v>0</c:v>
                </c:pt>
                <c:pt idx="2">
                  <c:v>0.53185957853200239</c:v>
                </c:pt>
                <c:pt idx="4">
                  <c:v>0.26102550059758023</c:v>
                </c:pt>
                <c:pt idx="6">
                  <c:v>1.0796356024094276</c:v>
                </c:pt>
                <c:pt idx="8">
                  <c:v>1.1678848111054405</c:v>
                </c:pt>
                <c:pt idx="10">
                  <c:v>1.2593658294611192</c:v>
                </c:pt>
                <c:pt idx="12">
                  <c:v>4.8934058631456629</c:v>
                </c:pt>
              </c:numCache>
            </c:numRef>
          </c:val>
          <c:extLst>
            <c:ext xmlns:c16="http://schemas.microsoft.com/office/drawing/2014/chart" uri="{C3380CC4-5D6E-409C-BE32-E72D297353CC}">
              <c16:uniqueId val="{00000006-3A4A-44C6-9676-5CF6A5FC87F5}"/>
            </c:ext>
          </c:extLst>
        </c:ser>
        <c:ser>
          <c:idx val="3"/>
          <c:order val="3"/>
          <c:tx>
            <c:strRef>
              <c:f>'Gross Growth Yield metric'!$C$9</c:f>
              <c:strCache>
                <c:ptCount val="1"/>
                <c:pt idx="0">
                  <c:v>Harv Pulp EF</c:v>
                </c:pt>
              </c:strCache>
            </c:strRef>
          </c:tx>
          <c:spPr>
            <a:solidFill>
              <a:srgbClr val="FFCCCC"/>
            </a:solidFill>
            <a:ln w="6350">
              <a:solidFill>
                <a:schemeClr val="bg1">
                  <a:lumMod val="50000"/>
                </a:schemeClr>
              </a:solidFill>
            </a:ln>
            <a:effectLst/>
          </c:spPr>
          <c:invertIfNegative val="0"/>
          <c:cat>
            <c:strRef>
              <c:f>'Gross Growth Yield metric'!$D$15:$R$15</c:f>
              <c:strCache>
                <c:ptCount val="14"/>
                <c:pt idx="0">
                  <c:v>Initial</c:v>
                </c:pt>
                <c:pt idx="1">
                  <c:v>1</c:v>
                </c:pt>
                <c:pt idx="3">
                  <c:v>Year 10</c:v>
                </c:pt>
                <c:pt idx="5">
                  <c:v>Year 20</c:v>
                </c:pt>
                <c:pt idx="7">
                  <c:v>Year 30</c:v>
                </c:pt>
                <c:pt idx="9">
                  <c:v>Year 40</c:v>
                </c:pt>
                <c:pt idx="11">
                  <c:v>Year 50</c:v>
                </c:pt>
                <c:pt idx="13">
                  <c:v>Year 60</c:v>
                </c:pt>
              </c:strCache>
            </c:strRef>
          </c:cat>
          <c:val>
            <c:numRef>
              <c:f>'Gross Growth Yield metric'!$D$9:$R$9</c:f>
              <c:numCache>
                <c:formatCode>General</c:formatCode>
                <c:ptCount val="15"/>
                <c:pt idx="0">
                  <c:v>0</c:v>
                </c:pt>
                <c:pt idx="2">
                  <c:v>0.92025103623301219</c:v>
                </c:pt>
                <c:pt idx="4">
                  <c:v>0.48140841006843682</c:v>
                </c:pt>
                <c:pt idx="6">
                  <c:v>1.5697019716097809</c:v>
                </c:pt>
                <c:pt idx="8">
                  <c:v>4.847779707470262</c:v>
                </c:pt>
                <c:pt idx="10">
                  <c:v>2.3089675982668592</c:v>
                </c:pt>
                <c:pt idx="12">
                  <c:v>6.5953788471028245</c:v>
                </c:pt>
                <c:pt idx="14">
                  <c:v>3.5990197739129046</c:v>
                </c:pt>
              </c:numCache>
            </c:numRef>
          </c:val>
          <c:extLst>
            <c:ext xmlns:c16="http://schemas.microsoft.com/office/drawing/2014/chart" uri="{C3380CC4-5D6E-409C-BE32-E72D297353CC}">
              <c16:uniqueId val="{00000007-3A4A-44C6-9676-5CF6A5FC87F5}"/>
            </c:ext>
          </c:extLst>
        </c:ser>
        <c:dLbls>
          <c:showLegendKey val="0"/>
          <c:showVal val="0"/>
          <c:showCatName val="0"/>
          <c:showSerName val="0"/>
          <c:showPercent val="0"/>
          <c:showBubbleSize val="0"/>
        </c:dLbls>
        <c:gapWidth val="150"/>
        <c:overlap val="100"/>
        <c:axId val="204607456"/>
        <c:axId val="204608632"/>
      </c:barChart>
      <c:catAx>
        <c:axId val="20460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8632"/>
        <c:crosses val="autoZero"/>
        <c:auto val="1"/>
        <c:lblAlgn val="ctr"/>
        <c:lblOffset val="100"/>
        <c:tickLblSkip val="1"/>
        <c:noMultiLvlLbl val="0"/>
      </c:catAx>
      <c:valAx>
        <c:axId val="204608632"/>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Cords</a:t>
                </a:r>
                <a:r>
                  <a:rPr lang="en-US" baseline="0"/>
                  <a:t> per Acre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 Cash Flows Projections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'Gross Growth Yield metric'!$C$19</c:f>
              <c:strCache>
                <c:ptCount val="1"/>
                <c:pt idx="0">
                  <c:v>Resid Saw MaxCF</c:v>
                </c:pt>
              </c:strCache>
            </c:strRef>
          </c:tx>
          <c:spPr>
            <a:solidFill>
              <a:schemeClr val="accent6">
                <a:lumMod val="50000"/>
              </a:schemeClr>
            </a:solidFill>
            <a:ln w="6350">
              <a:solidFill>
                <a:schemeClr val="bg1">
                  <a:lumMod val="50000"/>
                </a:schemeClr>
              </a:solidFill>
            </a:ln>
            <a:effectLst/>
          </c:spPr>
          <c:invertIfNegative val="0"/>
          <c:dPt>
            <c:idx val="0"/>
            <c:invertIfNegative val="0"/>
            <c:bubble3D val="0"/>
            <c:spPr>
              <a:solidFill>
                <a:schemeClr val="tx1">
                  <a:lumMod val="65000"/>
                  <a:lumOff val="35000"/>
                </a:schemeClr>
              </a:solidFill>
              <a:ln w="6350">
                <a:solidFill>
                  <a:schemeClr val="bg1">
                    <a:lumMod val="50000"/>
                  </a:schemeClr>
                </a:solidFill>
              </a:ln>
              <a:effectLst/>
            </c:spPr>
            <c:extLst>
              <c:ext xmlns:c16="http://schemas.microsoft.com/office/drawing/2014/chart" uri="{C3380CC4-5D6E-409C-BE32-E72D297353CC}">
                <c16:uniqueId val="{00000001-CED5-4536-80FB-51D2B351F5D1}"/>
              </c:ext>
            </c:extLst>
          </c:dPt>
          <c:cat>
            <c:strRef>
              <c:f>'Gross Growth Yield metric'!$D$15:$R$15</c:f>
              <c:strCache>
                <c:ptCount val="14"/>
                <c:pt idx="0">
                  <c:v>Initial</c:v>
                </c:pt>
                <c:pt idx="1">
                  <c:v>1</c:v>
                </c:pt>
                <c:pt idx="3">
                  <c:v>Year 10</c:v>
                </c:pt>
                <c:pt idx="5">
                  <c:v>Year 20</c:v>
                </c:pt>
                <c:pt idx="7">
                  <c:v>Year 30</c:v>
                </c:pt>
                <c:pt idx="9">
                  <c:v>Year 40</c:v>
                </c:pt>
                <c:pt idx="11">
                  <c:v>Year 50</c:v>
                </c:pt>
                <c:pt idx="13">
                  <c:v>Year 60</c:v>
                </c:pt>
              </c:strCache>
            </c:strRef>
          </c:cat>
          <c:val>
            <c:numRef>
              <c:f>'Gross Growth Yield metric'!$D$19:$R$19</c:f>
              <c:numCache>
                <c:formatCode>General</c:formatCode>
                <c:ptCount val="15"/>
                <c:pt idx="0">
                  <c:v>6.2688704979477015</c:v>
                </c:pt>
                <c:pt idx="1">
                  <c:v>0.86831966035208985</c:v>
                </c:pt>
                <c:pt idx="3">
                  <c:v>0.9843446088689235</c:v>
                </c:pt>
                <c:pt idx="5">
                  <c:v>5.3447413414492308E-2</c:v>
                </c:pt>
                <c:pt idx="7">
                  <c:v>2.3088251545608788E-2</c:v>
                </c:pt>
                <c:pt idx="9">
                  <c:v>9.0994022221775328E-2</c:v>
                </c:pt>
                <c:pt idx="11">
                  <c:v>1.2302903635227288E-2</c:v>
                </c:pt>
                <c:pt idx="13">
                  <c:v>2.6815261821343502E-3</c:v>
                </c:pt>
              </c:numCache>
            </c:numRef>
          </c:val>
          <c:extLst>
            <c:ext xmlns:c16="http://schemas.microsoft.com/office/drawing/2014/chart" uri="{C3380CC4-5D6E-409C-BE32-E72D297353CC}">
              <c16:uniqueId val="{00000002-CED5-4536-80FB-51D2B351F5D1}"/>
            </c:ext>
          </c:extLst>
        </c:ser>
        <c:ser>
          <c:idx val="1"/>
          <c:order val="1"/>
          <c:tx>
            <c:strRef>
              <c:f>'Gross Growth Yield metric'!$C$20</c:f>
              <c:strCache>
                <c:ptCount val="1"/>
                <c:pt idx="0">
                  <c:v>Resid Pulp MaxCF</c:v>
                </c:pt>
              </c:strCache>
            </c:strRef>
          </c:tx>
          <c:spPr>
            <a:solidFill>
              <a:schemeClr val="accent6"/>
            </a:solidFill>
            <a:ln w="6350">
              <a:solidFill>
                <a:schemeClr val="bg1">
                  <a:lumMod val="50000"/>
                </a:schemeClr>
              </a:solidFill>
            </a:ln>
            <a:effectLst/>
          </c:spPr>
          <c:invertIfNegative val="0"/>
          <c:dPt>
            <c:idx val="0"/>
            <c:invertIfNegative val="0"/>
            <c:bubble3D val="0"/>
            <c:spPr>
              <a:solidFill>
                <a:schemeClr val="bg1">
                  <a:lumMod val="65000"/>
                </a:schemeClr>
              </a:solidFill>
              <a:ln w="6350">
                <a:solidFill>
                  <a:schemeClr val="bg1">
                    <a:lumMod val="50000"/>
                  </a:schemeClr>
                </a:solidFill>
              </a:ln>
              <a:effectLst/>
            </c:spPr>
            <c:extLst>
              <c:ext xmlns:c16="http://schemas.microsoft.com/office/drawing/2014/chart" uri="{C3380CC4-5D6E-409C-BE32-E72D297353CC}">
                <c16:uniqueId val="{00000004-CED5-4536-80FB-51D2B351F5D1}"/>
              </c:ext>
            </c:extLst>
          </c:dPt>
          <c:cat>
            <c:strRef>
              <c:f>'Gross Growth Yield metric'!$D$15:$R$15</c:f>
              <c:strCache>
                <c:ptCount val="14"/>
                <c:pt idx="0">
                  <c:v>Initial</c:v>
                </c:pt>
                <c:pt idx="1">
                  <c:v>1</c:v>
                </c:pt>
                <c:pt idx="3">
                  <c:v>Year 10</c:v>
                </c:pt>
                <c:pt idx="5">
                  <c:v>Year 20</c:v>
                </c:pt>
                <c:pt idx="7">
                  <c:v>Year 30</c:v>
                </c:pt>
                <c:pt idx="9">
                  <c:v>Year 40</c:v>
                </c:pt>
                <c:pt idx="11">
                  <c:v>Year 50</c:v>
                </c:pt>
                <c:pt idx="13">
                  <c:v>Year 60</c:v>
                </c:pt>
              </c:strCache>
            </c:strRef>
          </c:cat>
          <c:val>
            <c:numRef>
              <c:f>'Gross Growth Yield metric'!$D$20:$R$20</c:f>
              <c:numCache>
                <c:formatCode>General</c:formatCode>
                <c:ptCount val="15"/>
                <c:pt idx="0">
                  <c:v>10.625603058830526</c:v>
                </c:pt>
                <c:pt idx="1">
                  <c:v>5.1994609644879253</c:v>
                </c:pt>
                <c:pt idx="3">
                  <c:v>2.6334289423076469</c:v>
                </c:pt>
                <c:pt idx="5">
                  <c:v>6.0113227874505313</c:v>
                </c:pt>
                <c:pt idx="7">
                  <c:v>7.431549240692525</c:v>
                </c:pt>
                <c:pt idx="9">
                  <c:v>9.2291818332688713</c:v>
                </c:pt>
                <c:pt idx="11">
                  <c:v>6.5816736400110756</c:v>
                </c:pt>
                <c:pt idx="13">
                  <c:v>3.1962778455228751</c:v>
                </c:pt>
              </c:numCache>
            </c:numRef>
          </c:val>
          <c:extLst>
            <c:ext xmlns:c16="http://schemas.microsoft.com/office/drawing/2014/chart" uri="{C3380CC4-5D6E-409C-BE32-E72D297353CC}">
              <c16:uniqueId val="{00000005-CED5-4536-80FB-51D2B351F5D1}"/>
            </c:ext>
          </c:extLst>
        </c:ser>
        <c:ser>
          <c:idx val="2"/>
          <c:order val="2"/>
          <c:tx>
            <c:strRef>
              <c:f>'Gross Growth Yield metric'!$C$11</c:f>
              <c:strCache>
                <c:ptCount val="1"/>
                <c:pt idx="0">
                  <c:v>Harv Saw MaxCF</c:v>
                </c:pt>
              </c:strCache>
            </c:strRef>
          </c:tx>
          <c:spPr>
            <a:solidFill>
              <a:srgbClr val="C00000"/>
            </a:solidFill>
            <a:ln w="6350">
              <a:solidFill>
                <a:schemeClr val="bg1">
                  <a:lumMod val="50000"/>
                </a:schemeClr>
              </a:solidFill>
            </a:ln>
            <a:effectLst/>
          </c:spPr>
          <c:invertIfNegative val="0"/>
          <c:cat>
            <c:strRef>
              <c:f>'Gross Growth Yield metric'!$D$15:$R$15</c:f>
              <c:strCache>
                <c:ptCount val="14"/>
                <c:pt idx="0">
                  <c:v>Initial</c:v>
                </c:pt>
                <c:pt idx="1">
                  <c:v>1</c:v>
                </c:pt>
                <c:pt idx="3">
                  <c:v>Year 10</c:v>
                </c:pt>
                <c:pt idx="5">
                  <c:v>Year 20</c:v>
                </c:pt>
                <c:pt idx="7">
                  <c:v>Year 30</c:v>
                </c:pt>
                <c:pt idx="9">
                  <c:v>Year 40</c:v>
                </c:pt>
                <c:pt idx="11">
                  <c:v>Year 50</c:v>
                </c:pt>
                <c:pt idx="13">
                  <c:v>Year 60</c:v>
                </c:pt>
              </c:strCache>
            </c:strRef>
          </c:cat>
          <c:val>
            <c:numRef>
              <c:f>'Gross Growth Yield metric'!$D$11:$R$11</c:f>
              <c:numCache>
                <c:formatCode>General</c:formatCode>
                <c:ptCount val="15"/>
                <c:pt idx="0">
                  <c:v>0</c:v>
                </c:pt>
                <c:pt idx="2">
                  <c:v>5.0879300583623746</c:v>
                </c:pt>
                <c:pt idx="4">
                  <c:v>0.80775809822587363</c:v>
                </c:pt>
                <c:pt idx="6">
                  <c:v>0.21586189121664925</c:v>
                </c:pt>
                <c:pt idx="8">
                  <c:v>0</c:v>
                </c:pt>
                <c:pt idx="10">
                  <c:v>0.10741849913296903</c:v>
                </c:pt>
                <c:pt idx="12">
                  <c:v>0</c:v>
                </c:pt>
                <c:pt idx="14">
                  <c:v>1.2387768259018477E-2</c:v>
                </c:pt>
              </c:numCache>
            </c:numRef>
          </c:val>
          <c:extLst>
            <c:ext xmlns:c16="http://schemas.microsoft.com/office/drawing/2014/chart" uri="{C3380CC4-5D6E-409C-BE32-E72D297353CC}">
              <c16:uniqueId val="{00000006-CED5-4536-80FB-51D2B351F5D1}"/>
            </c:ext>
          </c:extLst>
        </c:ser>
        <c:ser>
          <c:idx val="3"/>
          <c:order val="3"/>
          <c:tx>
            <c:strRef>
              <c:f>'Gross Growth Yield metric'!$C$12</c:f>
              <c:strCache>
                <c:ptCount val="1"/>
                <c:pt idx="0">
                  <c:v>Harv Pulp MaxCF</c:v>
                </c:pt>
              </c:strCache>
            </c:strRef>
          </c:tx>
          <c:spPr>
            <a:solidFill>
              <a:srgbClr val="FFCCCC"/>
            </a:solidFill>
            <a:ln w="6350">
              <a:solidFill>
                <a:schemeClr val="bg1">
                  <a:lumMod val="50000"/>
                </a:schemeClr>
              </a:solidFill>
            </a:ln>
            <a:effectLst/>
          </c:spPr>
          <c:invertIfNegative val="0"/>
          <c:cat>
            <c:strRef>
              <c:f>'Gross Growth Yield metric'!$D$15:$R$15</c:f>
              <c:strCache>
                <c:ptCount val="14"/>
                <c:pt idx="0">
                  <c:v>Initial</c:v>
                </c:pt>
                <c:pt idx="1">
                  <c:v>1</c:v>
                </c:pt>
                <c:pt idx="3">
                  <c:v>Year 10</c:v>
                </c:pt>
                <c:pt idx="5">
                  <c:v>Year 20</c:v>
                </c:pt>
                <c:pt idx="7">
                  <c:v>Year 30</c:v>
                </c:pt>
                <c:pt idx="9">
                  <c:v>Year 40</c:v>
                </c:pt>
                <c:pt idx="11">
                  <c:v>Year 50</c:v>
                </c:pt>
                <c:pt idx="13">
                  <c:v>Year 60</c:v>
                </c:pt>
              </c:strCache>
            </c:strRef>
          </c:cat>
          <c:val>
            <c:numRef>
              <c:f>'Gross Growth Yield metric'!$D$12:$R$12</c:f>
              <c:numCache>
                <c:formatCode>General</c:formatCode>
                <c:ptCount val="15"/>
                <c:pt idx="0">
                  <c:v>0</c:v>
                </c:pt>
                <c:pt idx="2">
                  <c:v>5.0519577550852164</c:v>
                </c:pt>
                <c:pt idx="4">
                  <c:v>6.4468213157249963</c:v>
                </c:pt>
                <c:pt idx="6">
                  <c:v>3.6358854016378563</c:v>
                </c:pt>
                <c:pt idx="8">
                  <c:v>3.3629208875062404</c:v>
                </c:pt>
                <c:pt idx="10">
                  <c:v>3.8275821148349367</c:v>
                </c:pt>
                <c:pt idx="12">
                  <c:v>10.574885836485374</c:v>
                </c:pt>
                <c:pt idx="14">
                  <c:v>8.4905021825363356</c:v>
                </c:pt>
              </c:numCache>
            </c:numRef>
          </c:val>
          <c:extLst>
            <c:ext xmlns:c16="http://schemas.microsoft.com/office/drawing/2014/chart" uri="{C3380CC4-5D6E-409C-BE32-E72D297353CC}">
              <c16:uniqueId val="{00000007-CED5-4536-80FB-51D2B351F5D1}"/>
            </c:ext>
          </c:extLst>
        </c:ser>
        <c:dLbls>
          <c:showLegendKey val="0"/>
          <c:showVal val="0"/>
          <c:showCatName val="0"/>
          <c:showSerName val="0"/>
          <c:showPercent val="0"/>
          <c:showBubbleSize val="0"/>
        </c:dLbls>
        <c:gapWidth val="150"/>
        <c:overlap val="100"/>
        <c:axId val="204610200"/>
        <c:axId val="204605104"/>
      </c:barChart>
      <c:catAx>
        <c:axId val="20461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5104"/>
        <c:crosses val="autoZero"/>
        <c:auto val="1"/>
        <c:lblAlgn val="ctr"/>
        <c:lblOffset val="100"/>
        <c:tickLblSkip val="1"/>
        <c:noMultiLvlLbl val="0"/>
      </c:catAx>
      <c:valAx>
        <c:axId val="204605104"/>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Cords</a:t>
                </a:r>
                <a:r>
                  <a:rPr lang="en-US" baseline="0"/>
                  <a:t> per Acre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10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Exemplary Forestry Projections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'Stocking &amp; DecadalYieldOriginal'!$C$16</c:f>
              <c:strCache>
                <c:ptCount val="1"/>
                <c:pt idx="0">
                  <c:v>Resid Saw EF</c:v>
                </c:pt>
              </c:strCache>
            </c:strRef>
          </c:tx>
          <c:spPr>
            <a:solidFill>
              <a:schemeClr val="accent6">
                <a:lumMod val="50000"/>
              </a:schemeClr>
            </a:solidFill>
            <a:ln w="6350">
              <a:solidFill>
                <a:schemeClr val="bg1">
                  <a:lumMod val="50000"/>
                </a:schemeClr>
              </a:solidFill>
            </a:ln>
            <a:effectLst/>
          </c:spPr>
          <c:invertIfNegative val="0"/>
          <c:dPt>
            <c:idx val="0"/>
            <c:invertIfNegative val="0"/>
            <c:bubble3D val="0"/>
            <c:spPr>
              <a:solidFill>
                <a:schemeClr val="tx1">
                  <a:lumMod val="65000"/>
                  <a:lumOff val="35000"/>
                </a:schemeClr>
              </a:solidFill>
              <a:ln w="6350">
                <a:solidFill>
                  <a:schemeClr val="bg1">
                    <a:lumMod val="50000"/>
                  </a:schemeClr>
                </a:solidFill>
              </a:ln>
              <a:effectLst/>
            </c:spPr>
            <c:extLst>
              <c:ext xmlns:c16="http://schemas.microsoft.com/office/drawing/2014/chart" uri="{C3380CC4-5D6E-409C-BE32-E72D297353CC}">
                <c16:uniqueId val="{00000001-4CFB-48EC-B09D-FEEB1DB27FEE}"/>
              </c:ext>
            </c:extLst>
          </c:dPt>
          <c:cat>
            <c:strRef>
              <c:f>'Stocking &amp; DecadalYieldOriginal'!$D$15:$R$15</c:f>
              <c:strCache>
                <c:ptCount val="14"/>
                <c:pt idx="0">
                  <c:v>Initial</c:v>
                </c:pt>
                <c:pt idx="1">
                  <c:v>Year 1</c:v>
                </c:pt>
                <c:pt idx="3">
                  <c:v>Year 10</c:v>
                </c:pt>
                <c:pt idx="5">
                  <c:v>Year 20</c:v>
                </c:pt>
                <c:pt idx="7">
                  <c:v>Year 30</c:v>
                </c:pt>
                <c:pt idx="9">
                  <c:v>Year 40</c:v>
                </c:pt>
                <c:pt idx="11">
                  <c:v>Year 50</c:v>
                </c:pt>
                <c:pt idx="13">
                  <c:v>Year 60</c:v>
                </c:pt>
              </c:strCache>
            </c:strRef>
          </c:cat>
          <c:val>
            <c:numRef>
              <c:f>'Stocking &amp; DecadalYieldOriginal'!$D$16:$R$16</c:f>
              <c:numCache>
                <c:formatCode>General</c:formatCode>
                <c:ptCount val="15"/>
                <c:pt idx="0">
                  <c:v>6.2688704979477015</c:v>
                </c:pt>
                <c:pt idx="1">
                  <c:v>5.7369947770276672</c:v>
                </c:pt>
                <c:pt idx="3">
                  <c:v>6.9755610405994553</c:v>
                </c:pt>
                <c:pt idx="5">
                  <c:v>8.2794429728663896</c:v>
                </c:pt>
                <c:pt idx="7">
                  <c:v>8.7078498665512214</c:v>
                </c:pt>
                <c:pt idx="9">
                  <c:v>10.280559698502225</c:v>
                </c:pt>
                <c:pt idx="11">
                  <c:v>8.7047497812180659</c:v>
                </c:pt>
                <c:pt idx="13">
                  <c:v>9.4223676865040815</c:v>
                </c:pt>
              </c:numCache>
            </c:numRef>
          </c:val>
          <c:extLst>
            <c:ext xmlns:c16="http://schemas.microsoft.com/office/drawing/2014/chart" uri="{C3380CC4-5D6E-409C-BE32-E72D297353CC}">
              <c16:uniqueId val="{00000002-4CFB-48EC-B09D-FEEB1DB27FEE}"/>
            </c:ext>
          </c:extLst>
        </c:ser>
        <c:ser>
          <c:idx val="1"/>
          <c:order val="1"/>
          <c:tx>
            <c:strRef>
              <c:f>'Stocking &amp; DecadalYieldOriginal'!$C$17</c:f>
              <c:strCache>
                <c:ptCount val="1"/>
                <c:pt idx="0">
                  <c:v>Resid Pulp EF</c:v>
                </c:pt>
              </c:strCache>
            </c:strRef>
          </c:tx>
          <c:spPr>
            <a:solidFill>
              <a:schemeClr val="accent6"/>
            </a:solidFill>
            <a:ln w="6350">
              <a:solidFill>
                <a:schemeClr val="bg1">
                  <a:lumMod val="50000"/>
                </a:schemeClr>
              </a:solidFill>
            </a:ln>
            <a:effectLst/>
          </c:spPr>
          <c:invertIfNegative val="0"/>
          <c:dPt>
            <c:idx val="0"/>
            <c:invertIfNegative val="0"/>
            <c:bubble3D val="0"/>
            <c:spPr>
              <a:solidFill>
                <a:schemeClr val="bg1">
                  <a:lumMod val="65000"/>
                </a:schemeClr>
              </a:solidFill>
              <a:ln w="6350">
                <a:solidFill>
                  <a:schemeClr val="bg1">
                    <a:lumMod val="50000"/>
                  </a:schemeClr>
                </a:solidFill>
              </a:ln>
              <a:effectLst/>
            </c:spPr>
            <c:extLst>
              <c:ext xmlns:c16="http://schemas.microsoft.com/office/drawing/2014/chart" uri="{C3380CC4-5D6E-409C-BE32-E72D297353CC}">
                <c16:uniqueId val="{00000004-4CFB-48EC-B09D-FEEB1DB27FEE}"/>
              </c:ext>
            </c:extLst>
          </c:dPt>
          <c:cat>
            <c:strRef>
              <c:f>'Stocking &amp; DecadalYieldOriginal'!$D$15:$R$15</c:f>
              <c:strCache>
                <c:ptCount val="14"/>
                <c:pt idx="0">
                  <c:v>Initial</c:v>
                </c:pt>
                <c:pt idx="1">
                  <c:v>Year 1</c:v>
                </c:pt>
                <c:pt idx="3">
                  <c:v>Year 10</c:v>
                </c:pt>
                <c:pt idx="5">
                  <c:v>Year 20</c:v>
                </c:pt>
                <c:pt idx="7">
                  <c:v>Year 30</c:v>
                </c:pt>
                <c:pt idx="9">
                  <c:v>Year 40</c:v>
                </c:pt>
                <c:pt idx="11">
                  <c:v>Year 50</c:v>
                </c:pt>
                <c:pt idx="13">
                  <c:v>Year 60</c:v>
                </c:pt>
              </c:strCache>
            </c:strRef>
          </c:cat>
          <c:val>
            <c:numRef>
              <c:f>'Stocking &amp; DecadalYieldOriginal'!$D$17:$R$17</c:f>
              <c:numCache>
                <c:formatCode>General</c:formatCode>
                <c:ptCount val="15"/>
                <c:pt idx="0">
                  <c:v>10.625603058830526</c:v>
                </c:pt>
                <c:pt idx="1">
                  <c:v>9.7053796515735211</c:v>
                </c:pt>
                <c:pt idx="3">
                  <c:v>11.938038433278669</c:v>
                </c:pt>
                <c:pt idx="5">
                  <c:v>15.854146076337869</c:v>
                </c:pt>
                <c:pt idx="7">
                  <c:v>15.224643559377746</c:v>
                </c:pt>
                <c:pt idx="9">
                  <c:v>18.668163468641414</c:v>
                </c:pt>
                <c:pt idx="11">
                  <c:v>16.900241028424531</c:v>
                </c:pt>
                <c:pt idx="13">
                  <c:v>16.596852733004646</c:v>
                </c:pt>
              </c:numCache>
            </c:numRef>
          </c:val>
          <c:extLst>
            <c:ext xmlns:c16="http://schemas.microsoft.com/office/drawing/2014/chart" uri="{C3380CC4-5D6E-409C-BE32-E72D297353CC}">
              <c16:uniqueId val="{00000005-4CFB-48EC-B09D-FEEB1DB27FEE}"/>
            </c:ext>
          </c:extLst>
        </c:ser>
        <c:ser>
          <c:idx val="2"/>
          <c:order val="2"/>
          <c:tx>
            <c:strRef>
              <c:f>'Stocking &amp; DecadalYieldOriginal'!$C$8</c:f>
              <c:strCache>
                <c:ptCount val="1"/>
                <c:pt idx="0">
                  <c:v>Harv Saw EF</c:v>
                </c:pt>
              </c:strCache>
            </c:strRef>
          </c:tx>
          <c:spPr>
            <a:solidFill>
              <a:srgbClr val="C00000"/>
            </a:solidFill>
            <a:ln w="6350">
              <a:solidFill>
                <a:schemeClr val="bg1">
                  <a:lumMod val="50000"/>
                </a:schemeClr>
              </a:solidFill>
            </a:ln>
            <a:effectLst/>
          </c:spPr>
          <c:invertIfNegative val="0"/>
          <c:cat>
            <c:strRef>
              <c:f>'Stocking &amp; DecadalYieldOriginal'!$D$15:$R$15</c:f>
              <c:strCache>
                <c:ptCount val="14"/>
                <c:pt idx="0">
                  <c:v>Initial</c:v>
                </c:pt>
                <c:pt idx="1">
                  <c:v>Year 1</c:v>
                </c:pt>
                <c:pt idx="3">
                  <c:v>Year 10</c:v>
                </c:pt>
                <c:pt idx="5">
                  <c:v>Year 20</c:v>
                </c:pt>
                <c:pt idx="7">
                  <c:v>Year 30</c:v>
                </c:pt>
                <c:pt idx="9">
                  <c:v>Year 40</c:v>
                </c:pt>
                <c:pt idx="11">
                  <c:v>Year 50</c:v>
                </c:pt>
                <c:pt idx="13">
                  <c:v>Year 60</c:v>
                </c:pt>
              </c:strCache>
            </c:strRef>
          </c:cat>
          <c:val>
            <c:numRef>
              <c:f>'Stocking &amp; DecadalYieldOriginal'!$D$8:$Q$8</c:f>
              <c:numCache>
                <c:formatCode>General</c:formatCode>
                <c:ptCount val="14"/>
                <c:pt idx="0">
                  <c:v>0</c:v>
                </c:pt>
                <c:pt idx="2">
                  <c:v>0.53185957853200239</c:v>
                </c:pt>
                <c:pt idx="4">
                  <c:v>0.26102550059758023</c:v>
                </c:pt>
                <c:pt idx="6">
                  <c:v>1.0796356024094276</c:v>
                </c:pt>
                <c:pt idx="8">
                  <c:v>1.1678848111054405</c:v>
                </c:pt>
                <c:pt idx="10">
                  <c:v>1.2593658294611192</c:v>
                </c:pt>
                <c:pt idx="12">
                  <c:v>4.8934058631456629</c:v>
                </c:pt>
              </c:numCache>
            </c:numRef>
          </c:val>
          <c:extLst>
            <c:ext xmlns:c16="http://schemas.microsoft.com/office/drawing/2014/chart" uri="{C3380CC4-5D6E-409C-BE32-E72D297353CC}">
              <c16:uniqueId val="{00000006-4CFB-48EC-B09D-FEEB1DB27FEE}"/>
            </c:ext>
          </c:extLst>
        </c:ser>
        <c:ser>
          <c:idx val="3"/>
          <c:order val="3"/>
          <c:tx>
            <c:strRef>
              <c:f>'Stocking &amp; DecadalYieldOriginal'!$C$9</c:f>
              <c:strCache>
                <c:ptCount val="1"/>
                <c:pt idx="0">
                  <c:v>Harv Pulp EF</c:v>
                </c:pt>
              </c:strCache>
            </c:strRef>
          </c:tx>
          <c:spPr>
            <a:solidFill>
              <a:srgbClr val="FFCCCC"/>
            </a:solidFill>
            <a:ln w="6350">
              <a:solidFill>
                <a:schemeClr val="bg1">
                  <a:lumMod val="50000"/>
                </a:schemeClr>
              </a:solidFill>
            </a:ln>
            <a:effectLst/>
          </c:spPr>
          <c:invertIfNegative val="0"/>
          <c:cat>
            <c:strRef>
              <c:f>'Stocking &amp; DecadalYieldOriginal'!$D$15:$R$15</c:f>
              <c:strCache>
                <c:ptCount val="14"/>
                <c:pt idx="0">
                  <c:v>Initial</c:v>
                </c:pt>
                <c:pt idx="1">
                  <c:v>Year 1</c:v>
                </c:pt>
                <c:pt idx="3">
                  <c:v>Year 10</c:v>
                </c:pt>
                <c:pt idx="5">
                  <c:v>Year 20</c:v>
                </c:pt>
                <c:pt idx="7">
                  <c:v>Year 30</c:v>
                </c:pt>
                <c:pt idx="9">
                  <c:v>Year 40</c:v>
                </c:pt>
                <c:pt idx="11">
                  <c:v>Year 50</c:v>
                </c:pt>
                <c:pt idx="13">
                  <c:v>Year 60</c:v>
                </c:pt>
              </c:strCache>
            </c:strRef>
          </c:cat>
          <c:val>
            <c:numRef>
              <c:f>'Stocking &amp; DecadalYieldOriginal'!$D$9:$R$9</c:f>
              <c:numCache>
                <c:formatCode>General</c:formatCode>
                <c:ptCount val="15"/>
                <c:pt idx="0">
                  <c:v>0</c:v>
                </c:pt>
                <c:pt idx="2">
                  <c:v>0.92025103623301219</c:v>
                </c:pt>
                <c:pt idx="4">
                  <c:v>0.48140841006843682</c:v>
                </c:pt>
                <c:pt idx="6">
                  <c:v>1.5697019716097809</c:v>
                </c:pt>
                <c:pt idx="8">
                  <c:v>4.847779707470262</c:v>
                </c:pt>
                <c:pt idx="10">
                  <c:v>2.3089675982668592</c:v>
                </c:pt>
                <c:pt idx="12">
                  <c:v>6.5953788471028245</c:v>
                </c:pt>
                <c:pt idx="14">
                  <c:v>3.5990197739129046</c:v>
                </c:pt>
              </c:numCache>
            </c:numRef>
          </c:val>
          <c:extLst>
            <c:ext xmlns:c16="http://schemas.microsoft.com/office/drawing/2014/chart" uri="{C3380CC4-5D6E-409C-BE32-E72D297353CC}">
              <c16:uniqueId val="{00000007-4CFB-48EC-B09D-FEEB1DB27FEE}"/>
            </c:ext>
          </c:extLst>
        </c:ser>
        <c:dLbls>
          <c:showLegendKey val="0"/>
          <c:showVal val="0"/>
          <c:showCatName val="0"/>
          <c:showSerName val="0"/>
          <c:showPercent val="0"/>
          <c:showBubbleSize val="0"/>
        </c:dLbls>
        <c:gapWidth val="150"/>
        <c:overlap val="100"/>
        <c:axId val="204607456"/>
        <c:axId val="204608632"/>
      </c:barChart>
      <c:catAx>
        <c:axId val="20460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8632"/>
        <c:crosses val="autoZero"/>
        <c:auto val="1"/>
        <c:lblAlgn val="ctr"/>
        <c:lblOffset val="100"/>
        <c:tickLblSkip val="1"/>
        <c:noMultiLvlLbl val="0"/>
      </c:catAx>
      <c:valAx>
        <c:axId val="204608632"/>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Cords</a:t>
                </a:r>
                <a:r>
                  <a:rPr lang="en-US" baseline="0"/>
                  <a:t> per Acre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2000"/>
              <a:t>23 cm</a:t>
            </a:r>
          </a:p>
        </c:rich>
      </c:tx>
      <c:layout>
        <c:manualLayout>
          <c:xMode val="edge"/>
          <c:yMode val="edge"/>
          <c:x val="0.60542726860926632"/>
          <c:y val="0.17013001818247825"/>
        </c:manualLayout>
      </c:layout>
      <c:overlay val="0"/>
    </c:title>
    <c:autoTitleDeleted val="0"/>
    <c:plotArea>
      <c:layout>
        <c:manualLayout>
          <c:layoutTarget val="inner"/>
          <c:xMode val="edge"/>
          <c:yMode val="edge"/>
          <c:x val="9.9647599380268223E-2"/>
          <c:y val="3.024718561801475E-2"/>
          <c:w val="0.87079769793892237"/>
          <c:h val="0.85386661994119395"/>
        </c:manualLayout>
      </c:layout>
      <c:scatterChart>
        <c:scatterStyle val="lineMarker"/>
        <c:varyColors val="0"/>
        <c:ser>
          <c:idx val="0"/>
          <c:order val="0"/>
          <c:tx>
            <c:v>A line</c:v>
          </c:tx>
          <c:spPr>
            <a:ln w="25400" cap="rnd">
              <a:noFill/>
              <a:round/>
            </a:ln>
            <a:effectLst/>
          </c:spPr>
          <c:marker>
            <c:symbol val="diamond"/>
            <c:size val="11"/>
            <c:spPr>
              <a:solidFill>
                <a:schemeClr val="tx1"/>
              </a:solidFill>
              <a:ln w="9525">
                <a:solidFill>
                  <a:schemeClr val="tx1"/>
                </a:solidFill>
              </a:ln>
              <a:effectLst/>
            </c:spPr>
          </c:marker>
          <c:xVal>
            <c:numRef>
              <c:f>SFStockingGraphic!$B$2:$B$6</c:f>
              <c:numCache>
                <c:formatCode>General</c:formatCode>
                <c:ptCount val="5"/>
                <c:pt idx="0">
                  <c:v>511.53391000000107</c:v>
                </c:pt>
                <c:pt idx="1">
                  <c:v>397.19103600000057</c:v>
                </c:pt>
                <c:pt idx="2">
                  <c:v>565.69632400000125</c:v>
                </c:pt>
                <c:pt idx="3">
                  <c:v>541.62414000000115</c:v>
                </c:pt>
                <c:pt idx="4">
                  <c:v>397.19103600000057</c:v>
                </c:pt>
              </c:numCache>
            </c:numRef>
          </c:xVal>
          <c:yVal>
            <c:numRef>
              <c:f>SFStockingGraphic!$C$2:$C$6</c:f>
              <c:numCache>
                <c:formatCode>General</c:formatCode>
                <c:ptCount val="5"/>
                <c:pt idx="0">
                  <c:v>182.21488685265123</c:v>
                </c:pt>
                <c:pt idx="1">
                  <c:v>176.25121245236554</c:v>
                </c:pt>
                <c:pt idx="2">
                  <c:v>143.18858057023763</c:v>
                </c:pt>
                <c:pt idx="3">
                  <c:v>175.02788621042251</c:v>
                </c:pt>
                <c:pt idx="4">
                  <c:v>191.8459141107935</c:v>
                </c:pt>
              </c:numCache>
            </c:numRef>
          </c:yVal>
          <c:smooth val="0"/>
          <c:extLst>
            <c:ext xmlns:c16="http://schemas.microsoft.com/office/drawing/2014/chart" uri="{C3380CC4-5D6E-409C-BE32-E72D297353CC}">
              <c16:uniqueId val="{00000000-547C-4CCE-B410-48188FC454FF}"/>
            </c:ext>
          </c:extLst>
        </c:ser>
        <c:ser>
          <c:idx val="1"/>
          <c:order val="1"/>
          <c:tx>
            <c:v>B line</c:v>
          </c:tx>
          <c:spPr>
            <a:ln w="25400" cap="rnd">
              <a:noFill/>
              <a:round/>
            </a:ln>
            <a:effectLst/>
          </c:spPr>
          <c:marker>
            <c:symbol val="square"/>
            <c:size val="8"/>
            <c:spPr>
              <a:solidFill>
                <a:schemeClr val="bg1">
                  <a:lumMod val="50000"/>
                </a:schemeClr>
              </a:solidFill>
              <a:ln w="9525">
                <a:solidFill>
                  <a:schemeClr val="tx1"/>
                </a:solidFill>
              </a:ln>
              <a:effectLst/>
            </c:spPr>
          </c:marker>
          <c:xVal>
            <c:numRef>
              <c:f>SFStockingGraphic!$B$7:$B$64</c:f>
              <c:numCache>
                <c:formatCode>General</c:formatCode>
                <c:ptCount val="58"/>
                <c:pt idx="1">
                  <c:v>343.02862200000033</c:v>
                </c:pt>
                <c:pt idx="2">
                  <c:v>463.38954200000086</c:v>
                </c:pt>
                <c:pt idx="3">
                  <c:v>264.79402399999998</c:v>
                </c:pt>
                <c:pt idx="4">
                  <c:v>276.83011600000003</c:v>
                </c:pt>
                <c:pt idx="5">
                  <c:v>337.0105760000003</c:v>
                </c:pt>
                <c:pt idx="6">
                  <c:v>288.86620800000009</c:v>
                </c:pt>
                <c:pt idx="7">
                  <c:v>264.79402399999998</c:v>
                </c:pt>
                <c:pt idx="8">
                  <c:v>264.79402399999998</c:v>
                </c:pt>
                <c:pt idx="9">
                  <c:v>312.93839200000019</c:v>
                </c:pt>
                <c:pt idx="10">
                  <c:v>361.08276000000041</c:v>
                </c:pt>
                <c:pt idx="11">
                  <c:v>403.20908200000059</c:v>
                </c:pt>
                <c:pt idx="12">
                  <c:v>300.90230000000014</c:v>
                </c:pt>
                <c:pt idx="13">
                  <c:v>276.83011600000003</c:v>
                </c:pt>
                <c:pt idx="14">
                  <c:v>324.97448400000025</c:v>
                </c:pt>
                <c:pt idx="15">
                  <c:v>288.86620800000009</c:v>
                </c:pt>
                <c:pt idx="16">
                  <c:v>355.06471400000038</c:v>
                </c:pt>
                <c:pt idx="17">
                  <c:v>367.10080600000043</c:v>
                </c:pt>
                <c:pt idx="18">
                  <c:v>330.99253000000027</c:v>
                </c:pt>
                <c:pt idx="19">
                  <c:v>373.11885200000046</c:v>
                </c:pt>
                <c:pt idx="20">
                  <c:v>337.0105760000003</c:v>
                </c:pt>
                <c:pt idx="21">
                  <c:v>330.99253000000027</c:v>
                </c:pt>
                <c:pt idx="22">
                  <c:v>324.97448400000025</c:v>
                </c:pt>
                <c:pt idx="23">
                  <c:v>288.86620800000009</c:v>
                </c:pt>
                <c:pt idx="24">
                  <c:v>330.99253000000027</c:v>
                </c:pt>
                <c:pt idx="25">
                  <c:v>421.26322000000067</c:v>
                </c:pt>
                <c:pt idx="26">
                  <c:v>391.17299000000054</c:v>
                </c:pt>
                <c:pt idx="27">
                  <c:v>282.84816200000006</c:v>
                </c:pt>
                <c:pt idx="28">
                  <c:v>367.10080600000043</c:v>
                </c:pt>
                <c:pt idx="29">
                  <c:v>343.02862200000033</c:v>
                </c:pt>
                <c:pt idx="30">
                  <c:v>300.90230000000014</c:v>
                </c:pt>
                <c:pt idx="31">
                  <c:v>529.58804800000109</c:v>
                </c:pt>
                <c:pt idx="32">
                  <c:v>451.35345000000081</c:v>
                </c:pt>
                <c:pt idx="33">
                  <c:v>397.19103600000057</c:v>
                </c:pt>
                <c:pt idx="34">
                  <c:v>391.17299000000054</c:v>
                </c:pt>
                <c:pt idx="35">
                  <c:v>385.15494400000051</c:v>
                </c:pt>
                <c:pt idx="36">
                  <c:v>312.93839200000019</c:v>
                </c:pt>
                <c:pt idx="37">
                  <c:v>337.0105760000003</c:v>
                </c:pt>
                <c:pt idx="38">
                  <c:v>361.08276000000041</c:v>
                </c:pt>
                <c:pt idx="39">
                  <c:v>228.68574799999996</c:v>
                </c:pt>
                <c:pt idx="40">
                  <c:v>463.38954200000086</c:v>
                </c:pt>
                <c:pt idx="41">
                  <c:v>318.95643800000022</c:v>
                </c:pt>
                <c:pt idx="42">
                  <c:v>330.99253000000027</c:v>
                </c:pt>
                <c:pt idx="43">
                  <c:v>361.08276000000041</c:v>
                </c:pt>
                <c:pt idx="44">
                  <c:v>258.77597799999995</c:v>
                </c:pt>
                <c:pt idx="45">
                  <c:v>282.84816200000006</c:v>
                </c:pt>
                <c:pt idx="46">
                  <c:v>306.92034600000017</c:v>
                </c:pt>
                <c:pt idx="47">
                  <c:v>306.92034600000017</c:v>
                </c:pt>
                <c:pt idx="48">
                  <c:v>216.64965599999996</c:v>
                </c:pt>
                <c:pt idx="49">
                  <c:v>228.68574799999996</c:v>
                </c:pt>
                <c:pt idx="50">
                  <c:v>264.79402399999998</c:v>
                </c:pt>
                <c:pt idx="51">
                  <c:v>258.77597799999995</c:v>
                </c:pt>
                <c:pt idx="52">
                  <c:v>276.83011600000003</c:v>
                </c:pt>
                <c:pt idx="53">
                  <c:v>306.92034600000017</c:v>
                </c:pt>
                <c:pt idx="54">
                  <c:v>258.77597799999995</c:v>
                </c:pt>
                <c:pt idx="55">
                  <c:v>240.72183999999996</c:v>
                </c:pt>
                <c:pt idx="56">
                  <c:v>276.83011600000003</c:v>
                </c:pt>
                <c:pt idx="57">
                  <c:v>210.63160999999997</c:v>
                </c:pt>
              </c:numCache>
            </c:numRef>
          </c:xVal>
          <c:yVal>
            <c:numRef>
              <c:f>SFStockingGraphic!$C$7:$C$64</c:f>
              <c:numCache>
                <c:formatCode>General</c:formatCode>
                <c:ptCount val="58"/>
                <c:pt idx="1">
                  <c:v>126.41256655743543</c:v>
                </c:pt>
                <c:pt idx="2">
                  <c:v>127.99136967622974</c:v>
                </c:pt>
                <c:pt idx="3">
                  <c:v>126.64003237060059</c:v>
                </c:pt>
                <c:pt idx="4">
                  <c:v>138.42328666615111</c:v>
                </c:pt>
                <c:pt idx="5">
                  <c:v>128.43908016563418</c:v>
                </c:pt>
                <c:pt idx="6">
                  <c:v>135.04609221931639</c:v>
                </c:pt>
                <c:pt idx="7">
                  <c:v>118.9603532499288</c:v>
                </c:pt>
                <c:pt idx="8">
                  <c:v>162.89736087543645</c:v>
                </c:pt>
                <c:pt idx="9">
                  <c:v>147.44051728559359</c:v>
                </c:pt>
                <c:pt idx="10">
                  <c:v>97.714127246511154</c:v>
                </c:pt>
                <c:pt idx="11">
                  <c:v>148.23156001247389</c:v>
                </c:pt>
                <c:pt idx="12">
                  <c:v>149.51528121779708</c:v>
                </c:pt>
                <c:pt idx="13">
                  <c:v>123.10036234293359</c:v>
                </c:pt>
                <c:pt idx="14">
                  <c:v>116.17233792954646</c:v>
                </c:pt>
                <c:pt idx="15">
                  <c:v>128.05242110660308</c:v>
                </c:pt>
                <c:pt idx="16">
                  <c:v>113.80774381981793</c:v>
                </c:pt>
                <c:pt idx="17">
                  <c:v>132.26693920334307</c:v>
                </c:pt>
                <c:pt idx="18">
                  <c:v>103.29442492273208</c:v>
                </c:pt>
                <c:pt idx="19">
                  <c:v>146.92092366042687</c:v>
                </c:pt>
                <c:pt idx="20">
                  <c:v>122.47343636436871</c:v>
                </c:pt>
                <c:pt idx="21">
                  <c:v>140.63623690043624</c:v>
                </c:pt>
                <c:pt idx="22">
                  <c:v>129.45069580225044</c:v>
                </c:pt>
                <c:pt idx="23">
                  <c:v>115.41904205477867</c:v>
                </c:pt>
                <c:pt idx="24">
                  <c:v>113.95479242630849</c:v>
                </c:pt>
                <c:pt idx="25">
                  <c:v>114.74550691969222</c:v>
                </c:pt>
                <c:pt idx="26">
                  <c:v>86.259106447591464</c:v>
                </c:pt>
                <c:pt idx="27">
                  <c:v>125.41473672767766</c:v>
                </c:pt>
                <c:pt idx="28">
                  <c:v>104.86896100607024</c:v>
                </c:pt>
                <c:pt idx="29">
                  <c:v>131.33869487487101</c:v>
                </c:pt>
                <c:pt idx="30">
                  <c:v>143.25488373655705</c:v>
                </c:pt>
                <c:pt idx="31">
                  <c:v>127.13927551897611</c:v>
                </c:pt>
                <c:pt idx="32">
                  <c:v>101.54034511673687</c:v>
                </c:pt>
                <c:pt idx="33">
                  <c:v>101.11200040363364</c:v>
                </c:pt>
                <c:pt idx="34">
                  <c:v>126.04297564022912</c:v>
                </c:pt>
                <c:pt idx="35">
                  <c:v>155.80226561226422</c:v>
                </c:pt>
                <c:pt idx="36">
                  <c:v>143.67338144476142</c:v>
                </c:pt>
                <c:pt idx="37">
                  <c:v>149.73224355907004</c:v>
                </c:pt>
                <c:pt idx="38">
                  <c:v>143.37633013031046</c:v>
                </c:pt>
                <c:pt idx="39">
                  <c:v>127.3375285509411</c:v>
                </c:pt>
                <c:pt idx="40">
                  <c:v>96.279090399241142</c:v>
                </c:pt>
                <c:pt idx="41">
                  <c:v>131.13354893947678</c:v>
                </c:pt>
                <c:pt idx="42">
                  <c:v>99.548952492677543</c:v>
                </c:pt>
                <c:pt idx="43">
                  <c:v>152.77660924032114</c:v>
                </c:pt>
                <c:pt idx="44">
                  <c:v>118.36690708802023</c:v>
                </c:pt>
                <c:pt idx="45">
                  <c:v>123.66295455615887</c:v>
                </c:pt>
                <c:pt idx="46">
                  <c:v>146.42135227855482</c:v>
                </c:pt>
                <c:pt idx="47">
                  <c:v>122.15964514158961</c:v>
                </c:pt>
                <c:pt idx="48">
                  <c:v>194.40547891752064</c:v>
                </c:pt>
                <c:pt idx="49">
                  <c:v>128.3668687963754</c:v>
                </c:pt>
                <c:pt idx="50">
                  <c:v>144.44801249681018</c:v>
                </c:pt>
                <c:pt idx="51">
                  <c:v>180.1181312761735</c:v>
                </c:pt>
                <c:pt idx="52">
                  <c:v>135.93658969567585</c:v>
                </c:pt>
                <c:pt idx="53">
                  <c:v>156.80961421342425</c:v>
                </c:pt>
                <c:pt idx="54">
                  <c:v>128.73908558155478</c:v>
                </c:pt>
                <c:pt idx="55">
                  <c:v>144.51168979515657</c:v>
                </c:pt>
                <c:pt idx="56">
                  <c:v>164.16959390837755</c:v>
                </c:pt>
                <c:pt idx="57">
                  <c:v>193.22580773062947</c:v>
                </c:pt>
              </c:numCache>
            </c:numRef>
          </c:yVal>
          <c:smooth val="0"/>
          <c:extLst>
            <c:ext xmlns:c16="http://schemas.microsoft.com/office/drawing/2014/chart" uri="{C3380CC4-5D6E-409C-BE32-E72D297353CC}">
              <c16:uniqueId val="{00000001-547C-4CCE-B410-48188FC454FF}"/>
            </c:ext>
          </c:extLst>
        </c:ser>
        <c:ser>
          <c:idx val="2"/>
          <c:order val="2"/>
          <c:tx>
            <c:v>C line</c:v>
          </c:tx>
          <c:spPr>
            <a:ln w="25400" cap="rnd">
              <a:noFill/>
              <a:round/>
            </a:ln>
            <a:effectLst/>
          </c:spPr>
          <c:marker>
            <c:symbol val="triangle"/>
            <c:size val="10"/>
            <c:spPr>
              <a:solidFill>
                <a:schemeClr val="bg1">
                  <a:lumMod val="85000"/>
                </a:schemeClr>
              </a:solidFill>
              <a:ln w="9525">
                <a:solidFill>
                  <a:schemeClr val="tx1"/>
                </a:solidFill>
              </a:ln>
              <a:effectLst/>
            </c:spPr>
          </c:marker>
          <c:xVal>
            <c:numRef>
              <c:f>SFStockingGraphic!$B$66:$B$102</c:f>
              <c:numCache>
                <c:formatCode>General</c:formatCode>
                <c:ptCount val="37"/>
                <c:pt idx="0">
                  <c:v>312.93839200000019</c:v>
                </c:pt>
                <c:pt idx="1">
                  <c:v>288.86620800000009</c:v>
                </c:pt>
                <c:pt idx="2">
                  <c:v>228.68574799999996</c:v>
                </c:pt>
                <c:pt idx="3">
                  <c:v>252.75793199999995</c:v>
                </c:pt>
                <c:pt idx="4">
                  <c:v>252.75793199999995</c:v>
                </c:pt>
                <c:pt idx="5">
                  <c:v>264.79402399999998</c:v>
                </c:pt>
                <c:pt idx="6">
                  <c:v>270.81207000000001</c:v>
                </c:pt>
                <c:pt idx="7">
                  <c:v>312.93839200000019</c:v>
                </c:pt>
                <c:pt idx="8">
                  <c:v>324.97448400000025</c:v>
                </c:pt>
                <c:pt idx="9">
                  <c:v>282.84816200000006</c:v>
                </c:pt>
                <c:pt idx="10">
                  <c:v>222.66770199999996</c:v>
                </c:pt>
                <c:pt idx="11">
                  <c:v>282.84816200000006</c:v>
                </c:pt>
                <c:pt idx="12">
                  <c:v>300.90230000000014</c:v>
                </c:pt>
                <c:pt idx="13">
                  <c:v>312.93839200000019</c:v>
                </c:pt>
                <c:pt idx="14">
                  <c:v>264.79402399999998</c:v>
                </c:pt>
                <c:pt idx="15">
                  <c:v>252.75793199999995</c:v>
                </c:pt>
                <c:pt idx="16">
                  <c:v>282.84816200000006</c:v>
                </c:pt>
                <c:pt idx="17">
                  <c:v>228.68574799999996</c:v>
                </c:pt>
                <c:pt idx="18">
                  <c:v>294.88425400000011</c:v>
                </c:pt>
                <c:pt idx="19">
                  <c:v>270.81207000000001</c:v>
                </c:pt>
                <c:pt idx="20">
                  <c:v>282.84816200000006</c:v>
                </c:pt>
                <c:pt idx="21">
                  <c:v>276.83011600000003</c:v>
                </c:pt>
                <c:pt idx="22">
                  <c:v>355.06471400000038</c:v>
                </c:pt>
                <c:pt idx="23">
                  <c:v>258.77597799999995</c:v>
                </c:pt>
                <c:pt idx="24">
                  <c:v>379.13689800000049</c:v>
                </c:pt>
                <c:pt idx="25">
                  <c:v>330.99253000000027</c:v>
                </c:pt>
                <c:pt idx="26">
                  <c:v>228.68574799999996</c:v>
                </c:pt>
                <c:pt idx="27">
                  <c:v>234.70379399999996</c:v>
                </c:pt>
                <c:pt idx="28">
                  <c:v>234.70379399999996</c:v>
                </c:pt>
                <c:pt idx="29">
                  <c:v>300.90230000000014</c:v>
                </c:pt>
                <c:pt idx="30">
                  <c:v>210.63160999999997</c:v>
                </c:pt>
                <c:pt idx="31">
                  <c:v>210.63160999999997</c:v>
                </c:pt>
                <c:pt idx="32">
                  <c:v>204.61356399999997</c:v>
                </c:pt>
                <c:pt idx="33">
                  <c:v>216.64965599999996</c:v>
                </c:pt>
                <c:pt idx="34">
                  <c:v>198.59551799999997</c:v>
                </c:pt>
                <c:pt idx="35">
                  <c:v>234.70379399999996</c:v>
                </c:pt>
                <c:pt idx="36">
                  <c:v>198.59551799999997</c:v>
                </c:pt>
              </c:numCache>
            </c:numRef>
          </c:xVal>
          <c:yVal>
            <c:numRef>
              <c:f>SFStockingGraphic!$C$66:$C$102</c:f>
              <c:numCache>
                <c:formatCode>General</c:formatCode>
                <c:ptCount val="37"/>
                <c:pt idx="0">
                  <c:v>96.261694023919702</c:v>
                </c:pt>
                <c:pt idx="1">
                  <c:v>78.331282803466806</c:v>
                </c:pt>
                <c:pt idx="2">
                  <c:v>99.447200108722001</c:v>
                </c:pt>
                <c:pt idx="3">
                  <c:v>107.06254546405411</c:v>
                </c:pt>
                <c:pt idx="4">
                  <c:v>113.08924069569301</c:v>
                </c:pt>
                <c:pt idx="5">
                  <c:v>112.40356092123116</c:v>
                </c:pt>
                <c:pt idx="6">
                  <c:v>93.309890188718583</c:v>
                </c:pt>
                <c:pt idx="7">
                  <c:v>76.100279726867001</c:v>
                </c:pt>
                <c:pt idx="8">
                  <c:v>89.199422110410538</c:v>
                </c:pt>
                <c:pt idx="9">
                  <c:v>91.958224649592751</c:v>
                </c:pt>
                <c:pt idx="10">
                  <c:v>105.70628465597551</c:v>
                </c:pt>
                <c:pt idx="11">
                  <c:v>80.914808655448141</c:v>
                </c:pt>
                <c:pt idx="12">
                  <c:v>97.883823964269297</c:v>
                </c:pt>
                <c:pt idx="13">
                  <c:v>89.895933590261194</c:v>
                </c:pt>
                <c:pt idx="14">
                  <c:v>104.21511988078159</c:v>
                </c:pt>
                <c:pt idx="15">
                  <c:v>111.38209827971596</c:v>
                </c:pt>
                <c:pt idx="16">
                  <c:v>100.42500769518529</c:v>
                </c:pt>
                <c:pt idx="17">
                  <c:v>113.3459192900583</c:v>
                </c:pt>
                <c:pt idx="18">
                  <c:v>75.110655734524997</c:v>
                </c:pt>
                <c:pt idx="19">
                  <c:v>109.13829409674754</c:v>
                </c:pt>
                <c:pt idx="20">
                  <c:v>79.869056735182312</c:v>
                </c:pt>
                <c:pt idx="21">
                  <c:v>87.813620287635146</c:v>
                </c:pt>
                <c:pt idx="22">
                  <c:v>70.537706659464121</c:v>
                </c:pt>
                <c:pt idx="23">
                  <c:v>92.877934907152351</c:v>
                </c:pt>
                <c:pt idx="24">
                  <c:v>80.895114645650281</c:v>
                </c:pt>
                <c:pt idx="25">
                  <c:v>90.672205809793141</c:v>
                </c:pt>
                <c:pt idx="26">
                  <c:v>110.11216288125128</c:v>
                </c:pt>
                <c:pt idx="27">
                  <c:v>103.53502007576243</c:v>
                </c:pt>
                <c:pt idx="28">
                  <c:v>102.05206113798435</c:v>
                </c:pt>
                <c:pt idx="29">
                  <c:v>71.52404831683981</c:v>
                </c:pt>
                <c:pt idx="30">
                  <c:v>113.87732932110362</c:v>
                </c:pt>
                <c:pt idx="31">
                  <c:v>127.34803202283332</c:v>
                </c:pt>
                <c:pt idx="32">
                  <c:v>127.05590421083184</c:v>
                </c:pt>
                <c:pt idx="33">
                  <c:v>107.64023641812439</c:v>
                </c:pt>
                <c:pt idx="34">
                  <c:v>118.12729663547974</c:v>
                </c:pt>
                <c:pt idx="35">
                  <c:v>123.68494620043312</c:v>
                </c:pt>
                <c:pt idx="36">
                  <c:v>123.23920511200843</c:v>
                </c:pt>
              </c:numCache>
            </c:numRef>
          </c:yVal>
          <c:smooth val="0"/>
          <c:extLst>
            <c:ext xmlns:c16="http://schemas.microsoft.com/office/drawing/2014/chart" uri="{C3380CC4-5D6E-409C-BE32-E72D297353CC}">
              <c16:uniqueId val="{00000002-547C-4CCE-B410-48188FC454FF}"/>
            </c:ext>
          </c:extLst>
        </c:ser>
        <c:ser>
          <c:idx val="3"/>
          <c:order val="3"/>
          <c:tx>
            <c:v>Below C line</c:v>
          </c:tx>
          <c:spPr>
            <a:ln w="25400" cap="rnd">
              <a:noFill/>
              <a:round/>
            </a:ln>
            <a:effectLst/>
          </c:spPr>
          <c:marker>
            <c:symbol val="circle"/>
            <c:size val="8"/>
            <c:spPr>
              <a:solidFill>
                <a:schemeClr val="bg1">
                  <a:lumMod val="50000"/>
                </a:schemeClr>
              </a:solidFill>
              <a:ln w="9525">
                <a:solidFill>
                  <a:schemeClr val="tx1"/>
                </a:solidFill>
              </a:ln>
              <a:effectLst/>
            </c:spPr>
          </c:marker>
          <c:xVal>
            <c:numRef>
              <c:f>SFStockingGraphic!$B$104:$B$307</c:f>
              <c:numCache>
                <c:formatCode>General</c:formatCode>
                <c:ptCount val="204"/>
                <c:pt idx="0">
                  <c:v>222.66770199999996</c:v>
                </c:pt>
                <c:pt idx="1">
                  <c:v>246.73988599999996</c:v>
                </c:pt>
                <c:pt idx="2">
                  <c:v>156.46919599999998</c:v>
                </c:pt>
                <c:pt idx="3">
                  <c:v>42.126321999999995</c:v>
                </c:pt>
                <c:pt idx="4">
                  <c:v>60.180459999999989</c:v>
                </c:pt>
                <c:pt idx="5">
                  <c:v>78.234597999999991</c:v>
                </c:pt>
                <c:pt idx="6">
                  <c:v>72.216551999999993</c:v>
                </c:pt>
                <c:pt idx="7">
                  <c:v>12.036092</c:v>
                </c:pt>
                <c:pt idx="8">
                  <c:v>228.68574799999996</c:v>
                </c:pt>
                <c:pt idx="9">
                  <c:v>192.57747199999997</c:v>
                </c:pt>
                <c:pt idx="10">
                  <c:v>126.37896599999998</c:v>
                </c:pt>
                <c:pt idx="11">
                  <c:v>48.144367999999993</c:v>
                </c:pt>
                <c:pt idx="12">
                  <c:v>96.288735999999986</c:v>
                </c:pt>
                <c:pt idx="13">
                  <c:v>24.072184</c:v>
                </c:pt>
                <c:pt idx="14">
                  <c:v>234.70379399999996</c:v>
                </c:pt>
                <c:pt idx="15">
                  <c:v>66.198505999999995</c:v>
                </c:pt>
                <c:pt idx="16">
                  <c:v>192.57747199999997</c:v>
                </c:pt>
                <c:pt idx="17">
                  <c:v>60.180459999999989</c:v>
                </c:pt>
                <c:pt idx="18">
                  <c:v>168.50528799999998</c:v>
                </c:pt>
                <c:pt idx="19">
                  <c:v>102.30678199999998</c:v>
                </c:pt>
                <c:pt idx="20">
                  <c:v>102.30678199999998</c:v>
                </c:pt>
                <c:pt idx="21">
                  <c:v>78.234597999999991</c:v>
                </c:pt>
                <c:pt idx="22">
                  <c:v>228.68574799999996</c:v>
                </c:pt>
                <c:pt idx="23">
                  <c:v>210.63160999999997</c:v>
                </c:pt>
                <c:pt idx="24">
                  <c:v>192.57747199999997</c:v>
                </c:pt>
                <c:pt idx="25">
                  <c:v>132.39701199999999</c:v>
                </c:pt>
                <c:pt idx="26">
                  <c:v>234.70379399999996</c:v>
                </c:pt>
                <c:pt idx="27">
                  <c:v>192.57747199999997</c:v>
                </c:pt>
                <c:pt idx="28">
                  <c:v>132.39701199999999</c:v>
                </c:pt>
                <c:pt idx="29">
                  <c:v>168.50528799999998</c:v>
                </c:pt>
                <c:pt idx="30">
                  <c:v>72.216551999999993</c:v>
                </c:pt>
                <c:pt idx="31">
                  <c:v>270.81207000000001</c:v>
                </c:pt>
                <c:pt idx="32">
                  <c:v>198.59551799999997</c:v>
                </c:pt>
                <c:pt idx="33">
                  <c:v>216.64965599999996</c:v>
                </c:pt>
                <c:pt idx="34">
                  <c:v>132.39701199999999</c:v>
                </c:pt>
                <c:pt idx="35">
                  <c:v>6.018046</c:v>
                </c:pt>
                <c:pt idx="36">
                  <c:v>198.59551799999997</c:v>
                </c:pt>
                <c:pt idx="37">
                  <c:v>102.30678199999998</c:v>
                </c:pt>
                <c:pt idx="38">
                  <c:v>222.66770199999996</c:v>
                </c:pt>
                <c:pt idx="39">
                  <c:v>24.072184</c:v>
                </c:pt>
                <c:pt idx="40">
                  <c:v>78.234597999999991</c:v>
                </c:pt>
                <c:pt idx="41">
                  <c:v>138.41505799999999</c:v>
                </c:pt>
                <c:pt idx="42">
                  <c:v>210.63160999999997</c:v>
                </c:pt>
                <c:pt idx="43">
                  <c:v>126.37896599999998</c:v>
                </c:pt>
                <c:pt idx="44">
                  <c:v>192.57747199999997</c:v>
                </c:pt>
                <c:pt idx="45">
                  <c:v>156.46919599999998</c:v>
                </c:pt>
                <c:pt idx="46">
                  <c:v>180.54137999999998</c:v>
                </c:pt>
                <c:pt idx="47">
                  <c:v>120.36091999999998</c:v>
                </c:pt>
                <c:pt idx="48">
                  <c:v>216.64965599999996</c:v>
                </c:pt>
                <c:pt idx="49">
                  <c:v>150.45114999999998</c:v>
                </c:pt>
                <c:pt idx="50">
                  <c:v>156.46919599999998</c:v>
                </c:pt>
                <c:pt idx="51">
                  <c:v>258.77597799999995</c:v>
                </c:pt>
                <c:pt idx="52">
                  <c:v>144.43310399999999</c:v>
                </c:pt>
                <c:pt idx="53">
                  <c:v>126.37896599999998</c:v>
                </c:pt>
                <c:pt idx="54">
                  <c:v>240.72183999999996</c:v>
                </c:pt>
                <c:pt idx="55">
                  <c:v>84.252643999999989</c:v>
                </c:pt>
                <c:pt idx="56">
                  <c:v>204.61356399999997</c:v>
                </c:pt>
                <c:pt idx="57">
                  <c:v>48.144367999999993</c:v>
                </c:pt>
                <c:pt idx="58">
                  <c:v>6.018046</c:v>
                </c:pt>
                <c:pt idx="59">
                  <c:v>36.108275999999996</c:v>
                </c:pt>
                <c:pt idx="60">
                  <c:v>126.37896599999998</c:v>
                </c:pt>
                <c:pt idx="61">
                  <c:v>168.50528799999998</c:v>
                </c:pt>
                <c:pt idx="62">
                  <c:v>36.108275999999996</c:v>
                </c:pt>
                <c:pt idx="63">
                  <c:v>60.180459999999989</c:v>
                </c:pt>
                <c:pt idx="64">
                  <c:v>138.41505799999999</c:v>
                </c:pt>
                <c:pt idx="65">
                  <c:v>66.198505999999995</c:v>
                </c:pt>
                <c:pt idx="66">
                  <c:v>66.198505999999995</c:v>
                </c:pt>
                <c:pt idx="67">
                  <c:v>162.48724199999998</c:v>
                </c:pt>
                <c:pt idx="68">
                  <c:v>174.52333399999998</c:v>
                </c:pt>
                <c:pt idx="69">
                  <c:v>60.180459999999989</c:v>
                </c:pt>
                <c:pt idx="70">
                  <c:v>66.198505999999995</c:v>
                </c:pt>
                <c:pt idx="71">
                  <c:v>192.57747199999997</c:v>
                </c:pt>
                <c:pt idx="72">
                  <c:v>216.64965599999996</c:v>
                </c:pt>
                <c:pt idx="73">
                  <c:v>138.41505799999999</c:v>
                </c:pt>
                <c:pt idx="74">
                  <c:v>102.30678199999998</c:v>
                </c:pt>
                <c:pt idx="75">
                  <c:v>138.41505799999999</c:v>
                </c:pt>
                <c:pt idx="76">
                  <c:v>60.180459999999989</c:v>
                </c:pt>
                <c:pt idx="77">
                  <c:v>234.70379399999996</c:v>
                </c:pt>
                <c:pt idx="78">
                  <c:v>234.70379399999996</c:v>
                </c:pt>
                <c:pt idx="79">
                  <c:v>210.63160999999997</c:v>
                </c:pt>
                <c:pt idx="80">
                  <c:v>144.43310399999999</c:v>
                </c:pt>
                <c:pt idx="81">
                  <c:v>132.39701199999999</c:v>
                </c:pt>
                <c:pt idx="82">
                  <c:v>108.32482799999998</c:v>
                </c:pt>
                <c:pt idx="83">
                  <c:v>192.57747199999997</c:v>
                </c:pt>
                <c:pt idx="84">
                  <c:v>6.018046</c:v>
                </c:pt>
                <c:pt idx="85">
                  <c:v>132.39701199999999</c:v>
                </c:pt>
                <c:pt idx="86">
                  <c:v>240.72183999999996</c:v>
                </c:pt>
                <c:pt idx="87">
                  <c:v>168.50528799999998</c:v>
                </c:pt>
                <c:pt idx="88">
                  <c:v>90.270689999999988</c:v>
                </c:pt>
                <c:pt idx="89">
                  <c:v>186.55942599999997</c:v>
                </c:pt>
                <c:pt idx="90">
                  <c:v>30.090229999999998</c:v>
                </c:pt>
                <c:pt idx="91">
                  <c:v>108.32482799999998</c:v>
                </c:pt>
                <c:pt idx="92">
                  <c:v>150.45114999999998</c:v>
                </c:pt>
                <c:pt idx="93">
                  <c:v>234.70379399999996</c:v>
                </c:pt>
                <c:pt idx="94">
                  <c:v>48.144367999999993</c:v>
                </c:pt>
                <c:pt idx="95">
                  <c:v>264.79402399999998</c:v>
                </c:pt>
                <c:pt idx="96">
                  <c:v>120.36091999999998</c:v>
                </c:pt>
                <c:pt idx="97">
                  <c:v>6.018046</c:v>
                </c:pt>
                <c:pt idx="98">
                  <c:v>282.84816200000006</c:v>
                </c:pt>
                <c:pt idx="99">
                  <c:v>162.48724199999998</c:v>
                </c:pt>
                <c:pt idx="100">
                  <c:v>156.46919599999998</c:v>
                </c:pt>
                <c:pt idx="101">
                  <c:v>18.054138000000002</c:v>
                </c:pt>
                <c:pt idx="102">
                  <c:v>150.45114999999998</c:v>
                </c:pt>
                <c:pt idx="103">
                  <c:v>258.77597799999995</c:v>
                </c:pt>
                <c:pt idx="104">
                  <c:v>48.144367999999993</c:v>
                </c:pt>
                <c:pt idx="105">
                  <c:v>102.30678199999998</c:v>
                </c:pt>
                <c:pt idx="106">
                  <c:v>102.30678199999998</c:v>
                </c:pt>
                <c:pt idx="107">
                  <c:v>84.252643999999989</c:v>
                </c:pt>
                <c:pt idx="108">
                  <c:v>222.66770199999996</c:v>
                </c:pt>
                <c:pt idx="109">
                  <c:v>96.288735999999986</c:v>
                </c:pt>
                <c:pt idx="110">
                  <c:v>54.162413999999991</c:v>
                </c:pt>
                <c:pt idx="111">
                  <c:v>282.84816200000006</c:v>
                </c:pt>
                <c:pt idx="112">
                  <c:v>66.198505999999995</c:v>
                </c:pt>
                <c:pt idx="113">
                  <c:v>204.61356399999997</c:v>
                </c:pt>
                <c:pt idx="114">
                  <c:v>6.018046</c:v>
                </c:pt>
                <c:pt idx="115">
                  <c:v>30.090229999999998</c:v>
                </c:pt>
                <c:pt idx="116">
                  <c:v>198.59551799999997</c:v>
                </c:pt>
                <c:pt idx="117">
                  <c:v>276.83011600000003</c:v>
                </c:pt>
                <c:pt idx="118">
                  <c:v>216.64965599999996</c:v>
                </c:pt>
                <c:pt idx="119">
                  <c:v>120.36091999999998</c:v>
                </c:pt>
                <c:pt idx="120">
                  <c:v>96.288735999999986</c:v>
                </c:pt>
                <c:pt idx="121">
                  <c:v>72.216551999999993</c:v>
                </c:pt>
                <c:pt idx="122">
                  <c:v>48.144367999999993</c:v>
                </c:pt>
                <c:pt idx="123">
                  <c:v>96.288735999999986</c:v>
                </c:pt>
                <c:pt idx="124">
                  <c:v>180.54137999999998</c:v>
                </c:pt>
                <c:pt idx="125">
                  <c:v>24.072184</c:v>
                </c:pt>
                <c:pt idx="126">
                  <c:v>210.63160999999997</c:v>
                </c:pt>
                <c:pt idx="127">
                  <c:v>144.43310399999999</c:v>
                </c:pt>
                <c:pt idx="128">
                  <c:v>258.77597799999995</c:v>
                </c:pt>
                <c:pt idx="129">
                  <c:v>138.41505799999999</c:v>
                </c:pt>
                <c:pt idx="130">
                  <c:v>288.86620800000009</c:v>
                </c:pt>
                <c:pt idx="131">
                  <c:v>84.252643999999989</c:v>
                </c:pt>
                <c:pt idx="132">
                  <c:v>12.036092</c:v>
                </c:pt>
                <c:pt idx="133">
                  <c:v>216.64965599999996</c:v>
                </c:pt>
                <c:pt idx="134">
                  <c:v>216.64965599999996</c:v>
                </c:pt>
                <c:pt idx="135">
                  <c:v>42.126321999999995</c:v>
                </c:pt>
                <c:pt idx="136">
                  <c:v>180.54137999999998</c:v>
                </c:pt>
                <c:pt idx="137">
                  <c:v>234.70379399999996</c:v>
                </c:pt>
                <c:pt idx="138">
                  <c:v>270.81207000000001</c:v>
                </c:pt>
                <c:pt idx="139">
                  <c:v>162.48724199999998</c:v>
                </c:pt>
                <c:pt idx="140">
                  <c:v>120.36091999999998</c:v>
                </c:pt>
                <c:pt idx="141">
                  <c:v>132.39701199999999</c:v>
                </c:pt>
                <c:pt idx="142">
                  <c:v>78.234597999999991</c:v>
                </c:pt>
                <c:pt idx="143">
                  <c:v>120.36091999999998</c:v>
                </c:pt>
                <c:pt idx="144">
                  <c:v>12.036092</c:v>
                </c:pt>
                <c:pt idx="145">
                  <c:v>114.34287399999998</c:v>
                </c:pt>
                <c:pt idx="146">
                  <c:v>18.054138000000002</c:v>
                </c:pt>
                <c:pt idx="147">
                  <c:v>150.45114999999998</c:v>
                </c:pt>
                <c:pt idx="148">
                  <c:v>228.68574799999996</c:v>
                </c:pt>
                <c:pt idx="149">
                  <c:v>102.30678199999998</c:v>
                </c:pt>
                <c:pt idx="150">
                  <c:v>30.090229999999998</c:v>
                </c:pt>
                <c:pt idx="151">
                  <c:v>54.162413999999991</c:v>
                </c:pt>
                <c:pt idx="152">
                  <c:v>72.216551999999993</c:v>
                </c:pt>
                <c:pt idx="153">
                  <c:v>210.63160999999997</c:v>
                </c:pt>
                <c:pt idx="154">
                  <c:v>108.32482799999998</c:v>
                </c:pt>
                <c:pt idx="155">
                  <c:v>138.41505799999999</c:v>
                </c:pt>
                <c:pt idx="156">
                  <c:v>198.59551799999997</c:v>
                </c:pt>
                <c:pt idx="157">
                  <c:v>234.70379399999996</c:v>
                </c:pt>
                <c:pt idx="158">
                  <c:v>66.198505999999995</c:v>
                </c:pt>
                <c:pt idx="159">
                  <c:v>120.36091999999998</c:v>
                </c:pt>
                <c:pt idx="160">
                  <c:v>36.108275999999996</c:v>
                </c:pt>
                <c:pt idx="161">
                  <c:v>6.018046</c:v>
                </c:pt>
                <c:pt idx="162">
                  <c:v>96.288735999999986</c:v>
                </c:pt>
                <c:pt idx="163">
                  <c:v>156.46919599999998</c:v>
                </c:pt>
                <c:pt idx="164">
                  <c:v>150.45114999999998</c:v>
                </c:pt>
                <c:pt idx="165">
                  <c:v>114.34287399999998</c:v>
                </c:pt>
                <c:pt idx="166">
                  <c:v>108.32482799999998</c:v>
                </c:pt>
                <c:pt idx="167">
                  <c:v>72.216551999999993</c:v>
                </c:pt>
                <c:pt idx="168">
                  <c:v>180.54137999999998</c:v>
                </c:pt>
                <c:pt idx="169">
                  <c:v>210.63160999999997</c:v>
                </c:pt>
                <c:pt idx="170">
                  <c:v>114.34287399999998</c:v>
                </c:pt>
                <c:pt idx="171">
                  <c:v>132.39701199999999</c:v>
                </c:pt>
                <c:pt idx="172">
                  <c:v>12.036092</c:v>
                </c:pt>
                <c:pt idx="173">
                  <c:v>168.50528799999998</c:v>
                </c:pt>
                <c:pt idx="174">
                  <c:v>18.054138000000002</c:v>
                </c:pt>
                <c:pt idx="175">
                  <c:v>6.018046</c:v>
                </c:pt>
                <c:pt idx="176">
                  <c:v>12.036092</c:v>
                </c:pt>
                <c:pt idx="177">
                  <c:v>72.216551999999993</c:v>
                </c:pt>
                <c:pt idx="178">
                  <c:v>42.126321999999995</c:v>
                </c:pt>
                <c:pt idx="179">
                  <c:v>126.37896599999998</c:v>
                </c:pt>
                <c:pt idx="180">
                  <c:v>24.072184</c:v>
                </c:pt>
                <c:pt idx="181">
                  <c:v>90.270689999999988</c:v>
                </c:pt>
                <c:pt idx="182">
                  <c:v>102.30678199999998</c:v>
                </c:pt>
                <c:pt idx="183">
                  <c:v>150.45114999999998</c:v>
                </c:pt>
                <c:pt idx="184">
                  <c:v>72.216551999999993</c:v>
                </c:pt>
                <c:pt idx="185">
                  <c:v>150.45114999999998</c:v>
                </c:pt>
                <c:pt idx="186">
                  <c:v>72.216551999999993</c:v>
                </c:pt>
                <c:pt idx="187">
                  <c:v>54.162413999999991</c:v>
                </c:pt>
                <c:pt idx="188">
                  <c:v>66.198505999999995</c:v>
                </c:pt>
                <c:pt idx="189">
                  <c:v>96.288735999999986</c:v>
                </c:pt>
                <c:pt idx="190">
                  <c:v>48.144367999999993</c:v>
                </c:pt>
                <c:pt idx="191">
                  <c:v>72.216551999999993</c:v>
                </c:pt>
                <c:pt idx="192">
                  <c:v>210.63160999999997</c:v>
                </c:pt>
                <c:pt idx="193">
                  <c:v>186.55942599999997</c:v>
                </c:pt>
                <c:pt idx="194">
                  <c:v>96.288735999999986</c:v>
                </c:pt>
                <c:pt idx="195">
                  <c:v>156.46919599999998</c:v>
                </c:pt>
                <c:pt idx="196">
                  <c:v>186.55942599999997</c:v>
                </c:pt>
                <c:pt idx="197">
                  <c:v>42.126321999999995</c:v>
                </c:pt>
                <c:pt idx="198">
                  <c:v>96.288735999999986</c:v>
                </c:pt>
                <c:pt idx="199">
                  <c:v>12.036092</c:v>
                </c:pt>
                <c:pt idx="200">
                  <c:v>18.054138000000002</c:v>
                </c:pt>
                <c:pt idx="201">
                  <c:v>18.054138000000002</c:v>
                </c:pt>
                <c:pt idx="202">
                  <c:v>6.018046</c:v>
                </c:pt>
                <c:pt idx="203">
                  <c:v>66.198505999999995</c:v>
                </c:pt>
              </c:numCache>
            </c:numRef>
          </c:xVal>
          <c:yVal>
            <c:numRef>
              <c:f>SFStockingGraphic!$C$104:$C$307</c:f>
              <c:numCache>
                <c:formatCode>General</c:formatCode>
                <c:ptCount val="204"/>
                <c:pt idx="0">
                  <c:v>54.976813051189282</c:v>
                </c:pt>
                <c:pt idx="1">
                  <c:v>64.723706733642075</c:v>
                </c:pt>
                <c:pt idx="2">
                  <c:v>43.277258297279623</c:v>
                </c:pt>
                <c:pt idx="3">
                  <c:v>9.5476559499978766</c:v>
                </c:pt>
                <c:pt idx="4">
                  <c:v>10.914748463465322</c:v>
                </c:pt>
                <c:pt idx="5">
                  <c:v>13.950580073803962</c:v>
                </c:pt>
                <c:pt idx="6">
                  <c:v>12.575281722920741</c:v>
                </c:pt>
                <c:pt idx="7">
                  <c:v>2.7666801431013504</c:v>
                </c:pt>
                <c:pt idx="8">
                  <c:v>78.616845945535644</c:v>
                </c:pt>
                <c:pt idx="9">
                  <c:v>60.505249834942518</c:v>
                </c:pt>
                <c:pt idx="10">
                  <c:v>23.903932625637548</c:v>
                </c:pt>
                <c:pt idx="11">
                  <c:v>10.000289941851804</c:v>
                </c:pt>
                <c:pt idx="12">
                  <c:v>63.508586329114692</c:v>
                </c:pt>
                <c:pt idx="13">
                  <c:v>4.4032523573027191</c:v>
                </c:pt>
                <c:pt idx="14">
                  <c:v>65.480941410369425</c:v>
                </c:pt>
                <c:pt idx="15">
                  <c:v>11.9884002309448</c:v>
                </c:pt>
                <c:pt idx="16">
                  <c:v>93.390635628889754</c:v>
                </c:pt>
                <c:pt idx="17">
                  <c:v>16.968030608331276</c:v>
                </c:pt>
                <c:pt idx="18">
                  <c:v>75.565915594351964</c:v>
                </c:pt>
                <c:pt idx="19">
                  <c:v>41.491339842111223</c:v>
                </c:pt>
                <c:pt idx="20">
                  <c:v>21.626320392516156</c:v>
                </c:pt>
                <c:pt idx="21">
                  <c:v>14.699608913115538</c:v>
                </c:pt>
                <c:pt idx="22">
                  <c:v>74.137443417014595</c:v>
                </c:pt>
                <c:pt idx="23">
                  <c:v>68.594236125912943</c:v>
                </c:pt>
                <c:pt idx="24">
                  <c:v>71.465950987936154</c:v>
                </c:pt>
                <c:pt idx="25">
                  <c:v>25.35439644724924</c:v>
                </c:pt>
                <c:pt idx="26">
                  <c:v>69.624561071837178</c:v>
                </c:pt>
                <c:pt idx="27">
                  <c:v>72.294412333432405</c:v>
                </c:pt>
                <c:pt idx="28">
                  <c:v>24.965767987238312</c:v>
                </c:pt>
                <c:pt idx="29">
                  <c:v>83.331920124637648</c:v>
                </c:pt>
                <c:pt idx="30">
                  <c:v>26.608576637875675</c:v>
                </c:pt>
                <c:pt idx="31">
                  <c:v>78.52198646500932</c:v>
                </c:pt>
                <c:pt idx="32">
                  <c:v>58.737712455585445</c:v>
                </c:pt>
                <c:pt idx="33">
                  <c:v>86.791501179126698</c:v>
                </c:pt>
                <c:pt idx="34">
                  <c:v>48.498796761683018</c:v>
                </c:pt>
                <c:pt idx="35">
                  <c:v>1.1816405878710241</c:v>
                </c:pt>
                <c:pt idx="36">
                  <c:v>66.491244112999141</c:v>
                </c:pt>
                <c:pt idx="37">
                  <c:v>43.053074819080763</c:v>
                </c:pt>
                <c:pt idx="38">
                  <c:v>59.559609131149067</c:v>
                </c:pt>
                <c:pt idx="39">
                  <c:v>6.667407017062251</c:v>
                </c:pt>
                <c:pt idx="40">
                  <c:v>34.212762054322347</c:v>
                </c:pt>
                <c:pt idx="41">
                  <c:v>51.989559998352014</c:v>
                </c:pt>
                <c:pt idx="42">
                  <c:v>79.995098397888555</c:v>
                </c:pt>
                <c:pt idx="43">
                  <c:v>58.190875450198455</c:v>
                </c:pt>
                <c:pt idx="44">
                  <c:v>95.310145117186892</c:v>
                </c:pt>
                <c:pt idx="45">
                  <c:v>73.706472835938271</c:v>
                </c:pt>
                <c:pt idx="46">
                  <c:v>57.818658665019093</c:v>
                </c:pt>
                <c:pt idx="47">
                  <c:v>41.535651364156386</c:v>
                </c:pt>
                <c:pt idx="48">
                  <c:v>56.921596518727021</c:v>
                </c:pt>
                <c:pt idx="49">
                  <c:v>49.617088284704309</c:v>
                </c:pt>
                <c:pt idx="50">
                  <c:v>60.728776846148136</c:v>
                </c:pt>
                <c:pt idx="51">
                  <c:v>51.505087357324882</c:v>
                </c:pt>
                <c:pt idx="52">
                  <c:v>60.905366467335526</c:v>
                </c:pt>
                <c:pt idx="53">
                  <c:v>21.872495514989286</c:v>
                </c:pt>
                <c:pt idx="54">
                  <c:v>54.717508588850926</c:v>
                </c:pt>
                <c:pt idx="55">
                  <c:v>21.353558356815931</c:v>
                </c:pt>
                <c:pt idx="56">
                  <c:v>93.719853826010493</c:v>
                </c:pt>
                <c:pt idx="57">
                  <c:v>8.495011126302769</c:v>
                </c:pt>
                <c:pt idx="58">
                  <c:v>2.4276149410816923</c:v>
                </c:pt>
                <c:pt idx="59">
                  <c:v>25.076382675602915</c:v>
                </c:pt>
                <c:pt idx="60">
                  <c:v>46.820210659912902</c:v>
                </c:pt>
                <c:pt idx="61">
                  <c:v>79.109852657475187</c:v>
                </c:pt>
                <c:pt idx="62">
                  <c:v>6.0220999626860214</c:v>
                </c:pt>
                <c:pt idx="63">
                  <c:v>16.189788987819554</c:v>
                </c:pt>
                <c:pt idx="64">
                  <c:v>31.346298928245222</c:v>
                </c:pt>
                <c:pt idx="65">
                  <c:v>14.297851113239391</c:v>
                </c:pt>
                <c:pt idx="66">
                  <c:v>23.616071849092307</c:v>
                </c:pt>
                <c:pt idx="67">
                  <c:v>45.481674460652343</c:v>
                </c:pt>
                <c:pt idx="68">
                  <c:v>42.973970546392728</c:v>
                </c:pt>
                <c:pt idx="69">
                  <c:v>16.372943278939559</c:v>
                </c:pt>
                <c:pt idx="70">
                  <c:v>14.798078962104793</c:v>
                </c:pt>
                <c:pt idx="71">
                  <c:v>53.364201882241964</c:v>
                </c:pt>
                <c:pt idx="72">
                  <c:v>58.990780481487825</c:v>
                </c:pt>
                <c:pt idx="73">
                  <c:v>39.787151527603903</c:v>
                </c:pt>
                <c:pt idx="74">
                  <c:v>18.004263757194838</c:v>
                </c:pt>
                <c:pt idx="75">
                  <c:v>31.936134521690839</c:v>
                </c:pt>
                <c:pt idx="76">
                  <c:v>9.4600176063974395</c:v>
                </c:pt>
                <c:pt idx="77">
                  <c:v>64.552040614904143</c:v>
                </c:pt>
                <c:pt idx="78">
                  <c:v>78.651638696178509</c:v>
                </c:pt>
                <c:pt idx="79">
                  <c:v>81.965155844666839</c:v>
                </c:pt>
                <c:pt idx="80">
                  <c:v>62.119502171372986</c:v>
                </c:pt>
                <c:pt idx="81">
                  <c:v>38.441722424914083</c:v>
                </c:pt>
                <c:pt idx="82">
                  <c:v>37.823986984254852</c:v>
                </c:pt>
                <c:pt idx="83">
                  <c:v>49.075831248760053</c:v>
                </c:pt>
                <c:pt idx="84">
                  <c:v>0.82058374157710001</c:v>
                </c:pt>
                <c:pt idx="85">
                  <c:v>60.890267726490492</c:v>
                </c:pt>
                <c:pt idx="86">
                  <c:v>88.028613227928361</c:v>
                </c:pt>
                <c:pt idx="87">
                  <c:v>79.478787107688234</c:v>
                </c:pt>
                <c:pt idx="88">
                  <c:v>25.959002548043248</c:v>
                </c:pt>
                <c:pt idx="89">
                  <c:v>37.528248603790466</c:v>
                </c:pt>
                <c:pt idx="90">
                  <c:v>13.349912774969525</c:v>
                </c:pt>
                <c:pt idx="91">
                  <c:v>20.552668625036677</c:v>
                </c:pt>
                <c:pt idx="92">
                  <c:v>81.175754285269676</c:v>
                </c:pt>
                <c:pt idx="93">
                  <c:v>84.033683340434408</c:v>
                </c:pt>
                <c:pt idx="94">
                  <c:v>12.066191569646309</c:v>
                </c:pt>
                <c:pt idx="95">
                  <c:v>57.965050804516437</c:v>
                </c:pt>
                <c:pt idx="96">
                  <c:v>28.601610429418134</c:v>
                </c:pt>
                <c:pt idx="97">
                  <c:v>0.95712887617552966</c:v>
                </c:pt>
                <c:pt idx="98">
                  <c:v>64.083979648708549</c:v>
                </c:pt>
                <c:pt idx="99">
                  <c:v>36.451314501344669</c:v>
                </c:pt>
                <c:pt idx="100">
                  <c:v>74.556269358715525</c:v>
                </c:pt>
                <c:pt idx="101">
                  <c:v>3.3561875030503394</c:v>
                </c:pt>
                <c:pt idx="102">
                  <c:v>37.182946965334814</c:v>
                </c:pt>
                <c:pt idx="103">
                  <c:v>72.096487534963998</c:v>
                </c:pt>
                <c:pt idx="104">
                  <c:v>28.785421187531405</c:v>
                </c:pt>
                <c:pt idx="105">
                  <c:v>29.809509697019628</c:v>
                </c:pt>
                <c:pt idx="106">
                  <c:v>18.936118654129793</c:v>
                </c:pt>
                <c:pt idx="107">
                  <c:v>22.886408786081944</c:v>
                </c:pt>
                <c:pt idx="108">
                  <c:v>91.237752124488082</c:v>
                </c:pt>
                <c:pt idx="109">
                  <c:v>17.839490541886153</c:v>
                </c:pt>
                <c:pt idx="110">
                  <c:v>23.546158114309943</c:v>
                </c:pt>
                <c:pt idx="111">
                  <c:v>60.385772842168912</c:v>
                </c:pt>
                <c:pt idx="112">
                  <c:v>14.411419903073661</c:v>
                </c:pt>
                <c:pt idx="113">
                  <c:v>49.646301065904439</c:v>
                </c:pt>
                <c:pt idx="114">
                  <c:v>1.3867865232652992</c:v>
                </c:pt>
                <c:pt idx="115">
                  <c:v>6.3585392967326326</c:v>
                </c:pt>
                <c:pt idx="116">
                  <c:v>89.855232636678963</c:v>
                </c:pt>
                <c:pt idx="117">
                  <c:v>66.299555750966732</c:v>
                </c:pt>
                <c:pt idx="118">
                  <c:v>55.938208962821044</c:v>
                </c:pt>
                <c:pt idx="119">
                  <c:v>23.557318053195385</c:v>
                </c:pt>
                <c:pt idx="120">
                  <c:v>22.53060367573412</c:v>
                </c:pt>
                <c:pt idx="121">
                  <c:v>19.676941656025594</c:v>
                </c:pt>
                <c:pt idx="122">
                  <c:v>10.098431757344423</c:v>
                </c:pt>
                <c:pt idx="123">
                  <c:v>23.986319233291894</c:v>
                </c:pt>
                <c:pt idx="124">
                  <c:v>84.670784557394853</c:v>
                </c:pt>
                <c:pt idx="125">
                  <c:v>3.7448159630612534</c:v>
                </c:pt>
                <c:pt idx="126">
                  <c:v>86.303746203133272</c:v>
                </c:pt>
                <c:pt idx="127">
                  <c:v>33.683649657753435</c:v>
                </c:pt>
                <c:pt idx="128">
                  <c:v>71.378640877832368</c:v>
                </c:pt>
                <c:pt idx="129">
                  <c:v>45.133418720727015</c:v>
                </c:pt>
                <c:pt idx="130">
                  <c:v>63.205955045221081</c:v>
                </c:pt>
                <c:pt idx="131">
                  <c:v>15.180142752183089</c:v>
                </c:pt>
                <c:pt idx="132">
                  <c:v>4.971096306474073</c:v>
                </c:pt>
                <c:pt idx="133">
                  <c:v>100.25432627693725</c:v>
                </c:pt>
                <c:pt idx="134">
                  <c:v>79.29989985202441</c:v>
                </c:pt>
                <c:pt idx="135">
                  <c:v>13.450352224938561</c:v>
                </c:pt>
                <c:pt idx="136">
                  <c:v>35.736093712186083</c:v>
                </c:pt>
                <c:pt idx="137">
                  <c:v>74.320597708134571</c:v>
                </c:pt>
                <c:pt idx="138">
                  <c:v>70.10903371286426</c:v>
                </c:pt>
                <c:pt idx="139">
                  <c:v>53.965853881566282</c:v>
                </c:pt>
                <c:pt idx="140">
                  <c:v>42.861714690544979</c:v>
                </c:pt>
                <c:pt idx="141">
                  <c:v>25.334374203954756</c:v>
                </c:pt>
                <c:pt idx="142">
                  <c:v>19.030978134656106</c:v>
                </c:pt>
                <c:pt idx="143">
                  <c:v>31.974866074293278</c:v>
                </c:pt>
                <c:pt idx="144">
                  <c:v>3.3089218795354984</c:v>
                </c:pt>
                <c:pt idx="145">
                  <c:v>33.440756870246609</c:v>
                </c:pt>
                <c:pt idx="146">
                  <c:v>5.9088594063483812</c:v>
                </c:pt>
                <c:pt idx="147">
                  <c:v>41.238600049705468</c:v>
                </c:pt>
                <c:pt idx="148">
                  <c:v>64.893403451400246</c:v>
                </c:pt>
                <c:pt idx="149">
                  <c:v>28.983345985999804</c:v>
                </c:pt>
                <c:pt idx="150">
                  <c:v>5.4165091614021215</c:v>
                </c:pt>
                <c:pt idx="151">
                  <c:v>17.026127937234929</c:v>
                </c:pt>
                <c:pt idx="152">
                  <c:v>19.033604002629151</c:v>
                </c:pt>
                <c:pt idx="153">
                  <c:v>67.05121045825139</c:v>
                </c:pt>
                <c:pt idx="154">
                  <c:v>29.596486157706213</c:v>
                </c:pt>
                <c:pt idx="155">
                  <c:v>27.616581706028985</c:v>
                </c:pt>
                <c:pt idx="156">
                  <c:v>88.507505899512736</c:v>
                </c:pt>
                <c:pt idx="157">
                  <c:v>91.330642204034604</c:v>
                </c:pt>
                <c:pt idx="158">
                  <c:v>11.194403402594798</c:v>
                </c:pt>
                <c:pt idx="159">
                  <c:v>24.745523310999026</c:v>
                </c:pt>
                <c:pt idx="160">
                  <c:v>6.8105168215933007</c:v>
                </c:pt>
                <c:pt idx="161">
                  <c:v>0.95712887617552966</c:v>
                </c:pt>
                <c:pt idx="162">
                  <c:v>40.869993832989046</c:v>
                </c:pt>
                <c:pt idx="163">
                  <c:v>45.461980450854497</c:v>
                </c:pt>
                <c:pt idx="164">
                  <c:v>27.558156143628697</c:v>
                </c:pt>
                <c:pt idx="165">
                  <c:v>26.958801778780781</c:v>
                </c:pt>
                <c:pt idx="166">
                  <c:v>44.329574887478095</c:v>
                </c:pt>
                <c:pt idx="167">
                  <c:v>12.499131551702387</c:v>
                </c:pt>
                <c:pt idx="168">
                  <c:v>53.772196118554099</c:v>
                </c:pt>
                <c:pt idx="169">
                  <c:v>51.480469845077593</c:v>
                </c:pt>
                <c:pt idx="170">
                  <c:v>57.631237338442894</c:v>
                </c:pt>
                <c:pt idx="171">
                  <c:v>86.204947920647385</c:v>
                </c:pt>
                <c:pt idx="172">
                  <c:v>14.975653283782075</c:v>
                </c:pt>
                <c:pt idx="173">
                  <c:v>80.361735213625224</c:v>
                </c:pt>
                <c:pt idx="174">
                  <c:v>13.734274199524238</c:v>
                </c:pt>
                <c:pt idx="175">
                  <c:v>4.340887992942859</c:v>
                </c:pt>
                <c:pt idx="176">
                  <c:v>6.1501110263720493</c:v>
                </c:pt>
                <c:pt idx="177">
                  <c:v>41.448341254052586</c:v>
                </c:pt>
                <c:pt idx="178">
                  <c:v>28.231363045218547</c:v>
                </c:pt>
                <c:pt idx="179">
                  <c:v>76.033976560547572</c:v>
                </c:pt>
                <c:pt idx="180">
                  <c:v>11.522636899225638</c:v>
                </c:pt>
                <c:pt idx="181">
                  <c:v>47.344399554032364</c:v>
                </c:pt>
                <c:pt idx="182">
                  <c:v>68.410097134303044</c:v>
                </c:pt>
                <c:pt idx="183">
                  <c:v>79.517190426794045</c:v>
                </c:pt>
                <c:pt idx="184">
                  <c:v>41.567161779832951</c:v>
                </c:pt>
                <c:pt idx="185">
                  <c:v>83.718579183668794</c:v>
                </c:pt>
                <c:pt idx="186">
                  <c:v>45.921835579634312</c:v>
                </c:pt>
                <c:pt idx="187">
                  <c:v>31.848824411587039</c:v>
                </c:pt>
                <c:pt idx="188">
                  <c:v>46.595370714720787</c:v>
                </c:pt>
                <c:pt idx="189">
                  <c:v>56.803104226443274</c:v>
                </c:pt>
                <c:pt idx="190">
                  <c:v>34.518675673182287</c:v>
                </c:pt>
                <c:pt idx="191">
                  <c:v>56.004512129140451</c:v>
                </c:pt>
                <c:pt idx="192">
                  <c:v>107.53717110018233</c:v>
                </c:pt>
                <c:pt idx="193">
                  <c:v>113.23530460169371</c:v>
                </c:pt>
                <c:pt idx="194">
                  <c:v>55.651004653269027</c:v>
                </c:pt>
                <c:pt idx="195">
                  <c:v>88.511444701472314</c:v>
                </c:pt>
                <c:pt idx="196">
                  <c:v>95.23366671247193</c:v>
                </c:pt>
                <c:pt idx="197">
                  <c:v>32.229575267678811</c:v>
                </c:pt>
                <c:pt idx="198">
                  <c:v>58.063849087002339</c:v>
                </c:pt>
                <c:pt idx="199">
                  <c:v>15.065261028362293</c:v>
                </c:pt>
                <c:pt idx="200">
                  <c:v>17.725921752051885</c:v>
                </c:pt>
                <c:pt idx="201">
                  <c:v>24.96215741877538</c:v>
                </c:pt>
                <c:pt idx="202">
                  <c:v>9.5978756749823937</c:v>
                </c:pt>
                <c:pt idx="203">
                  <c:v>79.535899736101982</c:v>
                </c:pt>
              </c:numCache>
            </c:numRef>
          </c:yVal>
          <c:smooth val="0"/>
          <c:extLst>
            <c:ext xmlns:c16="http://schemas.microsoft.com/office/drawing/2014/chart" uri="{C3380CC4-5D6E-409C-BE32-E72D297353CC}">
              <c16:uniqueId val="{00000003-547C-4CCE-B410-48188FC454FF}"/>
            </c:ext>
          </c:extLst>
        </c:ser>
        <c:ser>
          <c:idx val="4"/>
          <c:order val="4"/>
          <c:tx>
            <c:v>The A line</c:v>
          </c:tx>
          <c:spPr>
            <a:ln w="19050" cap="rnd">
              <a:solidFill>
                <a:schemeClr val="tx1"/>
              </a:solidFill>
              <a:round/>
            </a:ln>
            <a:effectLst/>
          </c:spPr>
          <c:marker>
            <c:symbol val="circle"/>
            <c:size val="2"/>
            <c:spPr>
              <a:solidFill>
                <a:schemeClr val="tx1"/>
              </a:solidFill>
              <a:ln w="9525">
                <a:solidFill>
                  <a:schemeClr val="tx1"/>
                </a:solidFill>
              </a:ln>
              <a:effectLst/>
            </c:spPr>
          </c:marker>
          <c:xVal>
            <c:numRef>
              <c:f>[1]StockingParms!$C$63:$C$80</c:f>
              <c:numCache>
                <c:formatCode>General</c:formatCode>
                <c:ptCount val="18"/>
                <c:pt idx="0">
                  <c:v>807.12</c:v>
                </c:pt>
                <c:pt idx="1">
                  <c:v>725.36</c:v>
                </c:pt>
                <c:pt idx="2">
                  <c:v>644.71999999999991</c:v>
                </c:pt>
                <c:pt idx="3">
                  <c:v>584.24</c:v>
                </c:pt>
                <c:pt idx="4">
                  <c:v>528.24</c:v>
                </c:pt>
                <c:pt idx="5">
                  <c:v>480.08</c:v>
                </c:pt>
                <c:pt idx="6">
                  <c:v>438.64000000000004</c:v>
                </c:pt>
                <c:pt idx="7">
                  <c:v>405.03999999999996</c:v>
                </c:pt>
                <c:pt idx="8">
                  <c:v>373.68</c:v>
                </c:pt>
                <c:pt idx="9">
                  <c:v>347.92</c:v>
                </c:pt>
                <c:pt idx="10">
                  <c:v>325.52</c:v>
                </c:pt>
                <c:pt idx="11">
                  <c:v>305.36</c:v>
                </c:pt>
                <c:pt idx="12">
                  <c:v>286.32</c:v>
                </c:pt>
                <c:pt idx="13">
                  <c:v>268.39999999999998</c:v>
                </c:pt>
                <c:pt idx="14">
                  <c:v>251.6</c:v>
                </c:pt>
                <c:pt idx="15">
                  <c:v>235.92</c:v>
                </c:pt>
                <c:pt idx="16">
                  <c:v>219.12</c:v>
                </c:pt>
              </c:numCache>
            </c:numRef>
          </c:xVal>
          <c:yVal>
            <c:numRef>
              <c:f>[1]StockingParms!$B$63:$B$80</c:f>
              <c:numCache>
                <c:formatCode>General</c:formatCode>
                <c:ptCount val="18"/>
                <c:pt idx="0">
                  <c:v>112.42100000000001</c:v>
                </c:pt>
                <c:pt idx="1">
                  <c:v>119.02249999999999</c:v>
                </c:pt>
                <c:pt idx="2">
                  <c:v>125.18389999999999</c:v>
                </c:pt>
                <c:pt idx="3">
                  <c:v>131.78539999999998</c:v>
                </c:pt>
                <c:pt idx="4">
                  <c:v>138.827</c:v>
                </c:pt>
                <c:pt idx="5">
                  <c:v>145.86859999999999</c:v>
                </c:pt>
                <c:pt idx="6">
                  <c:v>152.03</c:v>
                </c:pt>
                <c:pt idx="7">
                  <c:v>159.07159999999999</c:v>
                </c:pt>
                <c:pt idx="8">
                  <c:v>165.67310000000001</c:v>
                </c:pt>
                <c:pt idx="9">
                  <c:v>171.83449999999999</c:v>
                </c:pt>
                <c:pt idx="10">
                  <c:v>177.11569999999998</c:v>
                </c:pt>
                <c:pt idx="11">
                  <c:v>182.83699999999999</c:v>
                </c:pt>
                <c:pt idx="12">
                  <c:v>188.11819999999997</c:v>
                </c:pt>
                <c:pt idx="13">
                  <c:v>192.95930000000001</c:v>
                </c:pt>
                <c:pt idx="14">
                  <c:v>197.8004</c:v>
                </c:pt>
                <c:pt idx="15">
                  <c:v>202.64150000000001</c:v>
                </c:pt>
                <c:pt idx="16">
                  <c:v>207.48259999999999</c:v>
                </c:pt>
              </c:numCache>
            </c:numRef>
          </c:yVal>
          <c:smooth val="0"/>
          <c:extLst>
            <c:ext xmlns:c16="http://schemas.microsoft.com/office/drawing/2014/chart" uri="{C3380CC4-5D6E-409C-BE32-E72D297353CC}">
              <c16:uniqueId val="{00000004-547C-4CCE-B410-48188FC454FF}"/>
            </c:ext>
          </c:extLst>
        </c:ser>
        <c:ser>
          <c:idx val="5"/>
          <c:order val="5"/>
          <c:tx>
            <c:v>The B line</c:v>
          </c:tx>
          <c:spPr>
            <a:ln w="19050" cap="rnd">
              <a:solidFill>
                <a:schemeClr val="tx1"/>
              </a:solidFill>
              <a:round/>
            </a:ln>
            <a:effectLst/>
          </c:spPr>
          <c:marker>
            <c:symbol val="circle"/>
            <c:size val="2"/>
            <c:spPr>
              <a:solidFill>
                <a:schemeClr val="tx1"/>
              </a:solidFill>
              <a:ln w="9525">
                <a:solidFill>
                  <a:schemeClr val="tx1"/>
                </a:solidFill>
              </a:ln>
              <a:effectLst/>
            </c:spPr>
          </c:marker>
          <c:xVal>
            <c:numRef>
              <c:f>[1]StockingParms!$E$63:$E$80</c:f>
              <c:numCache>
                <c:formatCode>General</c:formatCode>
                <c:ptCount val="18"/>
                <c:pt idx="0">
                  <c:v>440.88</c:v>
                </c:pt>
                <c:pt idx="1">
                  <c:v>409.52</c:v>
                </c:pt>
                <c:pt idx="2">
                  <c:v>382.64000000000004</c:v>
                </c:pt>
                <c:pt idx="3">
                  <c:v>358</c:v>
                </c:pt>
                <c:pt idx="4">
                  <c:v>333.35999999999996</c:v>
                </c:pt>
                <c:pt idx="5">
                  <c:v>314.32</c:v>
                </c:pt>
                <c:pt idx="6">
                  <c:v>294.16000000000003</c:v>
                </c:pt>
                <c:pt idx="7">
                  <c:v>275.12</c:v>
                </c:pt>
                <c:pt idx="8">
                  <c:v>257.20000000000005</c:v>
                </c:pt>
                <c:pt idx="9">
                  <c:v>243.76</c:v>
                </c:pt>
                <c:pt idx="10">
                  <c:v>228.08</c:v>
                </c:pt>
                <c:pt idx="11">
                  <c:v>215.76</c:v>
                </c:pt>
                <c:pt idx="12">
                  <c:v>204.56</c:v>
                </c:pt>
                <c:pt idx="13">
                  <c:v>194.48000000000002</c:v>
                </c:pt>
                <c:pt idx="14">
                  <c:v>186.64</c:v>
                </c:pt>
                <c:pt idx="15">
                  <c:v>177.68</c:v>
                </c:pt>
                <c:pt idx="16">
                  <c:v>168.72</c:v>
                </c:pt>
              </c:numCache>
            </c:numRef>
          </c:xVal>
          <c:yVal>
            <c:numRef>
              <c:f>[1]StockingParms!$D$63:$D$80</c:f>
              <c:numCache>
                <c:formatCode>General</c:formatCode>
                <c:ptCount val="18"/>
                <c:pt idx="0">
                  <c:v>61.369399999999999</c:v>
                </c:pt>
                <c:pt idx="1">
                  <c:v>67.9709</c:v>
                </c:pt>
                <c:pt idx="2">
                  <c:v>74.572399999999988</c:v>
                </c:pt>
                <c:pt idx="3">
                  <c:v>81.173900000000003</c:v>
                </c:pt>
                <c:pt idx="4">
                  <c:v>88.215500000000006</c:v>
                </c:pt>
                <c:pt idx="5">
                  <c:v>94.376899999999992</c:v>
                </c:pt>
                <c:pt idx="6">
                  <c:v>101.41849999999999</c:v>
                </c:pt>
                <c:pt idx="7">
                  <c:v>107.57989999999999</c:v>
                </c:pt>
                <c:pt idx="8">
                  <c:v>114.6215</c:v>
                </c:pt>
                <c:pt idx="9">
                  <c:v>120.34279999999998</c:v>
                </c:pt>
                <c:pt idx="10">
                  <c:v>126.0641</c:v>
                </c:pt>
                <c:pt idx="11">
                  <c:v>131.78539999999998</c:v>
                </c:pt>
                <c:pt idx="12">
                  <c:v>137.9468</c:v>
                </c:pt>
                <c:pt idx="13">
                  <c:v>142.78789999999998</c:v>
                </c:pt>
                <c:pt idx="14">
                  <c:v>147.18889999999999</c:v>
                </c:pt>
                <c:pt idx="15">
                  <c:v>152.03</c:v>
                </c:pt>
                <c:pt idx="16">
                  <c:v>157.31119999999999</c:v>
                </c:pt>
              </c:numCache>
            </c:numRef>
          </c:yVal>
          <c:smooth val="0"/>
          <c:extLst>
            <c:ext xmlns:c16="http://schemas.microsoft.com/office/drawing/2014/chart" uri="{C3380CC4-5D6E-409C-BE32-E72D297353CC}">
              <c16:uniqueId val="{00000005-547C-4CCE-B410-48188FC454FF}"/>
            </c:ext>
          </c:extLst>
        </c:ser>
        <c:ser>
          <c:idx val="6"/>
          <c:order val="6"/>
          <c:tx>
            <c:v>The C line</c:v>
          </c:tx>
          <c:spPr>
            <a:ln w="19050" cap="rnd">
              <a:solidFill>
                <a:schemeClr val="tx1"/>
              </a:solidFill>
              <a:round/>
            </a:ln>
            <a:effectLst/>
          </c:spPr>
          <c:marker>
            <c:symbol val="circle"/>
            <c:size val="2"/>
            <c:spPr>
              <a:solidFill>
                <a:schemeClr val="tx1"/>
              </a:solidFill>
              <a:ln w="9525">
                <a:solidFill>
                  <a:schemeClr val="tx1"/>
                </a:solidFill>
              </a:ln>
              <a:effectLst/>
            </c:spPr>
          </c:marker>
          <c:xVal>
            <c:numRef>
              <c:f>[1]StockingParms!$G$63:$G$80</c:f>
              <c:numCache>
                <c:formatCode>General</c:formatCode>
                <c:ptCount val="18"/>
                <c:pt idx="0">
                  <c:v>353.52</c:v>
                </c:pt>
                <c:pt idx="1">
                  <c:v>330</c:v>
                </c:pt>
                <c:pt idx="2">
                  <c:v>312.08</c:v>
                </c:pt>
                <c:pt idx="3">
                  <c:v>294.16000000000003</c:v>
                </c:pt>
                <c:pt idx="4">
                  <c:v>279.59999999999997</c:v>
                </c:pt>
                <c:pt idx="5">
                  <c:v>265.03999999999996</c:v>
                </c:pt>
                <c:pt idx="6">
                  <c:v>251.6</c:v>
                </c:pt>
                <c:pt idx="7">
                  <c:v>237.04</c:v>
                </c:pt>
                <c:pt idx="8">
                  <c:v>225.84</c:v>
                </c:pt>
                <c:pt idx="9">
                  <c:v>213.51999999999998</c:v>
                </c:pt>
                <c:pt idx="10">
                  <c:v>202.32000000000002</c:v>
                </c:pt>
                <c:pt idx="11">
                  <c:v>188.88</c:v>
                </c:pt>
                <c:pt idx="12">
                  <c:v>178.79999999999998</c:v>
                </c:pt>
                <c:pt idx="13">
                  <c:v>172.08</c:v>
                </c:pt>
                <c:pt idx="14">
                  <c:v>166.48000000000002</c:v>
                </c:pt>
                <c:pt idx="15">
                  <c:v>160.88</c:v>
                </c:pt>
                <c:pt idx="16">
                  <c:v>154.16000000000003</c:v>
                </c:pt>
              </c:numCache>
            </c:numRef>
          </c:xVal>
          <c:yVal>
            <c:numRef>
              <c:f>[1]StockingParms!$F$63:$F$80</c:f>
              <c:numCache>
                <c:formatCode>General</c:formatCode>
                <c:ptCount val="18"/>
                <c:pt idx="0">
                  <c:v>49.486699999999999</c:v>
                </c:pt>
                <c:pt idx="1">
                  <c:v>55.207999999999998</c:v>
                </c:pt>
                <c:pt idx="2">
                  <c:v>60.489199999999997</c:v>
                </c:pt>
                <c:pt idx="3">
                  <c:v>66.650599999999997</c:v>
                </c:pt>
                <c:pt idx="4">
                  <c:v>72.811999999999998</c:v>
                </c:pt>
                <c:pt idx="5">
                  <c:v>79.413499999999999</c:v>
                </c:pt>
                <c:pt idx="6">
                  <c:v>85.5749</c:v>
                </c:pt>
                <c:pt idx="7">
                  <c:v>92.616499999999988</c:v>
                </c:pt>
                <c:pt idx="8">
                  <c:v>98.777900000000002</c:v>
                </c:pt>
                <c:pt idx="9">
                  <c:v>104.49919999999999</c:v>
                </c:pt>
                <c:pt idx="10">
                  <c:v>111.10069999999999</c:v>
                </c:pt>
                <c:pt idx="11">
                  <c:v>117.7022</c:v>
                </c:pt>
                <c:pt idx="12">
                  <c:v>124.74379999999999</c:v>
                </c:pt>
                <c:pt idx="13">
                  <c:v>129.5849</c:v>
                </c:pt>
                <c:pt idx="14">
                  <c:v>133.98589999999999</c:v>
                </c:pt>
                <c:pt idx="15">
                  <c:v>138.3869</c:v>
                </c:pt>
                <c:pt idx="16">
                  <c:v>143.66809999999998</c:v>
                </c:pt>
              </c:numCache>
            </c:numRef>
          </c:yVal>
          <c:smooth val="0"/>
          <c:extLst>
            <c:ext xmlns:c16="http://schemas.microsoft.com/office/drawing/2014/chart" uri="{C3380CC4-5D6E-409C-BE32-E72D297353CC}">
              <c16:uniqueId val="{00000006-547C-4CCE-B410-48188FC454FF}"/>
            </c:ext>
          </c:extLst>
        </c:ser>
        <c:dLbls>
          <c:showLegendKey val="0"/>
          <c:showVal val="0"/>
          <c:showCatName val="0"/>
          <c:showSerName val="0"/>
          <c:showPercent val="0"/>
          <c:showBubbleSize val="0"/>
        </c:dLbls>
        <c:axId val="159862784"/>
        <c:axId val="159864704"/>
      </c:scatterChart>
      <c:valAx>
        <c:axId val="159862784"/>
        <c:scaling>
          <c:orientation val="minMax"/>
          <c:max val="690"/>
        </c:scaling>
        <c:delete val="1"/>
        <c:axPos val="b"/>
        <c:majorGridlines>
          <c:spPr>
            <a:ln w="9525" cap="flat" cmpd="sng" algn="ctr">
              <a:solidFill>
                <a:schemeClr val="tx1">
                  <a:lumMod val="15000"/>
                  <a:lumOff val="85000"/>
                </a:schemeClr>
              </a:solidFill>
              <a:round/>
            </a:ln>
            <a:effectLst/>
          </c:spPr>
        </c:majorGridlines>
        <c:title>
          <c:tx>
            <c:rich>
              <a:bodyPr/>
              <a:lstStyle/>
              <a:p>
                <a:pPr>
                  <a:defRPr/>
                </a:pPr>
                <a:r>
                  <a:rPr lang="en-US" sz="2400"/>
                  <a:t>Trees Per Hectare</a:t>
                </a:r>
              </a:p>
            </c:rich>
          </c:tx>
          <c:layout>
            <c:manualLayout>
              <c:xMode val="edge"/>
              <c:yMode val="edge"/>
              <c:x val="0.40469223744481564"/>
              <c:y val="0.93654994273852266"/>
            </c:manualLayout>
          </c:layout>
          <c:overlay val="0"/>
        </c:title>
        <c:numFmt formatCode="General" sourceLinked="1"/>
        <c:majorTickMark val="out"/>
        <c:minorTickMark val="none"/>
        <c:tickLblPos val="nextTo"/>
        <c:crossAx val="159864704"/>
        <c:crosses val="autoZero"/>
        <c:crossBetween val="midCat"/>
        <c:majorUnit val="230"/>
      </c:valAx>
      <c:valAx>
        <c:axId val="159864704"/>
        <c:scaling>
          <c:orientation val="minMax"/>
          <c:max val="250"/>
        </c:scaling>
        <c:delete val="1"/>
        <c:axPos val="l"/>
        <c:majorGridlines>
          <c:spPr>
            <a:ln w="9525" cap="flat" cmpd="sng" algn="ctr">
              <a:solidFill>
                <a:schemeClr val="tx1">
                  <a:lumMod val="15000"/>
                  <a:lumOff val="85000"/>
                </a:schemeClr>
              </a:solidFill>
              <a:round/>
            </a:ln>
            <a:effectLst/>
          </c:spPr>
        </c:majorGridlines>
        <c:title>
          <c:tx>
            <c:rich>
              <a:bodyPr/>
              <a:lstStyle/>
              <a:p>
                <a:pPr>
                  <a:defRPr/>
                </a:pPr>
                <a:r>
                  <a:rPr lang="en-US" sz="2400" b="1">
                    <a:effectLst/>
                  </a:rPr>
                  <a:t>Basal Area</a:t>
                </a:r>
                <a:r>
                  <a:rPr lang="en-US" sz="2400" b="1" baseline="0">
                    <a:effectLst/>
                  </a:rPr>
                  <a:t> Per Hectare</a:t>
                </a:r>
                <a:r>
                  <a:rPr lang="en-US" sz="2400" b="1">
                    <a:effectLst/>
                  </a:rPr>
                  <a:t> (m</a:t>
                </a:r>
                <a:r>
                  <a:rPr lang="en-US" sz="2400" b="1" baseline="30000">
                    <a:effectLst/>
                  </a:rPr>
                  <a:t>2</a:t>
                </a:r>
                <a:r>
                  <a:rPr lang="en-US" sz="2400" b="1">
                    <a:effectLst/>
                  </a:rPr>
                  <a:t> ha</a:t>
                </a:r>
                <a:r>
                  <a:rPr lang="en-US" sz="2400" b="1" baseline="30000">
                    <a:effectLst/>
                  </a:rPr>
                  <a:t>-1</a:t>
                </a:r>
                <a:r>
                  <a:rPr lang="en-US" sz="2400" b="1">
                    <a:effectLst/>
                  </a:rPr>
                  <a:t>)</a:t>
                </a:r>
                <a:endParaRPr lang="en-US" sz="1100">
                  <a:effectLst/>
                </a:endParaRPr>
              </a:p>
            </c:rich>
          </c:tx>
          <c:layout>
            <c:manualLayout>
              <c:xMode val="edge"/>
              <c:yMode val="edge"/>
              <c:x val="1.7639711377693653E-2"/>
              <c:y val="0.1773676438693782"/>
            </c:manualLayout>
          </c:layout>
          <c:overlay val="0"/>
        </c:title>
        <c:numFmt formatCode="General" sourceLinked="1"/>
        <c:majorTickMark val="out"/>
        <c:minorTickMark val="none"/>
        <c:tickLblPos val="nextTo"/>
        <c:crossAx val="159862784"/>
        <c:crosses val="autoZero"/>
        <c:crossBetween val="midCat"/>
        <c:majorUnit val="50"/>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 Cash Flows Projections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'Stocking &amp; DecadalYieldOriginal'!$C$19</c:f>
              <c:strCache>
                <c:ptCount val="1"/>
                <c:pt idx="0">
                  <c:v>Resid Saw MaxCF</c:v>
                </c:pt>
              </c:strCache>
            </c:strRef>
          </c:tx>
          <c:spPr>
            <a:solidFill>
              <a:schemeClr val="accent6">
                <a:lumMod val="50000"/>
              </a:schemeClr>
            </a:solidFill>
            <a:ln w="6350">
              <a:solidFill>
                <a:schemeClr val="bg1">
                  <a:lumMod val="50000"/>
                </a:schemeClr>
              </a:solidFill>
            </a:ln>
            <a:effectLst/>
          </c:spPr>
          <c:invertIfNegative val="0"/>
          <c:dPt>
            <c:idx val="0"/>
            <c:invertIfNegative val="0"/>
            <c:bubble3D val="0"/>
            <c:spPr>
              <a:solidFill>
                <a:schemeClr val="tx1">
                  <a:lumMod val="65000"/>
                  <a:lumOff val="35000"/>
                </a:schemeClr>
              </a:solidFill>
              <a:ln w="6350">
                <a:solidFill>
                  <a:schemeClr val="bg1">
                    <a:lumMod val="50000"/>
                  </a:schemeClr>
                </a:solidFill>
              </a:ln>
              <a:effectLst/>
            </c:spPr>
            <c:extLst>
              <c:ext xmlns:c16="http://schemas.microsoft.com/office/drawing/2014/chart" uri="{C3380CC4-5D6E-409C-BE32-E72D297353CC}">
                <c16:uniqueId val="{00000001-68FA-47BB-9A4A-923BDA40E777}"/>
              </c:ext>
            </c:extLst>
          </c:dPt>
          <c:cat>
            <c:strRef>
              <c:f>'Stocking &amp; DecadalYieldOriginal'!$D$15:$R$15</c:f>
              <c:strCache>
                <c:ptCount val="14"/>
                <c:pt idx="0">
                  <c:v>Initial</c:v>
                </c:pt>
                <c:pt idx="1">
                  <c:v>Year 1</c:v>
                </c:pt>
                <c:pt idx="3">
                  <c:v>Year 10</c:v>
                </c:pt>
                <c:pt idx="5">
                  <c:v>Year 20</c:v>
                </c:pt>
                <c:pt idx="7">
                  <c:v>Year 30</c:v>
                </c:pt>
                <c:pt idx="9">
                  <c:v>Year 40</c:v>
                </c:pt>
                <c:pt idx="11">
                  <c:v>Year 50</c:v>
                </c:pt>
                <c:pt idx="13">
                  <c:v>Year 60</c:v>
                </c:pt>
              </c:strCache>
            </c:strRef>
          </c:cat>
          <c:val>
            <c:numRef>
              <c:f>'Stocking &amp; DecadalYieldOriginal'!$D$19:$R$19</c:f>
              <c:numCache>
                <c:formatCode>General</c:formatCode>
                <c:ptCount val="15"/>
                <c:pt idx="0">
                  <c:v>6.2688704979477015</c:v>
                </c:pt>
                <c:pt idx="1">
                  <c:v>0.86831966035208985</c:v>
                </c:pt>
                <c:pt idx="3">
                  <c:v>0.9843446088689235</c:v>
                </c:pt>
                <c:pt idx="5">
                  <c:v>5.3447413414492308E-2</c:v>
                </c:pt>
                <c:pt idx="7">
                  <c:v>2.3088251545608788E-2</c:v>
                </c:pt>
                <c:pt idx="9">
                  <c:v>9.0994022221775328E-2</c:v>
                </c:pt>
                <c:pt idx="11">
                  <c:v>1.2302903635227288E-2</c:v>
                </c:pt>
                <c:pt idx="13">
                  <c:v>2.6815261821343502E-3</c:v>
                </c:pt>
              </c:numCache>
            </c:numRef>
          </c:val>
          <c:extLst>
            <c:ext xmlns:c16="http://schemas.microsoft.com/office/drawing/2014/chart" uri="{C3380CC4-5D6E-409C-BE32-E72D297353CC}">
              <c16:uniqueId val="{00000002-68FA-47BB-9A4A-923BDA40E777}"/>
            </c:ext>
          </c:extLst>
        </c:ser>
        <c:ser>
          <c:idx val="1"/>
          <c:order val="1"/>
          <c:tx>
            <c:strRef>
              <c:f>'Stocking &amp; DecadalYieldOriginal'!$C$20</c:f>
              <c:strCache>
                <c:ptCount val="1"/>
                <c:pt idx="0">
                  <c:v>Resid Pulp MaxCF</c:v>
                </c:pt>
              </c:strCache>
            </c:strRef>
          </c:tx>
          <c:spPr>
            <a:solidFill>
              <a:schemeClr val="accent6"/>
            </a:solidFill>
            <a:ln w="6350">
              <a:solidFill>
                <a:schemeClr val="bg1">
                  <a:lumMod val="50000"/>
                </a:schemeClr>
              </a:solidFill>
            </a:ln>
            <a:effectLst/>
          </c:spPr>
          <c:invertIfNegative val="0"/>
          <c:dPt>
            <c:idx val="0"/>
            <c:invertIfNegative val="0"/>
            <c:bubble3D val="0"/>
            <c:spPr>
              <a:solidFill>
                <a:schemeClr val="bg1">
                  <a:lumMod val="65000"/>
                </a:schemeClr>
              </a:solidFill>
              <a:ln w="6350">
                <a:solidFill>
                  <a:schemeClr val="bg1">
                    <a:lumMod val="50000"/>
                  </a:schemeClr>
                </a:solidFill>
              </a:ln>
              <a:effectLst/>
            </c:spPr>
            <c:extLst>
              <c:ext xmlns:c16="http://schemas.microsoft.com/office/drawing/2014/chart" uri="{C3380CC4-5D6E-409C-BE32-E72D297353CC}">
                <c16:uniqueId val="{00000004-68FA-47BB-9A4A-923BDA40E777}"/>
              </c:ext>
            </c:extLst>
          </c:dPt>
          <c:cat>
            <c:strRef>
              <c:f>'Stocking &amp; DecadalYieldOriginal'!$D$15:$R$15</c:f>
              <c:strCache>
                <c:ptCount val="14"/>
                <c:pt idx="0">
                  <c:v>Initial</c:v>
                </c:pt>
                <c:pt idx="1">
                  <c:v>Year 1</c:v>
                </c:pt>
                <c:pt idx="3">
                  <c:v>Year 10</c:v>
                </c:pt>
                <c:pt idx="5">
                  <c:v>Year 20</c:v>
                </c:pt>
                <c:pt idx="7">
                  <c:v>Year 30</c:v>
                </c:pt>
                <c:pt idx="9">
                  <c:v>Year 40</c:v>
                </c:pt>
                <c:pt idx="11">
                  <c:v>Year 50</c:v>
                </c:pt>
                <c:pt idx="13">
                  <c:v>Year 60</c:v>
                </c:pt>
              </c:strCache>
            </c:strRef>
          </c:cat>
          <c:val>
            <c:numRef>
              <c:f>'Stocking &amp; DecadalYieldOriginal'!$D$20:$R$20</c:f>
              <c:numCache>
                <c:formatCode>General</c:formatCode>
                <c:ptCount val="15"/>
                <c:pt idx="0">
                  <c:v>10.625603058830526</c:v>
                </c:pt>
                <c:pt idx="1">
                  <c:v>5.1994609644879253</c:v>
                </c:pt>
                <c:pt idx="3">
                  <c:v>2.6334289423076469</c:v>
                </c:pt>
                <c:pt idx="5">
                  <c:v>6.0113227874505313</c:v>
                </c:pt>
                <c:pt idx="7">
                  <c:v>7.431549240692525</c:v>
                </c:pt>
                <c:pt idx="9">
                  <c:v>9.2291818332688713</c:v>
                </c:pt>
                <c:pt idx="11">
                  <c:v>6.5816736400110756</c:v>
                </c:pt>
                <c:pt idx="13">
                  <c:v>3.1962778455228751</c:v>
                </c:pt>
              </c:numCache>
            </c:numRef>
          </c:val>
          <c:extLst>
            <c:ext xmlns:c16="http://schemas.microsoft.com/office/drawing/2014/chart" uri="{C3380CC4-5D6E-409C-BE32-E72D297353CC}">
              <c16:uniqueId val="{00000005-68FA-47BB-9A4A-923BDA40E777}"/>
            </c:ext>
          </c:extLst>
        </c:ser>
        <c:ser>
          <c:idx val="2"/>
          <c:order val="2"/>
          <c:tx>
            <c:strRef>
              <c:f>'Stocking &amp; DecadalYieldOriginal'!$C$11</c:f>
              <c:strCache>
                <c:ptCount val="1"/>
                <c:pt idx="0">
                  <c:v>Harv Saw MaxCF</c:v>
                </c:pt>
              </c:strCache>
            </c:strRef>
          </c:tx>
          <c:spPr>
            <a:solidFill>
              <a:srgbClr val="C00000"/>
            </a:solidFill>
            <a:ln w="6350">
              <a:solidFill>
                <a:schemeClr val="bg1">
                  <a:lumMod val="50000"/>
                </a:schemeClr>
              </a:solidFill>
            </a:ln>
            <a:effectLst/>
          </c:spPr>
          <c:invertIfNegative val="0"/>
          <c:cat>
            <c:strRef>
              <c:f>'Stocking &amp; DecadalYieldOriginal'!$D$15:$R$15</c:f>
              <c:strCache>
                <c:ptCount val="14"/>
                <c:pt idx="0">
                  <c:v>Initial</c:v>
                </c:pt>
                <c:pt idx="1">
                  <c:v>Year 1</c:v>
                </c:pt>
                <c:pt idx="3">
                  <c:v>Year 10</c:v>
                </c:pt>
                <c:pt idx="5">
                  <c:v>Year 20</c:v>
                </c:pt>
                <c:pt idx="7">
                  <c:v>Year 30</c:v>
                </c:pt>
                <c:pt idx="9">
                  <c:v>Year 40</c:v>
                </c:pt>
                <c:pt idx="11">
                  <c:v>Year 50</c:v>
                </c:pt>
                <c:pt idx="13">
                  <c:v>Year 60</c:v>
                </c:pt>
              </c:strCache>
            </c:strRef>
          </c:cat>
          <c:val>
            <c:numRef>
              <c:f>'Stocking &amp; DecadalYieldOriginal'!$D$11:$R$11</c:f>
              <c:numCache>
                <c:formatCode>General</c:formatCode>
                <c:ptCount val="15"/>
                <c:pt idx="0">
                  <c:v>0</c:v>
                </c:pt>
                <c:pt idx="2">
                  <c:v>5.0879300583623746</c:v>
                </c:pt>
                <c:pt idx="4">
                  <c:v>0.80775809822587363</c:v>
                </c:pt>
                <c:pt idx="6">
                  <c:v>0.21586189121664925</c:v>
                </c:pt>
                <c:pt idx="8">
                  <c:v>0</c:v>
                </c:pt>
                <c:pt idx="10">
                  <c:v>0.10741849913296903</c:v>
                </c:pt>
                <c:pt idx="12">
                  <c:v>0</c:v>
                </c:pt>
                <c:pt idx="14">
                  <c:v>1.2387768259018477E-2</c:v>
                </c:pt>
              </c:numCache>
            </c:numRef>
          </c:val>
          <c:extLst>
            <c:ext xmlns:c16="http://schemas.microsoft.com/office/drawing/2014/chart" uri="{C3380CC4-5D6E-409C-BE32-E72D297353CC}">
              <c16:uniqueId val="{00000006-68FA-47BB-9A4A-923BDA40E777}"/>
            </c:ext>
          </c:extLst>
        </c:ser>
        <c:ser>
          <c:idx val="3"/>
          <c:order val="3"/>
          <c:tx>
            <c:strRef>
              <c:f>'Stocking &amp; DecadalYieldOriginal'!$C$12</c:f>
              <c:strCache>
                <c:ptCount val="1"/>
                <c:pt idx="0">
                  <c:v>Harv Pulp MaxCF</c:v>
                </c:pt>
              </c:strCache>
            </c:strRef>
          </c:tx>
          <c:spPr>
            <a:solidFill>
              <a:srgbClr val="FFCCCC"/>
            </a:solidFill>
            <a:ln w="6350">
              <a:solidFill>
                <a:schemeClr val="bg1">
                  <a:lumMod val="50000"/>
                </a:schemeClr>
              </a:solidFill>
            </a:ln>
            <a:effectLst/>
          </c:spPr>
          <c:invertIfNegative val="0"/>
          <c:cat>
            <c:strRef>
              <c:f>'Stocking &amp; DecadalYieldOriginal'!$D$15:$R$15</c:f>
              <c:strCache>
                <c:ptCount val="14"/>
                <c:pt idx="0">
                  <c:v>Initial</c:v>
                </c:pt>
                <c:pt idx="1">
                  <c:v>Year 1</c:v>
                </c:pt>
                <c:pt idx="3">
                  <c:v>Year 10</c:v>
                </c:pt>
                <c:pt idx="5">
                  <c:v>Year 20</c:v>
                </c:pt>
                <c:pt idx="7">
                  <c:v>Year 30</c:v>
                </c:pt>
                <c:pt idx="9">
                  <c:v>Year 40</c:v>
                </c:pt>
                <c:pt idx="11">
                  <c:v>Year 50</c:v>
                </c:pt>
                <c:pt idx="13">
                  <c:v>Year 60</c:v>
                </c:pt>
              </c:strCache>
            </c:strRef>
          </c:cat>
          <c:val>
            <c:numRef>
              <c:f>'Stocking &amp; DecadalYieldOriginal'!$D$12:$R$12</c:f>
              <c:numCache>
                <c:formatCode>General</c:formatCode>
                <c:ptCount val="15"/>
                <c:pt idx="0">
                  <c:v>0</c:v>
                </c:pt>
                <c:pt idx="2">
                  <c:v>5.0519577550852164</c:v>
                </c:pt>
                <c:pt idx="4">
                  <c:v>6.4468213157249963</c:v>
                </c:pt>
                <c:pt idx="6">
                  <c:v>3.6358854016378563</c:v>
                </c:pt>
                <c:pt idx="8">
                  <c:v>3.3629208875062404</c:v>
                </c:pt>
                <c:pt idx="10">
                  <c:v>3.8275821148349367</c:v>
                </c:pt>
                <c:pt idx="12">
                  <c:v>10.574885836485374</c:v>
                </c:pt>
                <c:pt idx="14">
                  <c:v>8.4905021825363356</c:v>
                </c:pt>
              </c:numCache>
            </c:numRef>
          </c:val>
          <c:extLst>
            <c:ext xmlns:c16="http://schemas.microsoft.com/office/drawing/2014/chart" uri="{C3380CC4-5D6E-409C-BE32-E72D297353CC}">
              <c16:uniqueId val="{00000007-68FA-47BB-9A4A-923BDA40E777}"/>
            </c:ext>
          </c:extLst>
        </c:ser>
        <c:dLbls>
          <c:showLegendKey val="0"/>
          <c:showVal val="0"/>
          <c:showCatName val="0"/>
          <c:showSerName val="0"/>
          <c:showPercent val="0"/>
          <c:showBubbleSize val="0"/>
        </c:dLbls>
        <c:gapWidth val="150"/>
        <c:overlap val="100"/>
        <c:axId val="204610200"/>
        <c:axId val="204605104"/>
      </c:barChart>
      <c:catAx>
        <c:axId val="20461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5104"/>
        <c:crosses val="autoZero"/>
        <c:auto val="1"/>
        <c:lblAlgn val="ctr"/>
        <c:lblOffset val="100"/>
        <c:tickLblSkip val="1"/>
        <c:noMultiLvlLbl val="0"/>
      </c:catAx>
      <c:valAx>
        <c:axId val="204605104"/>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Cords</a:t>
                </a:r>
                <a:r>
                  <a:rPr lang="en-US" baseline="0"/>
                  <a:t> per Acre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10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Exemplary Forestry Projections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'Stocking &amp; DecadalYieldOriginal'!$C$50</c:f>
              <c:strCache>
                <c:ptCount val="1"/>
                <c:pt idx="0">
                  <c:v>Resid Saw EF</c:v>
                </c:pt>
              </c:strCache>
            </c:strRef>
          </c:tx>
          <c:spPr>
            <a:solidFill>
              <a:schemeClr val="accent6">
                <a:lumMod val="50000"/>
              </a:schemeClr>
            </a:solidFill>
            <a:ln w="6350">
              <a:solidFill>
                <a:schemeClr val="bg1">
                  <a:lumMod val="50000"/>
                </a:schemeClr>
              </a:solidFill>
            </a:ln>
            <a:effectLst/>
          </c:spPr>
          <c:invertIfNegative val="0"/>
          <c:cat>
            <c:strRef>
              <c:f>'Stocking &amp; DecadalYieldOriginal'!$D$49:$K$49</c:f>
              <c:strCache>
                <c:ptCount val="8"/>
                <c:pt idx="0">
                  <c:v>Initial</c:v>
                </c:pt>
                <c:pt idx="1">
                  <c:v>Year 1</c:v>
                </c:pt>
                <c:pt idx="2">
                  <c:v>Year 10</c:v>
                </c:pt>
                <c:pt idx="3">
                  <c:v>Year 20</c:v>
                </c:pt>
                <c:pt idx="4">
                  <c:v>Year 30</c:v>
                </c:pt>
                <c:pt idx="5">
                  <c:v>Year 40</c:v>
                </c:pt>
                <c:pt idx="6">
                  <c:v>Year 50</c:v>
                </c:pt>
                <c:pt idx="7">
                  <c:v>Year 60</c:v>
                </c:pt>
              </c:strCache>
            </c:strRef>
          </c:cat>
          <c:val>
            <c:numRef>
              <c:f>'Stocking &amp; DecadalYieldOriginal'!$D$50:$K$50</c:f>
              <c:numCache>
                <c:formatCode>General</c:formatCode>
                <c:ptCount val="8"/>
                <c:pt idx="0">
                  <c:v>6.2688704979477015</c:v>
                </c:pt>
                <c:pt idx="1">
                  <c:v>5.7369947770276672</c:v>
                </c:pt>
                <c:pt idx="2">
                  <c:v>6.9755610405994553</c:v>
                </c:pt>
                <c:pt idx="3">
                  <c:v>8.2794429728663896</c:v>
                </c:pt>
                <c:pt idx="4">
                  <c:v>8.7078498665512214</c:v>
                </c:pt>
                <c:pt idx="5">
                  <c:v>10.280559698502225</c:v>
                </c:pt>
                <c:pt idx="6">
                  <c:v>8.7047497812180659</c:v>
                </c:pt>
                <c:pt idx="7">
                  <c:v>9.4223676865040815</c:v>
                </c:pt>
              </c:numCache>
            </c:numRef>
          </c:val>
          <c:extLst>
            <c:ext xmlns:c16="http://schemas.microsoft.com/office/drawing/2014/chart" uri="{C3380CC4-5D6E-409C-BE32-E72D297353CC}">
              <c16:uniqueId val="{00000000-121E-430D-AC5E-227382F27C31}"/>
            </c:ext>
          </c:extLst>
        </c:ser>
        <c:ser>
          <c:idx val="1"/>
          <c:order val="1"/>
          <c:tx>
            <c:strRef>
              <c:f>'Stocking &amp; DecadalYieldOriginal'!$C$51</c:f>
              <c:strCache>
                <c:ptCount val="1"/>
                <c:pt idx="0">
                  <c:v>Resid Pulp EF</c:v>
                </c:pt>
              </c:strCache>
            </c:strRef>
          </c:tx>
          <c:spPr>
            <a:solidFill>
              <a:schemeClr val="accent6"/>
            </a:solidFill>
            <a:ln w="6350">
              <a:solidFill>
                <a:schemeClr val="bg1">
                  <a:lumMod val="50000"/>
                </a:schemeClr>
              </a:solidFill>
            </a:ln>
            <a:effectLst/>
          </c:spPr>
          <c:invertIfNegative val="0"/>
          <c:cat>
            <c:strRef>
              <c:f>'Stocking &amp; DecadalYieldOriginal'!$D$49:$K$49</c:f>
              <c:strCache>
                <c:ptCount val="8"/>
                <c:pt idx="0">
                  <c:v>Initial</c:v>
                </c:pt>
                <c:pt idx="1">
                  <c:v>Year 1</c:v>
                </c:pt>
                <c:pt idx="2">
                  <c:v>Year 10</c:v>
                </c:pt>
                <c:pt idx="3">
                  <c:v>Year 20</c:v>
                </c:pt>
                <c:pt idx="4">
                  <c:v>Year 30</c:v>
                </c:pt>
                <c:pt idx="5">
                  <c:v>Year 40</c:v>
                </c:pt>
                <c:pt idx="6">
                  <c:v>Year 50</c:v>
                </c:pt>
                <c:pt idx="7">
                  <c:v>Year 60</c:v>
                </c:pt>
              </c:strCache>
            </c:strRef>
          </c:cat>
          <c:val>
            <c:numRef>
              <c:f>'Stocking &amp; DecadalYieldOriginal'!$D$51:$K$51</c:f>
              <c:numCache>
                <c:formatCode>General</c:formatCode>
                <c:ptCount val="8"/>
                <c:pt idx="0">
                  <c:v>10.625603058830526</c:v>
                </c:pt>
                <c:pt idx="1">
                  <c:v>9.7053796515735211</c:v>
                </c:pt>
                <c:pt idx="2">
                  <c:v>11.938038433278669</c:v>
                </c:pt>
                <c:pt idx="3">
                  <c:v>15.854146076337869</c:v>
                </c:pt>
                <c:pt idx="4">
                  <c:v>15.224643559377746</c:v>
                </c:pt>
                <c:pt idx="5">
                  <c:v>18.668163468641414</c:v>
                </c:pt>
                <c:pt idx="6">
                  <c:v>16.900241028424531</c:v>
                </c:pt>
                <c:pt idx="7">
                  <c:v>16.596852733004646</c:v>
                </c:pt>
              </c:numCache>
            </c:numRef>
          </c:val>
          <c:extLst>
            <c:ext xmlns:c16="http://schemas.microsoft.com/office/drawing/2014/chart" uri="{C3380CC4-5D6E-409C-BE32-E72D297353CC}">
              <c16:uniqueId val="{00000001-121E-430D-AC5E-227382F27C31}"/>
            </c:ext>
          </c:extLst>
        </c:ser>
        <c:ser>
          <c:idx val="2"/>
          <c:order val="2"/>
          <c:tx>
            <c:strRef>
              <c:f>'Stocking &amp; DecadalYieldOriginal'!$C$42</c:f>
              <c:strCache>
                <c:ptCount val="1"/>
                <c:pt idx="0">
                  <c:v>Harv Saw EF</c:v>
                </c:pt>
              </c:strCache>
            </c:strRef>
          </c:tx>
          <c:spPr>
            <a:solidFill>
              <a:srgbClr val="C00000"/>
            </a:solidFill>
            <a:ln w="6350">
              <a:solidFill>
                <a:schemeClr val="bg1">
                  <a:lumMod val="50000"/>
                </a:schemeClr>
              </a:solidFill>
            </a:ln>
            <a:effectLst/>
          </c:spPr>
          <c:invertIfNegative val="0"/>
          <c:cat>
            <c:strRef>
              <c:f>'Stocking &amp; DecadalYieldOriginal'!$D$49:$K$49</c:f>
              <c:strCache>
                <c:ptCount val="8"/>
                <c:pt idx="0">
                  <c:v>Initial</c:v>
                </c:pt>
                <c:pt idx="1">
                  <c:v>Year 1</c:v>
                </c:pt>
                <c:pt idx="2">
                  <c:v>Year 10</c:v>
                </c:pt>
                <c:pt idx="3">
                  <c:v>Year 20</c:v>
                </c:pt>
                <c:pt idx="4">
                  <c:v>Year 30</c:v>
                </c:pt>
                <c:pt idx="5">
                  <c:v>Year 40</c:v>
                </c:pt>
                <c:pt idx="6">
                  <c:v>Year 50</c:v>
                </c:pt>
                <c:pt idx="7">
                  <c:v>Year 60</c:v>
                </c:pt>
              </c:strCache>
            </c:strRef>
          </c:cat>
          <c:val>
            <c:numRef>
              <c:f>'Stocking &amp; DecadalYieldOriginal'!$D$42:$K$42</c:f>
              <c:numCache>
                <c:formatCode>General</c:formatCode>
                <c:ptCount val="8"/>
                <c:pt idx="0">
                  <c:v>0</c:v>
                </c:pt>
                <c:pt idx="1">
                  <c:v>0.53185957853200239</c:v>
                </c:pt>
                <c:pt idx="2">
                  <c:v>0.26102550059758023</c:v>
                </c:pt>
                <c:pt idx="3">
                  <c:v>1.0796356024094276</c:v>
                </c:pt>
                <c:pt idx="4">
                  <c:v>1.1678848111054405</c:v>
                </c:pt>
                <c:pt idx="5">
                  <c:v>1.2593658294611192</c:v>
                </c:pt>
                <c:pt idx="6">
                  <c:v>4.8934058631456629</c:v>
                </c:pt>
                <c:pt idx="7">
                  <c:v>1.776647062398222</c:v>
                </c:pt>
              </c:numCache>
            </c:numRef>
          </c:val>
          <c:extLst>
            <c:ext xmlns:c16="http://schemas.microsoft.com/office/drawing/2014/chart" uri="{C3380CC4-5D6E-409C-BE32-E72D297353CC}">
              <c16:uniqueId val="{00000002-121E-430D-AC5E-227382F27C31}"/>
            </c:ext>
          </c:extLst>
        </c:ser>
        <c:ser>
          <c:idx val="3"/>
          <c:order val="3"/>
          <c:tx>
            <c:strRef>
              <c:f>'Stocking &amp; DecadalYieldOriginal'!$C$43</c:f>
              <c:strCache>
                <c:ptCount val="1"/>
                <c:pt idx="0">
                  <c:v>Harv Pulp EF</c:v>
                </c:pt>
              </c:strCache>
            </c:strRef>
          </c:tx>
          <c:spPr>
            <a:solidFill>
              <a:srgbClr val="FFCCCC"/>
            </a:solidFill>
            <a:ln w="6350">
              <a:solidFill>
                <a:schemeClr val="bg1">
                  <a:lumMod val="50000"/>
                </a:schemeClr>
              </a:solidFill>
            </a:ln>
            <a:effectLst/>
          </c:spPr>
          <c:invertIfNegative val="0"/>
          <c:cat>
            <c:strRef>
              <c:f>'Stocking &amp; DecadalYieldOriginal'!$D$49:$K$49</c:f>
              <c:strCache>
                <c:ptCount val="8"/>
                <c:pt idx="0">
                  <c:v>Initial</c:v>
                </c:pt>
                <c:pt idx="1">
                  <c:v>Year 1</c:v>
                </c:pt>
                <c:pt idx="2">
                  <c:v>Year 10</c:v>
                </c:pt>
                <c:pt idx="3">
                  <c:v>Year 20</c:v>
                </c:pt>
                <c:pt idx="4">
                  <c:v>Year 30</c:v>
                </c:pt>
                <c:pt idx="5">
                  <c:v>Year 40</c:v>
                </c:pt>
                <c:pt idx="6">
                  <c:v>Year 50</c:v>
                </c:pt>
                <c:pt idx="7">
                  <c:v>Year 60</c:v>
                </c:pt>
              </c:strCache>
            </c:strRef>
          </c:cat>
          <c:val>
            <c:numRef>
              <c:f>'Stocking &amp; DecadalYieldOriginal'!$D$43:$K$43</c:f>
              <c:numCache>
                <c:formatCode>General</c:formatCode>
                <c:ptCount val="8"/>
                <c:pt idx="0">
                  <c:v>0</c:v>
                </c:pt>
                <c:pt idx="1">
                  <c:v>0.92025103623301219</c:v>
                </c:pt>
                <c:pt idx="2">
                  <c:v>0.48140841006843682</c:v>
                </c:pt>
                <c:pt idx="3">
                  <c:v>1.5697019716097809</c:v>
                </c:pt>
                <c:pt idx="4">
                  <c:v>4.847779707470262</c:v>
                </c:pt>
                <c:pt idx="5">
                  <c:v>2.3089675982668592</c:v>
                </c:pt>
                <c:pt idx="6">
                  <c:v>6.5953788471028245</c:v>
                </c:pt>
                <c:pt idx="7">
                  <c:v>3.5990197739129046</c:v>
                </c:pt>
              </c:numCache>
            </c:numRef>
          </c:val>
          <c:extLst>
            <c:ext xmlns:c16="http://schemas.microsoft.com/office/drawing/2014/chart" uri="{C3380CC4-5D6E-409C-BE32-E72D297353CC}">
              <c16:uniqueId val="{00000003-121E-430D-AC5E-227382F27C31}"/>
            </c:ext>
          </c:extLst>
        </c:ser>
        <c:dLbls>
          <c:showLegendKey val="0"/>
          <c:showVal val="0"/>
          <c:showCatName val="0"/>
          <c:showSerName val="0"/>
          <c:showPercent val="0"/>
          <c:showBubbleSize val="0"/>
        </c:dLbls>
        <c:gapWidth val="150"/>
        <c:overlap val="100"/>
        <c:axId val="598867352"/>
        <c:axId val="598863824"/>
      </c:barChart>
      <c:catAx>
        <c:axId val="59886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63824"/>
        <c:crosses val="autoZero"/>
        <c:auto val="1"/>
        <c:lblAlgn val="ctr"/>
        <c:lblOffset val="100"/>
        <c:noMultiLvlLbl val="0"/>
      </c:catAx>
      <c:valAx>
        <c:axId val="59886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Cords per Acre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67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 Cash Flows</a:t>
            </a:r>
            <a:r>
              <a:rPr lang="en-US" baseline="0"/>
              <a:t> Projections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'Stocking &amp; DecadalYieldOriginal'!$C$53</c:f>
              <c:strCache>
                <c:ptCount val="1"/>
                <c:pt idx="0">
                  <c:v>Resid Saw MaxCF</c:v>
                </c:pt>
              </c:strCache>
            </c:strRef>
          </c:tx>
          <c:spPr>
            <a:solidFill>
              <a:schemeClr val="accent6">
                <a:lumMod val="50000"/>
              </a:schemeClr>
            </a:solidFill>
            <a:ln w="6350">
              <a:solidFill>
                <a:schemeClr val="bg1">
                  <a:lumMod val="50000"/>
                </a:schemeClr>
              </a:solidFill>
            </a:ln>
            <a:effectLst/>
          </c:spPr>
          <c:invertIfNegative val="0"/>
          <c:cat>
            <c:strRef>
              <c:f>'Stocking &amp; DecadalYieldOriginal'!$D$49:$K$49</c:f>
              <c:strCache>
                <c:ptCount val="8"/>
                <c:pt idx="0">
                  <c:v>Initial</c:v>
                </c:pt>
                <c:pt idx="1">
                  <c:v>Year 1</c:v>
                </c:pt>
                <c:pt idx="2">
                  <c:v>Year 10</c:v>
                </c:pt>
                <c:pt idx="3">
                  <c:v>Year 20</c:v>
                </c:pt>
                <c:pt idx="4">
                  <c:v>Year 30</c:v>
                </c:pt>
                <c:pt idx="5">
                  <c:v>Year 40</c:v>
                </c:pt>
                <c:pt idx="6">
                  <c:v>Year 50</c:v>
                </c:pt>
                <c:pt idx="7">
                  <c:v>Year 60</c:v>
                </c:pt>
              </c:strCache>
            </c:strRef>
          </c:cat>
          <c:val>
            <c:numRef>
              <c:f>'Stocking &amp; DecadalYieldOriginal'!$D$53:$K$53</c:f>
              <c:numCache>
                <c:formatCode>General</c:formatCode>
                <c:ptCount val="8"/>
                <c:pt idx="0">
                  <c:v>6.2688704979477015</c:v>
                </c:pt>
                <c:pt idx="1">
                  <c:v>0.86831966035208985</c:v>
                </c:pt>
                <c:pt idx="2">
                  <c:v>0.9843446088689235</c:v>
                </c:pt>
                <c:pt idx="3">
                  <c:v>5.3447413414492308E-2</c:v>
                </c:pt>
                <c:pt idx="4">
                  <c:v>2.3088251545608788E-2</c:v>
                </c:pt>
                <c:pt idx="5">
                  <c:v>9.0994022221775328E-2</c:v>
                </c:pt>
                <c:pt idx="6">
                  <c:v>1.2302903635227288E-2</c:v>
                </c:pt>
                <c:pt idx="7">
                  <c:v>2.6815261821343502E-3</c:v>
                </c:pt>
              </c:numCache>
            </c:numRef>
          </c:val>
          <c:extLst>
            <c:ext xmlns:c16="http://schemas.microsoft.com/office/drawing/2014/chart" uri="{C3380CC4-5D6E-409C-BE32-E72D297353CC}">
              <c16:uniqueId val="{00000000-38D6-4514-BE27-5A6B0A81913B}"/>
            </c:ext>
          </c:extLst>
        </c:ser>
        <c:ser>
          <c:idx val="1"/>
          <c:order val="1"/>
          <c:tx>
            <c:strRef>
              <c:f>'Stocking &amp; DecadalYieldOriginal'!$C$54</c:f>
              <c:strCache>
                <c:ptCount val="1"/>
                <c:pt idx="0">
                  <c:v>Resid Pulp MaxCF</c:v>
                </c:pt>
              </c:strCache>
            </c:strRef>
          </c:tx>
          <c:spPr>
            <a:solidFill>
              <a:schemeClr val="accent6"/>
            </a:solidFill>
            <a:ln w="6350">
              <a:solidFill>
                <a:schemeClr val="bg1">
                  <a:lumMod val="50000"/>
                </a:schemeClr>
              </a:solidFill>
            </a:ln>
            <a:effectLst/>
          </c:spPr>
          <c:invertIfNegative val="0"/>
          <c:cat>
            <c:strRef>
              <c:f>'Stocking &amp; DecadalYieldOriginal'!$D$49:$K$49</c:f>
              <c:strCache>
                <c:ptCount val="8"/>
                <c:pt idx="0">
                  <c:v>Initial</c:v>
                </c:pt>
                <c:pt idx="1">
                  <c:v>Year 1</c:v>
                </c:pt>
                <c:pt idx="2">
                  <c:v>Year 10</c:v>
                </c:pt>
                <c:pt idx="3">
                  <c:v>Year 20</c:v>
                </c:pt>
                <c:pt idx="4">
                  <c:v>Year 30</c:v>
                </c:pt>
                <c:pt idx="5">
                  <c:v>Year 40</c:v>
                </c:pt>
                <c:pt idx="6">
                  <c:v>Year 50</c:v>
                </c:pt>
                <c:pt idx="7">
                  <c:v>Year 60</c:v>
                </c:pt>
              </c:strCache>
            </c:strRef>
          </c:cat>
          <c:val>
            <c:numRef>
              <c:f>'Stocking &amp; DecadalYieldOriginal'!$D$54:$K$54</c:f>
              <c:numCache>
                <c:formatCode>General</c:formatCode>
                <c:ptCount val="8"/>
                <c:pt idx="0">
                  <c:v>10.625603058830526</c:v>
                </c:pt>
                <c:pt idx="1">
                  <c:v>5.1994609644879253</c:v>
                </c:pt>
                <c:pt idx="2">
                  <c:v>2.6334289423076469</c:v>
                </c:pt>
                <c:pt idx="3">
                  <c:v>6.0113227874505313</c:v>
                </c:pt>
                <c:pt idx="4">
                  <c:v>7.431549240692525</c:v>
                </c:pt>
                <c:pt idx="5">
                  <c:v>9.2291818332688713</c:v>
                </c:pt>
                <c:pt idx="6">
                  <c:v>6.5816736400110756</c:v>
                </c:pt>
                <c:pt idx="7">
                  <c:v>3.1962778455228751</c:v>
                </c:pt>
              </c:numCache>
            </c:numRef>
          </c:val>
          <c:extLst>
            <c:ext xmlns:c16="http://schemas.microsoft.com/office/drawing/2014/chart" uri="{C3380CC4-5D6E-409C-BE32-E72D297353CC}">
              <c16:uniqueId val="{00000001-38D6-4514-BE27-5A6B0A81913B}"/>
            </c:ext>
          </c:extLst>
        </c:ser>
        <c:ser>
          <c:idx val="2"/>
          <c:order val="2"/>
          <c:tx>
            <c:strRef>
              <c:f>'Stocking &amp; DecadalYieldOriginal'!$C$45</c:f>
              <c:strCache>
                <c:ptCount val="1"/>
                <c:pt idx="0">
                  <c:v>Harv Saw MaxCF</c:v>
                </c:pt>
              </c:strCache>
            </c:strRef>
          </c:tx>
          <c:spPr>
            <a:solidFill>
              <a:srgbClr val="C00000"/>
            </a:solidFill>
            <a:ln w="6350">
              <a:solidFill>
                <a:schemeClr val="bg1">
                  <a:lumMod val="50000"/>
                </a:schemeClr>
              </a:solidFill>
            </a:ln>
            <a:effectLst/>
          </c:spPr>
          <c:invertIfNegative val="0"/>
          <c:cat>
            <c:strRef>
              <c:f>'Stocking &amp; DecadalYieldOriginal'!$D$49:$K$49</c:f>
              <c:strCache>
                <c:ptCount val="8"/>
                <c:pt idx="0">
                  <c:v>Initial</c:v>
                </c:pt>
                <c:pt idx="1">
                  <c:v>Year 1</c:v>
                </c:pt>
                <c:pt idx="2">
                  <c:v>Year 10</c:v>
                </c:pt>
                <c:pt idx="3">
                  <c:v>Year 20</c:v>
                </c:pt>
                <c:pt idx="4">
                  <c:v>Year 30</c:v>
                </c:pt>
                <c:pt idx="5">
                  <c:v>Year 40</c:v>
                </c:pt>
                <c:pt idx="6">
                  <c:v>Year 50</c:v>
                </c:pt>
                <c:pt idx="7">
                  <c:v>Year 60</c:v>
                </c:pt>
              </c:strCache>
            </c:strRef>
          </c:cat>
          <c:val>
            <c:numRef>
              <c:f>'Stocking &amp; DecadalYieldOriginal'!$D$45:$K$45</c:f>
              <c:numCache>
                <c:formatCode>General</c:formatCode>
                <c:ptCount val="8"/>
                <c:pt idx="0">
                  <c:v>0</c:v>
                </c:pt>
                <c:pt idx="1">
                  <c:v>5.0879300583623746</c:v>
                </c:pt>
                <c:pt idx="2">
                  <c:v>0.80775809822587363</c:v>
                </c:pt>
                <c:pt idx="3">
                  <c:v>0.21586189121664925</c:v>
                </c:pt>
                <c:pt idx="4">
                  <c:v>0</c:v>
                </c:pt>
                <c:pt idx="5">
                  <c:v>0.10741849913296903</c:v>
                </c:pt>
                <c:pt idx="6">
                  <c:v>0</c:v>
                </c:pt>
                <c:pt idx="7">
                  <c:v>1.2387768259018477E-2</c:v>
                </c:pt>
              </c:numCache>
            </c:numRef>
          </c:val>
          <c:extLst>
            <c:ext xmlns:c16="http://schemas.microsoft.com/office/drawing/2014/chart" uri="{C3380CC4-5D6E-409C-BE32-E72D297353CC}">
              <c16:uniqueId val="{00000002-38D6-4514-BE27-5A6B0A81913B}"/>
            </c:ext>
          </c:extLst>
        </c:ser>
        <c:ser>
          <c:idx val="3"/>
          <c:order val="3"/>
          <c:tx>
            <c:strRef>
              <c:f>'Stocking &amp; DecadalYieldOriginal'!$C$46</c:f>
              <c:strCache>
                <c:ptCount val="1"/>
                <c:pt idx="0">
                  <c:v>Harv Pulp MaxCF</c:v>
                </c:pt>
              </c:strCache>
            </c:strRef>
          </c:tx>
          <c:spPr>
            <a:solidFill>
              <a:srgbClr val="FFCCCC"/>
            </a:solidFill>
            <a:ln w="6350">
              <a:solidFill>
                <a:schemeClr val="bg1">
                  <a:lumMod val="50000"/>
                </a:schemeClr>
              </a:solidFill>
            </a:ln>
            <a:effectLst/>
          </c:spPr>
          <c:invertIfNegative val="0"/>
          <c:cat>
            <c:strRef>
              <c:f>'Stocking &amp; DecadalYieldOriginal'!$D$49:$K$49</c:f>
              <c:strCache>
                <c:ptCount val="8"/>
                <c:pt idx="0">
                  <c:v>Initial</c:v>
                </c:pt>
                <c:pt idx="1">
                  <c:v>Year 1</c:v>
                </c:pt>
                <c:pt idx="2">
                  <c:v>Year 10</c:v>
                </c:pt>
                <c:pt idx="3">
                  <c:v>Year 20</c:v>
                </c:pt>
                <c:pt idx="4">
                  <c:v>Year 30</c:v>
                </c:pt>
                <c:pt idx="5">
                  <c:v>Year 40</c:v>
                </c:pt>
                <c:pt idx="6">
                  <c:v>Year 50</c:v>
                </c:pt>
                <c:pt idx="7">
                  <c:v>Year 60</c:v>
                </c:pt>
              </c:strCache>
            </c:strRef>
          </c:cat>
          <c:val>
            <c:numRef>
              <c:f>'Stocking &amp; DecadalYieldOriginal'!$D$46:$K$46</c:f>
              <c:numCache>
                <c:formatCode>General</c:formatCode>
                <c:ptCount val="8"/>
                <c:pt idx="0">
                  <c:v>0</c:v>
                </c:pt>
                <c:pt idx="1">
                  <c:v>5.0519577550852164</c:v>
                </c:pt>
                <c:pt idx="2">
                  <c:v>6.4468213157249963</c:v>
                </c:pt>
                <c:pt idx="3">
                  <c:v>3.6358854016378563</c:v>
                </c:pt>
                <c:pt idx="4">
                  <c:v>3.3629208875062404</c:v>
                </c:pt>
                <c:pt idx="5">
                  <c:v>3.8275821148349367</c:v>
                </c:pt>
                <c:pt idx="6">
                  <c:v>10.574885836485374</c:v>
                </c:pt>
                <c:pt idx="7">
                  <c:v>8.4905021825363356</c:v>
                </c:pt>
              </c:numCache>
            </c:numRef>
          </c:val>
          <c:extLst>
            <c:ext xmlns:c16="http://schemas.microsoft.com/office/drawing/2014/chart" uri="{C3380CC4-5D6E-409C-BE32-E72D297353CC}">
              <c16:uniqueId val="{00000003-38D6-4514-BE27-5A6B0A81913B}"/>
            </c:ext>
          </c:extLst>
        </c:ser>
        <c:dLbls>
          <c:showLegendKey val="0"/>
          <c:showVal val="0"/>
          <c:showCatName val="0"/>
          <c:showSerName val="0"/>
          <c:showPercent val="0"/>
          <c:showBubbleSize val="0"/>
        </c:dLbls>
        <c:gapWidth val="219"/>
        <c:overlap val="100"/>
        <c:axId val="204612160"/>
        <c:axId val="204612552"/>
      </c:barChart>
      <c:catAx>
        <c:axId val="20461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12552"/>
        <c:crosses val="autoZero"/>
        <c:auto val="1"/>
        <c:lblAlgn val="ctr"/>
        <c:lblOffset val="100"/>
        <c:noMultiLvlLbl val="0"/>
      </c:catAx>
      <c:valAx>
        <c:axId val="204612552"/>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Cords per Acre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1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 Exemplary Forestry Management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'Stock&amp;DecadYieldMetric'!$C$16</c:f>
              <c:strCache>
                <c:ptCount val="1"/>
                <c:pt idx="0">
                  <c:v>Residual Sawtimber</c:v>
                </c:pt>
              </c:strCache>
            </c:strRef>
          </c:tx>
          <c:spPr>
            <a:solidFill>
              <a:schemeClr val="accent6">
                <a:lumMod val="50000"/>
              </a:schemeClr>
            </a:solidFill>
            <a:ln w="12700">
              <a:solidFill>
                <a:schemeClr val="bg1">
                  <a:lumMod val="50000"/>
                </a:schemeClr>
              </a:solidFill>
            </a:ln>
            <a:effectLst/>
          </c:spPr>
          <c:invertIfNegative val="0"/>
          <c:dPt>
            <c:idx val="0"/>
            <c:invertIfNegative val="0"/>
            <c:bubble3D val="0"/>
            <c:spPr>
              <a:solidFill>
                <a:schemeClr val="tx1">
                  <a:lumMod val="65000"/>
                  <a:lumOff val="35000"/>
                </a:schemeClr>
              </a:solidFill>
              <a:ln w="12700">
                <a:solidFill>
                  <a:schemeClr val="bg1">
                    <a:lumMod val="50000"/>
                  </a:schemeClr>
                </a:solidFill>
              </a:ln>
              <a:effectLst/>
            </c:spPr>
            <c:extLst>
              <c:ext xmlns:c16="http://schemas.microsoft.com/office/drawing/2014/chart" uri="{C3380CC4-5D6E-409C-BE32-E72D297353CC}">
                <c16:uniqueId val="{00000001-690B-4C51-AFF4-D7284BD6952A}"/>
              </c:ext>
            </c:extLst>
          </c:dPt>
          <c:cat>
            <c:strRef>
              <c:f>'Stock&amp;DecadYieldMetric'!$D$15:$R$15</c:f>
              <c:strCache>
                <c:ptCount val="14"/>
                <c:pt idx="0">
                  <c:v>Initial</c:v>
                </c:pt>
                <c:pt idx="1">
                  <c:v>      Year 1</c:v>
                </c:pt>
                <c:pt idx="3">
                  <c:v>    Year 10</c:v>
                </c:pt>
                <c:pt idx="5">
                  <c:v>    Year 20</c:v>
                </c:pt>
                <c:pt idx="7">
                  <c:v>    Year 30</c:v>
                </c:pt>
                <c:pt idx="9">
                  <c:v>    Year 40</c:v>
                </c:pt>
                <c:pt idx="11">
                  <c:v>    Year 50</c:v>
                </c:pt>
                <c:pt idx="13">
                  <c:v>    Year 60</c:v>
                </c:pt>
              </c:strCache>
            </c:strRef>
          </c:cat>
          <c:val>
            <c:numRef>
              <c:f>'Stock&amp;DecadYieldMetric'!$D$16:$R$16</c:f>
              <c:numCache>
                <c:formatCode>General</c:formatCode>
                <c:ptCount val="15"/>
                <c:pt idx="0">
                  <c:v>37.285007595592248</c:v>
                </c:pt>
                <c:pt idx="1">
                  <c:v>34.1216003596465</c:v>
                </c:pt>
                <c:pt idx="2">
                  <c:v>0</c:v>
                </c:pt>
                <c:pt idx="3">
                  <c:v>41.48815108996336</c:v>
                </c:pt>
                <c:pt idx="4">
                  <c:v>0</c:v>
                </c:pt>
                <c:pt idx="5">
                  <c:v>49.243176140208654</c:v>
                </c:pt>
                <c:pt idx="6">
                  <c:v>0</c:v>
                </c:pt>
                <c:pt idx="7">
                  <c:v>51.791187666411396</c:v>
                </c:pt>
                <c:pt idx="8">
                  <c:v>0</c:v>
                </c:pt>
                <c:pt idx="9">
                  <c:v>61.145105257969995</c:v>
                </c:pt>
                <c:pt idx="10">
                  <c:v>0</c:v>
                </c:pt>
                <c:pt idx="11">
                  <c:v>51.772749463671126</c:v>
                </c:pt>
                <c:pt idx="12">
                  <c:v>0</c:v>
                </c:pt>
                <c:pt idx="13">
                  <c:v>56.040885016651771</c:v>
                </c:pt>
              </c:numCache>
            </c:numRef>
          </c:val>
          <c:extLst>
            <c:ext xmlns:c16="http://schemas.microsoft.com/office/drawing/2014/chart" uri="{C3380CC4-5D6E-409C-BE32-E72D297353CC}">
              <c16:uniqueId val="{00000002-690B-4C51-AFF4-D7284BD6952A}"/>
            </c:ext>
          </c:extLst>
        </c:ser>
        <c:ser>
          <c:idx val="1"/>
          <c:order val="1"/>
          <c:tx>
            <c:strRef>
              <c:f>'Stock&amp;DecadYieldMetric'!$C$17</c:f>
              <c:strCache>
                <c:ptCount val="1"/>
                <c:pt idx="0">
                  <c:v>Residual Pulpwood</c:v>
                </c:pt>
              </c:strCache>
            </c:strRef>
          </c:tx>
          <c:spPr>
            <a:solidFill>
              <a:schemeClr val="accent6"/>
            </a:solidFill>
            <a:ln w="12700">
              <a:solidFill>
                <a:schemeClr val="bg1">
                  <a:lumMod val="50000"/>
                </a:schemeClr>
              </a:solidFill>
            </a:ln>
            <a:effectLst/>
          </c:spPr>
          <c:invertIfNegative val="0"/>
          <c:dPt>
            <c:idx val="0"/>
            <c:invertIfNegative val="0"/>
            <c:bubble3D val="0"/>
            <c:spPr>
              <a:solidFill>
                <a:schemeClr val="bg1">
                  <a:lumMod val="65000"/>
                </a:schemeClr>
              </a:solidFill>
              <a:ln w="12700">
                <a:solidFill>
                  <a:schemeClr val="bg1">
                    <a:lumMod val="50000"/>
                  </a:schemeClr>
                </a:solidFill>
              </a:ln>
              <a:effectLst/>
            </c:spPr>
            <c:extLst>
              <c:ext xmlns:c16="http://schemas.microsoft.com/office/drawing/2014/chart" uri="{C3380CC4-5D6E-409C-BE32-E72D297353CC}">
                <c16:uniqueId val="{00000004-690B-4C51-AFF4-D7284BD6952A}"/>
              </c:ext>
            </c:extLst>
          </c:dPt>
          <c:cat>
            <c:strRef>
              <c:f>'Stock&amp;DecadYieldMetric'!$D$15:$R$15</c:f>
              <c:strCache>
                <c:ptCount val="14"/>
                <c:pt idx="0">
                  <c:v>Initial</c:v>
                </c:pt>
                <c:pt idx="1">
                  <c:v>      Year 1</c:v>
                </c:pt>
                <c:pt idx="3">
                  <c:v>    Year 10</c:v>
                </c:pt>
                <c:pt idx="5">
                  <c:v>    Year 20</c:v>
                </c:pt>
                <c:pt idx="7">
                  <c:v>    Year 30</c:v>
                </c:pt>
                <c:pt idx="9">
                  <c:v>    Year 40</c:v>
                </c:pt>
                <c:pt idx="11">
                  <c:v>    Year 50</c:v>
                </c:pt>
                <c:pt idx="13">
                  <c:v>    Year 60</c:v>
                </c:pt>
              </c:strCache>
            </c:strRef>
          </c:cat>
          <c:val>
            <c:numRef>
              <c:f>'Stock&amp;DecadYieldMetric'!$D$17:$R$17</c:f>
              <c:numCache>
                <c:formatCode>General</c:formatCode>
                <c:ptCount val="15"/>
                <c:pt idx="0">
                  <c:v>63.197300197211632</c:v>
                </c:pt>
                <c:pt idx="1">
                  <c:v>57.724139323900914</c:v>
                </c:pt>
                <c:pt idx="2">
                  <c:v>0</c:v>
                </c:pt>
                <c:pt idx="3">
                  <c:v>71.003198073239361</c:v>
                </c:pt>
                <c:pt idx="4">
                  <c:v>0</c:v>
                </c:pt>
                <c:pt idx="5">
                  <c:v>94.294810695388847</c:v>
                </c:pt>
                <c:pt idx="6">
                  <c:v>0</c:v>
                </c:pt>
                <c:pt idx="7">
                  <c:v>90.550754069241208</c:v>
                </c:pt>
                <c:pt idx="8">
                  <c:v>0</c:v>
                </c:pt>
                <c:pt idx="9">
                  <c:v>111.03158327356145</c:v>
                </c:pt>
                <c:pt idx="10">
                  <c:v>0</c:v>
                </c:pt>
                <c:pt idx="11">
                  <c:v>100.51661065872051</c:v>
                </c:pt>
                <c:pt idx="12">
                  <c:v>0</c:v>
                </c:pt>
                <c:pt idx="13">
                  <c:v>98.712165200348466</c:v>
                </c:pt>
              </c:numCache>
            </c:numRef>
          </c:val>
          <c:extLst>
            <c:ext xmlns:c16="http://schemas.microsoft.com/office/drawing/2014/chart" uri="{C3380CC4-5D6E-409C-BE32-E72D297353CC}">
              <c16:uniqueId val="{00000005-690B-4C51-AFF4-D7284BD6952A}"/>
            </c:ext>
          </c:extLst>
        </c:ser>
        <c:ser>
          <c:idx val="2"/>
          <c:order val="2"/>
          <c:tx>
            <c:strRef>
              <c:f>'Stock&amp;DecadYieldMetric'!$C$8</c:f>
              <c:strCache>
                <c:ptCount val="1"/>
                <c:pt idx="0">
                  <c:v>Harvested Sawtimber</c:v>
                </c:pt>
              </c:strCache>
            </c:strRef>
          </c:tx>
          <c:spPr>
            <a:solidFill>
              <a:srgbClr val="C00000"/>
            </a:solidFill>
            <a:ln w="12700">
              <a:solidFill>
                <a:schemeClr val="bg1">
                  <a:lumMod val="50000"/>
                </a:schemeClr>
              </a:solidFill>
            </a:ln>
            <a:effectLst/>
          </c:spPr>
          <c:invertIfNegative val="0"/>
          <c:cat>
            <c:strRef>
              <c:f>'Stock&amp;DecadYieldMetric'!$D$15:$R$15</c:f>
              <c:strCache>
                <c:ptCount val="14"/>
                <c:pt idx="0">
                  <c:v>Initial</c:v>
                </c:pt>
                <c:pt idx="1">
                  <c:v>      Year 1</c:v>
                </c:pt>
                <c:pt idx="3">
                  <c:v>    Year 10</c:v>
                </c:pt>
                <c:pt idx="5">
                  <c:v>    Year 20</c:v>
                </c:pt>
                <c:pt idx="7">
                  <c:v>    Year 30</c:v>
                </c:pt>
                <c:pt idx="9">
                  <c:v>    Year 40</c:v>
                </c:pt>
                <c:pt idx="11">
                  <c:v>    Year 50</c:v>
                </c:pt>
                <c:pt idx="13">
                  <c:v>    Year 60</c:v>
                </c:pt>
              </c:strCache>
            </c:strRef>
          </c:cat>
          <c:val>
            <c:numRef>
              <c:f>'Stock&amp;DecadYieldMetric'!$D$8:$Q$8</c:f>
              <c:numCache>
                <c:formatCode>General</c:formatCode>
                <c:ptCount val="14"/>
                <c:pt idx="0">
                  <c:v>0</c:v>
                </c:pt>
                <c:pt idx="2">
                  <c:v>3.1633112267746237</c:v>
                </c:pt>
                <c:pt idx="4">
                  <c:v>1.5524866521983849</c:v>
                </c:pt>
                <c:pt idx="6">
                  <c:v>6.421287798094685</c:v>
                </c:pt>
                <c:pt idx="8">
                  <c:v>6.946162640797696</c:v>
                </c:pt>
                <c:pt idx="10">
                  <c:v>7.4902591355906001</c:v>
                </c:pt>
                <c:pt idx="12">
                  <c:v>29.104234141610085</c:v>
                </c:pt>
              </c:numCache>
            </c:numRef>
          </c:val>
          <c:extLst>
            <c:ext xmlns:c16="http://schemas.microsoft.com/office/drawing/2014/chart" uri="{C3380CC4-5D6E-409C-BE32-E72D297353CC}">
              <c16:uniqueId val="{00000006-690B-4C51-AFF4-D7284BD6952A}"/>
            </c:ext>
          </c:extLst>
        </c:ser>
        <c:ser>
          <c:idx val="3"/>
          <c:order val="3"/>
          <c:tx>
            <c:strRef>
              <c:f>'Stock&amp;DecadYieldMetric'!$C$9</c:f>
              <c:strCache>
                <c:ptCount val="1"/>
                <c:pt idx="0">
                  <c:v>Harvested Pulpwood</c:v>
                </c:pt>
              </c:strCache>
            </c:strRef>
          </c:tx>
          <c:spPr>
            <a:solidFill>
              <a:srgbClr val="FFCCCC"/>
            </a:solidFill>
            <a:ln w="12700">
              <a:solidFill>
                <a:schemeClr val="bg1">
                  <a:lumMod val="50000"/>
                </a:schemeClr>
              </a:solidFill>
            </a:ln>
            <a:effectLst/>
          </c:spPr>
          <c:invertIfNegative val="0"/>
          <c:cat>
            <c:strRef>
              <c:f>'Stock&amp;DecadYieldMetric'!$D$15:$R$15</c:f>
              <c:strCache>
                <c:ptCount val="14"/>
                <c:pt idx="0">
                  <c:v>Initial</c:v>
                </c:pt>
                <c:pt idx="1">
                  <c:v>      Year 1</c:v>
                </c:pt>
                <c:pt idx="3">
                  <c:v>    Year 10</c:v>
                </c:pt>
                <c:pt idx="5">
                  <c:v>    Year 20</c:v>
                </c:pt>
                <c:pt idx="7">
                  <c:v>    Year 30</c:v>
                </c:pt>
                <c:pt idx="9">
                  <c:v>    Year 40</c:v>
                </c:pt>
                <c:pt idx="11">
                  <c:v>    Year 50</c:v>
                </c:pt>
                <c:pt idx="13">
                  <c:v>    Year 60</c:v>
                </c:pt>
              </c:strCache>
            </c:strRef>
          </c:cat>
          <c:val>
            <c:numRef>
              <c:f>'Stock&amp;DecadYieldMetric'!$D$9:$R$9</c:f>
              <c:numCache>
                <c:formatCode>General</c:formatCode>
                <c:ptCount val="15"/>
                <c:pt idx="0">
                  <c:v>0</c:v>
                </c:pt>
                <c:pt idx="2">
                  <c:v>5.4733252006134734</c:v>
                </c:pt>
                <c:pt idx="4">
                  <c:v>2.8632456567510669</c:v>
                </c:pt>
                <c:pt idx="6">
                  <c:v>9.336027910202823</c:v>
                </c:pt>
                <c:pt idx="8">
                  <c:v>28.832866028092358</c:v>
                </c:pt>
                <c:pt idx="10">
                  <c:v>13.732916394993371</c:v>
                </c:pt>
                <c:pt idx="12">
                  <c:v>39.226962893960355</c:v>
                </c:pt>
                <c:pt idx="14">
                  <c:v>21.405686981563935</c:v>
                </c:pt>
              </c:numCache>
            </c:numRef>
          </c:val>
          <c:extLst>
            <c:ext xmlns:c16="http://schemas.microsoft.com/office/drawing/2014/chart" uri="{C3380CC4-5D6E-409C-BE32-E72D297353CC}">
              <c16:uniqueId val="{00000007-690B-4C51-AFF4-D7284BD6952A}"/>
            </c:ext>
          </c:extLst>
        </c:ser>
        <c:dLbls>
          <c:showLegendKey val="0"/>
          <c:showVal val="0"/>
          <c:showCatName val="0"/>
          <c:showSerName val="0"/>
          <c:showPercent val="0"/>
          <c:showBubbleSize val="0"/>
        </c:dLbls>
        <c:gapWidth val="150"/>
        <c:overlap val="100"/>
        <c:axId val="204607456"/>
        <c:axId val="204608632"/>
      </c:barChart>
      <c:catAx>
        <c:axId val="204607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4608632"/>
        <c:crosses val="autoZero"/>
        <c:auto val="1"/>
        <c:lblAlgn val="ctr"/>
        <c:lblOffset val="100"/>
        <c:tickLblSkip val="1"/>
        <c:noMultiLvlLbl val="0"/>
      </c:catAx>
      <c:valAx>
        <c:axId val="204608632"/>
        <c:scaling>
          <c:orientation val="minMax"/>
          <c:max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m</a:t>
                </a:r>
                <a:r>
                  <a:rPr lang="en-US" sz="1200" b="0" i="0" u="none" strike="noStrike" baseline="30000">
                    <a:effectLst/>
                  </a:rPr>
                  <a:t>3</a:t>
                </a:r>
                <a:r>
                  <a:rPr lang="en-US" sz="1200" b="0" i="0" u="none" strike="noStrike" baseline="0">
                    <a:effectLst/>
                  </a:rPr>
                  <a:t> ha</a:t>
                </a:r>
                <a:r>
                  <a:rPr lang="en-US" sz="1200" b="0" i="0" u="none" strike="noStrike" baseline="30000">
                    <a:effectLst/>
                  </a:rPr>
                  <a:t>-1</a:t>
                </a:r>
                <a:r>
                  <a:rPr lang="en-US" sz="1200" b="0" i="0" u="none" strike="noStrike" baseline="0">
                    <a:effectLst/>
                  </a:rPr>
                  <a:t> </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460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B: Management for</a:t>
            </a:r>
            <a:r>
              <a:rPr lang="en-US" sz="1200" baseline="0"/>
              <a:t> Cash Flows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'Stock&amp;DecadYieldMetric'!$C$19</c:f>
              <c:strCache>
                <c:ptCount val="1"/>
                <c:pt idx="0">
                  <c:v>Residual Sawtimber</c:v>
                </c:pt>
              </c:strCache>
            </c:strRef>
          </c:tx>
          <c:spPr>
            <a:solidFill>
              <a:schemeClr val="accent6">
                <a:lumMod val="50000"/>
              </a:schemeClr>
            </a:solidFill>
            <a:ln w="12700">
              <a:solidFill>
                <a:schemeClr val="bg1">
                  <a:lumMod val="50000"/>
                </a:schemeClr>
              </a:solidFill>
            </a:ln>
            <a:effectLst/>
          </c:spPr>
          <c:invertIfNegative val="0"/>
          <c:dPt>
            <c:idx val="0"/>
            <c:invertIfNegative val="0"/>
            <c:bubble3D val="0"/>
            <c:spPr>
              <a:solidFill>
                <a:schemeClr val="tx1">
                  <a:lumMod val="65000"/>
                  <a:lumOff val="35000"/>
                </a:schemeClr>
              </a:solidFill>
              <a:ln w="12700">
                <a:solidFill>
                  <a:schemeClr val="bg1">
                    <a:lumMod val="50000"/>
                  </a:schemeClr>
                </a:solidFill>
              </a:ln>
              <a:effectLst/>
            </c:spPr>
            <c:extLst>
              <c:ext xmlns:c16="http://schemas.microsoft.com/office/drawing/2014/chart" uri="{C3380CC4-5D6E-409C-BE32-E72D297353CC}">
                <c16:uniqueId val="{00000001-6EEB-4EF5-91CA-FB871FE3DA73}"/>
              </c:ext>
            </c:extLst>
          </c:dPt>
          <c:cat>
            <c:strRef>
              <c:f>'Stock&amp;DecadYieldMetric'!$D$15:$R$15</c:f>
              <c:strCache>
                <c:ptCount val="14"/>
                <c:pt idx="0">
                  <c:v>Initial</c:v>
                </c:pt>
                <c:pt idx="1">
                  <c:v>      Year 1</c:v>
                </c:pt>
                <c:pt idx="3">
                  <c:v>    Year 10</c:v>
                </c:pt>
                <c:pt idx="5">
                  <c:v>    Year 20</c:v>
                </c:pt>
                <c:pt idx="7">
                  <c:v>    Year 30</c:v>
                </c:pt>
                <c:pt idx="9">
                  <c:v>    Year 40</c:v>
                </c:pt>
                <c:pt idx="11">
                  <c:v>    Year 50</c:v>
                </c:pt>
                <c:pt idx="13">
                  <c:v>    Year 60</c:v>
                </c:pt>
              </c:strCache>
            </c:strRef>
          </c:cat>
          <c:val>
            <c:numRef>
              <c:f>'Stock&amp;DecadYieldMetric'!$D$19:$R$19</c:f>
              <c:numCache>
                <c:formatCode>General</c:formatCode>
                <c:ptCount val="15"/>
                <c:pt idx="0">
                  <c:v>37.285007595592248</c:v>
                </c:pt>
                <c:pt idx="1">
                  <c:v>5.164455884393969</c:v>
                </c:pt>
                <c:pt idx="2">
                  <c:v>0</c:v>
                </c:pt>
                <c:pt idx="3">
                  <c:v>5.8545309287172778</c:v>
                </c:pt>
                <c:pt idx="4">
                  <c:v>0</c:v>
                </c:pt>
                <c:pt idx="5">
                  <c:v>0.31788616717740498</c:v>
                </c:pt>
                <c:pt idx="6">
                  <c:v>0</c:v>
                </c:pt>
                <c:pt idx="7">
                  <c:v>0.13732069190594881</c:v>
                </c:pt>
                <c:pt idx="8">
                  <c:v>0</c:v>
                </c:pt>
                <c:pt idx="9">
                  <c:v>0.54120001534615958</c:v>
                </c:pt>
                <c:pt idx="10">
                  <c:v>0</c:v>
                </c:pt>
                <c:pt idx="11">
                  <c:v>7.3173286262248088E-2</c:v>
                </c:pt>
                <c:pt idx="12">
                  <c:v>0</c:v>
                </c:pt>
                <c:pt idx="13">
                  <c:v>1.5948762077856029E-2</c:v>
                </c:pt>
              </c:numCache>
            </c:numRef>
          </c:val>
          <c:extLst>
            <c:ext xmlns:c16="http://schemas.microsoft.com/office/drawing/2014/chart" uri="{C3380CC4-5D6E-409C-BE32-E72D297353CC}">
              <c16:uniqueId val="{00000002-6EEB-4EF5-91CA-FB871FE3DA73}"/>
            </c:ext>
          </c:extLst>
        </c:ser>
        <c:ser>
          <c:idx val="1"/>
          <c:order val="1"/>
          <c:tx>
            <c:strRef>
              <c:f>'Stock&amp;DecadYieldMetric'!$C$20</c:f>
              <c:strCache>
                <c:ptCount val="1"/>
                <c:pt idx="0">
                  <c:v>Residual Pulpwood</c:v>
                </c:pt>
              </c:strCache>
            </c:strRef>
          </c:tx>
          <c:spPr>
            <a:solidFill>
              <a:schemeClr val="accent6"/>
            </a:solidFill>
            <a:ln w="12700">
              <a:solidFill>
                <a:schemeClr val="bg1">
                  <a:lumMod val="50000"/>
                </a:schemeClr>
              </a:solidFill>
            </a:ln>
            <a:effectLst/>
          </c:spPr>
          <c:invertIfNegative val="0"/>
          <c:dPt>
            <c:idx val="0"/>
            <c:invertIfNegative val="0"/>
            <c:bubble3D val="0"/>
            <c:spPr>
              <a:solidFill>
                <a:schemeClr val="bg1">
                  <a:lumMod val="65000"/>
                </a:schemeClr>
              </a:solidFill>
              <a:ln w="12700">
                <a:solidFill>
                  <a:schemeClr val="bg1">
                    <a:lumMod val="50000"/>
                  </a:schemeClr>
                </a:solidFill>
              </a:ln>
              <a:effectLst/>
            </c:spPr>
            <c:extLst>
              <c:ext xmlns:c16="http://schemas.microsoft.com/office/drawing/2014/chart" uri="{C3380CC4-5D6E-409C-BE32-E72D297353CC}">
                <c16:uniqueId val="{00000004-6EEB-4EF5-91CA-FB871FE3DA73}"/>
              </c:ext>
            </c:extLst>
          </c:dPt>
          <c:cat>
            <c:strRef>
              <c:f>'Stock&amp;DecadYieldMetric'!$D$15:$R$15</c:f>
              <c:strCache>
                <c:ptCount val="14"/>
                <c:pt idx="0">
                  <c:v>Initial</c:v>
                </c:pt>
                <c:pt idx="1">
                  <c:v>      Year 1</c:v>
                </c:pt>
                <c:pt idx="3">
                  <c:v>    Year 10</c:v>
                </c:pt>
                <c:pt idx="5">
                  <c:v>    Year 20</c:v>
                </c:pt>
                <c:pt idx="7">
                  <c:v>    Year 30</c:v>
                </c:pt>
                <c:pt idx="9">
                  <c:v>    Year 40</c:v>
                </c:pt>
                <c:pt idx="11">
                  <c:v>    Year 50</c:v>
                </c:pt>
                <c:pt idx="13">
                  <c:v>    Year 60</c:v>
                </c:pt>
              </c:strCache>
            </c:strRef>
          </c:cat>
          <c:val>
            <c:numRef>
              <c:f>'Stock&amp;DecadYieldMetric'!$D$20:$R$20</c:f>
              <c:numCache>
                <c:formatCode>General</c:formatCode>
                <c:ptCount val="15"/>
                <c:pt idx="0">
                  <c:v>63.197300197211632</c:v>
                </c:pt>
                <c:pt idx="1">
                  <c:v>30.924540811201013</c:v>
                </c:pt>
                <c:pt idx="2">
                  <c:v>0</c:v>
                </c:pt>
                <c:pt idx="3">
                  <c:v>15.662696836461624</c:v>
                </c:pt>
                <c:pt idx="4">
                  <c:v>0</c:v>
                </c:pt>
                <c:pt idx="5">
                  <c:v>35.753205599481774</c:v>
                </c:pt>
                <c:pt idx="6">
                  <c:v>0</c:v>
                </c:pt>
                <c:pt idx="7">
                  <c:v>44.200206397141343</c:v>
                </c:pt>
                <c:pt idx="8">
                  <c:v>0</c:v>
                </c:pt>
                <c:pt idx="9">
                  <c:v>54.891884409988428</c:v>
                </c:pt>
                <c:pt idx="10">
                  <c:v>0</c:v>
                </c:pt>
                <c:pt idx="11">
                  <c:v>39.145449206497474</c:v>
                </c:pt>
                <c:pt idx="12">
                  <c:v>0</c:v>
                </c:pt>
                <c:pt idx="13">
                  <c:v>19.010321522347365</c:v>
                </c:pt>
              </c:numCache>
            </c:numRef>
          </c:val>
          <c:extLst>
            <c:ext xmlns:c16="http://schemas.microsoft.com/office/drawing/2014/chart" uri="{C3380CC4-5D6E-409C-BE32-E72D297353CC}">
              <c16:uniqueId val="{00000005-6EEB-4EF5-91CA-FB871FE3DA73}"/>
            </c:ext>
          </c:extLst>
        </c:ser>
        <c:ser>
          <c:idx val="2"/>
          <c:order val="2"/>
          <c:tx>
            <c:strRef>
              <c:f>'Stock&amp;DecadYieldMetric'!$C$11</c:f>
              <c:strCache>
                <c:ptCount val="1"/>
                <c:pt idx="0">
                  <c:v>Harvested Sawtimber</c:v>
                </c:pt>
              </c:strCache>
            </c:strRef>
          </c:tx>
          <c:spPr>
            <a:solidFill>
              <a:srgbClr val="C00000"/>
            </a:solidFill>
            <a:ln w="12700">
              <a:solidFill>
                <a:schemeClr val="bg1">
                  <a:lumMod val="50000"/>
                </a:schemeClr>
              </a:solidFill>
            </a:ln>
            <a:effectLst/>
          </c:spPr>
          <c:invertIfNegative val="0"/>
          <c:cat>
            <c:strRef>
              <c:f>'Stock&amp;DecadYieldMetric'!$D$15:$R$15</c:f>
              <c:strCache>
                <c:ptCount val="14"/>
                <c:pt idx="0">
                  <c:v>Initial</c:v>
                </c:pt>
                <c:pt idx="1">
                  <c:v>      Year 1</c:v>
                </c:pt>
                <c:pt idx="3">
                  <c:v>    Year 10</c:v>
                </c:pt>
                <c:pt idx="5">
                  <c:v>    Year 20</c:v>
                </c:pt>
                <c:pt idx="7">
                  <c:v>    Year 30</c:v>
                </c:pt>
                <c:pt idx="9">
                  <c:v>    Year 40</c:v>
                </c:pt>
                <c:pt idx="11">
                  <c:v>    Year 50</c:v>
                </c:pt>
                <c:pt idx="13">
                  <c:v>    Year 60</c:v>
                </c:pt>
              </c:strCache>
            </c:strRef>
          </c:cat>
          <c:val>
            <c:numRef>
              <c:f>'Stock&amp;DecadYieldMetric'!$D$11:$R$11</c:f>
              <c:numCache>
                <c:formatCode>General</c:formatCode>
                <c:ptCount val="15"/>
                <c:pt idx="0">
                  <c:v>0</c:v>
                </c:pt>
                <c:pt idx="2">
                  <c:v>30.261194729415493</c:v>
                </c:pt>
                <c:pt idx="4">
                  <c:v>4.8042572960492036</c:v>
                </c:pt>
                <c:pt idx="6">
                  <c:v>1.283869599195989</c:v>
                </c:pt>
                <c:pt idx="8">
                  <c:v>0</c:v>
                </c:pt>
                <c:pt idx="10">
                  <c:v>0.63888695059039047</c:v>
                </c:pt>
                <c:pt idx="12">
                  <c:v>0</c:v>
                </c:pt>
                <c:pt idx="14">
                  <c:v>7.3678030800149688E-2</c:v>
                </c:pt>
              </c:numCache>
            </c:numRef>
          </c:val>
          <c:extLst>
            <c:ext xmlns:c16="http://schemas.microsoft.com/office/drawing/2014/chart" uri="{C3380CC4-5D6E-409C-BE32-E72D297353CC}">
              <c16:uniqueId val="{00000006-6EEB-4EF5-91CA-FB871FE3DA73}"/>
            </c:ext>
          </c:extLst>
        </c:ser>
        <c:ser>
          <c:idx val="3"/>
          <c:order val="3"/>
          <c:tx>
            <c:strRef>
              <c:f>'Stock&amp;DecadYieldMetric'!$C$12</c:f>
              <c:strCache>
                <c:ptCount val="1"/>
                <c:pt idx="0">
                  <c:v>Harvested Pulpwood</c:v>
                </c:pt>
              </c:strCache>
            </c:strRef>
          </c:tx>
          <c:spPr>
            <a:solidFill>
              <a:srgbClr val="FFCCCC"/>
            </a:solidFill>
            <a:ln w="12700">
              <a:solidFill>
                <a:schemeClr val="bg1">
                  <a:lumMod val="50000"/>
                </a:schemeClr>
              </a:solidFill>
            </a:ln>
            <a:effectLst/>
          </c:spPr>
          <c:invertIfNegative val="0"/>
          <c:cat>
            <c:strRef>
              <c:f>'Stock&amp;DecadYieldMetric'!$D$15:$R$15</c:f>
              <c:strCache>
                <c:ptCount val="14"/>
                <c:pt idx="0">
                  <c:v>Initial</c:v>
                </c:pt>
                <c:pt idx="1">
                  <c:v>      Year 1</c:v>
                </c:pt>
                <c:pt idx="3">
                  <c:v>    Year 10</c:v>
                </c:pt>
                <c:pt idx="5">
                  <c:v>    Year 20</c:v>
                </c:pt>
                <c:pt idx="7">
                  <c:v>    Year 30</c:v>
                </c:pt>
                <c:pt idx="9">
                  <c:v>    Year 40</c:v>
                </c:pt>
                <c:pt idx="11">
                  <c:v>    Year 50</c:v>
                </c:pt>
                <c:pt idx="13">
                  <c:v>    Year 60</c:v>
                </c:pt>
              </c:strCache>
            </c:strRef>
          </c:cat>
          <c:val>
            <c:numRef>
              <c:f>'Stock&amp;DecadYieldMetric'!$D$12:$R$12</c:f>
              <c:numCache>
                <c:formatCode>General</c:formatCode>
                <c:ptCount val="15"/>
                <c:pt idx="0">
                  <c:v>0</c:v>
                </c:pt>
                <c:pt idx="2">
                  <c:v>30.04724428948235</c:v>
                </c:pt>
                <c:pt idx="4">
                  <c:v>38.343395640877354</c:v>
                </c:pt>
                <c:pt idx="6">
                  <c:v>21.624950596945865</c:v>
                </c:pt>
                <c:pt idx="8">
                  <c:v>20.001454947122447</c:v>
                </c:pt>
                <c:pt idx="10">
                  <c:v>22.765094329368335</c:v>
                </c:pt>
                <c:pt idx="12">
                  <c:v>62.895652233517779</c:v>
                </c:pt>
                <c:pt idx="14">
                  <c:v>50.498481101164529</c:v>
                </c:pt>
              </c:numCache>
            </c:numRef>
          </c:val>
          <c:extLst>
            <c:ext xmlns:c16="http://schemas.microsoft.com/office/drawing/2014/chart" uri="{C3380CC4-5D6E-409C-BE32-E72D297353CC}">
              <c16:uniqueId val="{00000007-6EEB-4EF5-91CA-FB871FE3DA73}"/>
            </c:ext>
          </c:extLst>
        </c:ser>
        <c:dLbls>
          <c:showLegendKey val="0"/>
          <c:showVal val="0"/>
          <c:showCatName val="0"/>
          <c:showSerName val="0"/>
          <c:showPercent val="0"/>
          <c:showBubbleSize val="0"/>
        </c:dLbls>
        <c:gapWidth val="150"/>
        <c:overlap val="100"/>
        <c:axId val="204610200"/>
        <c:axId val="204605104"/>
      </c:barChart>
      <c:catAx>
        <c:axId val="20461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4605104"/>
        <c:crosses val="autoZero"/>
        <c:auto val="1"/>
        <c:lblAlgn val="ctr"/>
        <c:lblOffset val="100"/>
        <c:tickLblSkip val="1"/>
        <c:noMultiLvlLbl val="0"/>
      </c:catAx>
      <c:valAx>
        <c:axId val="204605104"/>
        <c:scaling>
          <c:orientation val="minMax"/>
          <c:max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m</a:t>
                </a:r>
                <a:r>
                  <a:rPr lang="en-US" sz="1200" b="0" i="0" u="none" strike="noStrike" baseline="30000">
                    <a:effectLst/>
                  </a:rPr>
                  <a:t>3</a:t>
                </a:r>
                <a:r>
                  <a:rPr lang="en-US" sz="1200" b="0" i="0" u="none" strike="noStrike" baseline="0">
                    <a:effectLst/>
                  </a:rPr>
                  <a:t> ha</a:t>
                </a:r>
                <a:r>
                  <a:rPr lang="en-US" sz="1200" b="0" i="0" u="none" strike="noStrike" baseline="30000">
                    <a:effectLst/>
                  </a:rPr>
                  <a:t>-1</a:t>
                </a:r>
                <a:r>
                  <a:rPr lang="en-US" sz="1200" b="0" i="0" u="none" strike="noStrike" baseline="0">
                    <a:effectLst/>
                  </a:rPr>
                  <a:t> </a:t>
                </a:r>
                <a:endParaRPr lang="en-US" sz="1200"/>
              </a:p>
            </c:rich>
          </c:tx>
          <c:layout>
            <c:manualLayout>
              <c:xMode val="edge"/>
              <c:yMode val="edge"/>
              <c:x val="2.2108307379282984E-2"/>
              <c:y val="0.38183498638826557"/>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4610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Exemplary Forestry Projections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'Stock&amp;DecadYieldMetric'!$C$50</c:f>
              <c:strCache>
                <c:ptCount val="1"/>
                <c:pt idx="0">
                  <c:v>Resid Saw EF</c:v>
                </c:pt>
              </c:strCache>
            </c:strRef>
          </c:tx>
          <c:spPr>
            <a:solidFill>
              <a:schemeClr val="accent6">
                <a:lumMod val="50000"/>
              </a:schemeClr>
            </a:solidFill>
            <a:ln w="6350">
              <a:solidFill>
                <a:schemeClr val="bg1">
                  <a:lumMod val="50000"/>
                </a:schemeClr>
              </a:solidFill>
            </a:ln>
            <a:effectLst/>
          </c:spPr>
          <c:invertIfNegative val="0"/>
          <c:cat>
            <c:strRef>
              <c:f>'Stock&amp;DecadYieldMetric'!$D$49:$K$49</c:f>
              <c:strCache>
                <c:ptCount val="8"/>
                <c:pt idx="0">
                  <c:v>Initial</c:v>
                </c:pt>
                <c:pt idx="1">
                  <c:v>Year 1</c:v>
                </c:pt>
                <c:pt idx="2">
                  <c:v>Year 10</c:v>
                </c:pt>
                <c:pt idx="3">
                  <c:v>Year 20</c:v>
                </c:pt>
                <c:pt idx="4">
                  <c:v>Year 30</c:v>
                </c:pt>
                <c:pt idx="5">
                  <c:v>Year 40</c:v>
                </c:pt>
                <c:pt idx="6">
                  <c:v>Year 50</c:v>
                </c:pt>
                <c:pt idx="7">
                  <c:v>Year 60</c:v>
                </c:pt>
              </c:strCache>
            </c:strRef>
          </c:cat>
          <c:val>
            <c:numRef>
              <c:f>'Stock&amp;DecadYieldMetric'!$D$50:$K$50</c:f>
              <c:numCache>
                <c:formatCode>General</c:formatCode>
                <c:ptCount val="8"/>
                <c:pt idx="0">
                  <c:v>6.2688704979477015</c:v>
                </c:pt>
                <c:pt idx="1">
                  <c:v>5.7369947770276672</c:v>
                </c:pt>
                <c:pt idx="2">
                  <c:v>6.9755610405994553</c:v>
                </c:pt>
                <c:pt idx="3">
                  <c:v>8.2794429728663896</c:v>
                </c:pt>
                <c:pt idx="4">
                  <c:v>8.7078498665512214</c:v>
                </c:pt>
                <c:pt idx="5">
                  <c:v>10.280559698502225</c:v>
                </c:pt>
                <c:pt idx="6">
                  <c:v>8.7047497812180659</c:v>
                </c:pt>
                <c:pt idx="7">
                  <c:v>9.4223676865040815</c:v>
                </c:pt>
              </c:numCache>
            </c:numRef>
          </c:val>
          <c:extLst>
            <c:ext xmlns:c16="http://schemas.microsoft.com/office/drawing/2014/chart" uri="{C3380CC4-5D6E-409C-BE32-E72D297353CC}">
              <c16:uniqueId val="{00000000-E60C-415D-8C15-3D4D7CB1E10E}"/>
            </c:ext>
          </c:extLst>
        </c:ser>
        <c:ser>
          <c:idx val="1"/>
          <c:order val="1"/>
          <c:tx>
            <c:strRef>
              <c:f>'Stock&amp;DecadYieldMetric'!$C$51</c:f>
              <c:strCache>
                <c:ptCount val="1"/>
                <c:pt idx="0">
                  <c:v>Resid Pulp EF</c:v>
                </c:pt>
              </c:strCache>
            </c:strRef>
          </c:tx>
          <c:spPr>
            <a:solidFill>
              <a:schemeClr val="accent6"/>
            </a:solidFill>
            <a:ln w="6350">
              <a:solidFill>
                <a:schemeClr val="bg1">
                  <a:lumMod val="50000"/>
                </a:schemeClr>
              </a:solidFill>
            </a:ln>
            <a:effectLst/>
          </c:spPr>
          <c:invertIfNegative val="0"/>
          <c:cat>
            <c:strRef>
              <c:f>'Stock&amp;DecadYieldMetric'!$D$49:$K$49</c:f>
              <c:strCache>
                <c:ptCount val="8"/>
                <c:pt idx="0">
                  <c:v>Initial</c:v>
                </c:pt>
                <c:pt idx="1">
                  <c:v>Year 1</c:v>
                </c:pt>
                <c:pt idx="2">
                  <c:v>Year 10</c:v>
                </c:pt>
                <c:pt idx="3">
                  <c:v>Year 20</c:v>
                </c:pt>
                <c:pt idx="4">
                  <c:v>Year 30</c:v>
                </c:pt>
                <c:pt idx="5">
                  <c:v>Year 40</c:v>
                </c:pt>
                <c:pt idx="6">
                  <c:v>Year 50</c:v>
                </c:pt>
                <c:pt idx="7">
                  <c:v>Year 60</c:v>
                </c:pt>
              </c:strCache>
            </c:strRef>
          </c:cat>
          <c:val>
            <c:numRef>
              <c:f>'Stock&amp;DecadYieldMetric'!$D$51:$K$51</c:f>
              <c:numCache>
                <c:formatCode>General</c:formatCode>
                <c:ptCount val="8"/>
                <c:pt idx="0">
                  <c:v>10.625603058830526</c:v>
                </c:pt>
                <c:pt idx="1">
                  <c:v>9.7053796515735211</c:v>
                </c:pt>
                <c:pt idx="2">
                  <c:v>11.938038433278669</c:v>
                </c:pt>
                <c:pt idx="3">
                  <c:v>15.854146076337869</c:v>
                </c:pt>
                <c:pt idx="4">
                  <c:v>15.224643559377746</c:v>
                </c:pt>
                <c:pt idx="5">
                  <c:v>18.668163468641414</c:v>
                </c:pt>
                <c:pt idx="6">
                  <c:v>16.900241028424531</c:v>
                </c:pt>
                <c:pt idx="7">
                  <c:v>16.596852733004646</c:v>
                </c:pt>
              </c:numCache>
            </c:numRef>
          </c:val>
          <c:extLst>
            <c:ext xmlns:c16="http://schemas.microsoft.com/office/drawing/2014/chart" uri="{C3380CC4-5D6E-409C-BE32-E72D297353CC}">
              <c16:uniqueId val="{00000001-E60C-415D-8C15-3D4D7CB1E10E}"/>
            </c:ext>
          </c:extLst>
        </c:ser>
        <c:ser>
          <c:idx val="2"/>
          <c:order val="2"/>
          <c:tx>
            <c:strRef>
              <c:f>'Stock&amp;DecadYieldMetric'!$C$42</c:f>
              <c:strCache>
                <c:ptCount val="1"/>
                <c:pt idx="0">
                  <c:v>Harv Saw EF</c:v>
                </c:pt>
              </c:strCache>
            </c:strRef>
          </c:tx>
          <c:spPr>
            <a:solidFill>
              <a:srgbClr val="C00000"/>
            </a:solidFill>
            <a:ln w="6350">
              <a:solidFill>
                <a:schemeClr val="bg1">
                  <a:lumMod val="50000"/>
                </a:schemeClr>
              </a:solidFill>
            </a:ln>
            <a:effectLst/>
          </c:spPr>
          <c:invertIfNegative val="0"/>
          <c:cat>
            <c:strRef>
              <c:f>'Stock&amp;DecadYieldMetric'!$D$49:$K$49</c:f>
              <c:strCache>
                <c:ptCount val="8"/>
                <c:pt idx="0">
                  <c:v>Initial</c:v>
                </c:pt>
                <c:pt idx="1">
                  <c:v>Year 1</c:v>
                </c:pt>
                <c:pt idx="2">
                  <c:v>Year 10</c:v>
                </c:pt>
                <c:pt idx="3">
                  <c:v>Year 20</c:v>
                </c:pt>
                <c:pt idx="4">
                  <c:v>Year 30</c:v>
                </c:pt>
                <c:pt idx="5">
                  <c:v>Year 40</c:v>
                </c:pt>
                <c:pt idx="6">
                  <c:v>Year 50</c:v>
                </c:pt>
                <c:pt idx="7">
                  <c:v>Year 60</c:v>
                </c:pt>
              </c:strCache>
            </c:strRef>
          </c:cat>
          <c:val>
            <c:numRef>
              <c:f>'Stock&amp;DecadYieldMetric'!$D$42:$K$42</c:f>
              <c:numCache>
                <c:formatCode>General</c:formatCode>
                <c:ptCount val="8"/>
                <c:pt idx="0">
                  <c:v>0</c:v>
                </c:pt>
                <c:pt idx="1">
                  <c:v>0.53185957853200239</c:v>
                </c:pt>
                <c:pt idx="2">
                  <c:v>0.26102550059758023</c:v>
                </c:pt>
                <c:pt idx="3">
                  <c:v>1.0796356024094276</c:v>
                </c:pt>
                <c:pt idx="4">
                  <c:v>1.1678848111054405</c:v>
                </c:pt>
                <c:pt idx="5">
                  <c:v>1.2593658294611192</c:v>
                </c:pt>
                <c:pt idx="6">
                  <c:v>4.8934058631456629</c:v>
                </c:pt>
                <c:pt idx="7">
                  <c:v>1.776647062398222</c:v>
                </c:pt>
              </c:numCache>
            </c:numRef>
          </c:val>
          <c:extLst>
            <c:ext xmlns:c16="http://schemas.microsoft.com/office/drawing/2014/chart" uri="{C3380CC4-5D6E-409C-BE32-E72D297353CC}">
              <c16:uniqueId val="{00000002-E60C-415D-8C15-3D4D7CB1E10E}"/>
            </c:ext>
          </c:extLst>
        </c:ser>
        <c:ser>
          <c:idx val="3"/>
          <c:order val="3"/>
          <c:tx>
            <c:strRef>
              <c:f>'Stock&amp;DecadYieldMetric'!$C$43</c:f>
              <c:strCache>
                <c:ptCount val="1"/>
                <c:pt idx="0">
                  <c:v>Harv Pulp EF</c:v>
                </c:pt>
              </c:strCache>
            </c:strRef>
          </c:tx>
          <c:spPr>
            <a:solidFill>
              <a:srgbClr val="FFCCCC"/>
            </a:solidFill>
            <a:ln w="6350">
              <a:solidFill>
                <a:schemeClr val="bg1">
                  <a:lumMod val="50000"/>
                </a:schemeClr>
              </a:solidFill>
            </a:ln>
            <a:effectLst/>
          </c:spPr>
          <c:invertIfNegative val="0"/>
          <c:cat>
            <c:strRef>
              <c:f>'Stock&amp;DecadYieldMetric'!$D$49:$K$49</c:f>
              <c:strCache>
                <c:ptCount val="8"/>
                <c:pt idx="0">
                  <c:v>Initial</c:v>
                </c:pt>
                <c:pt idx="1">
                  <c:v>Year 1</c:v>
                </c:pt>
                <c:pt idx="2">
                  <c:v>Year 10</c:v>
                </c:pt>
                <c:pt idx="3">
                  <c:v>Year 20</c:v>
                </c:pt>
                <c:pt idx="4">
                  <c:v>Year 30</c:v>
                </c:pt>
                <c:pt idx="5">
                  <c:v>Year 40</c:v>
                </c:pt>
                <c:pt idx="6">
                  <c:v>Year 50</c:v>
                </c:pt>
                <c:pt idx="7">
                  <c:v>Year 60</c:v>
                </c:pt>
              </c:strCache>
            </c:strRef>
          </c:cat>
          <c:val>
            <c:numRef>
              <c:f>'Stock&amp;DecadYieldMetric'!$D$43:$K$43</c:f>
              <c:numCache>
                <c:formatCode>General</c:formatCode>
                <c:ptCount val="8"/>
                <c:pt idx="0">
                  <c:v>0</c:v>
                </c:pt>
                <c:pt idx="1">
                  <c:v>0.92025103623301219</c:v>
                </c:pt>
                <c:pt idx="2">
                  <c:v>0.48140841006843682</c:v>
                </c:pt>
                <c:pt idx="3">
                  <c:v>1.5697019716097809</c:v>
                </c:pt>
                <c:pt idx="4">
                  <c:v>4.847779707470262</c:v>
                </c:pt>
                <c:pt idx="5">
                  <c:v>2.3089675982668592</c:v>
                </c:pt>
                <c:pt idx="6">
                  <c:v>6.5953788471028245</c:v>
                </c:pt>
                <c:pt idx="7">
                  <c:v>3.5990197739129046</c:v>
                </c:pt>
              </c:numCache>
            </c:numRef>
          </c:val>
          <c:extLst>
            <c:ext xmlns:c16="http://schemas.microsoft.com/office/drawing/2014/chart" uri="{C3380CC4-5D6E-409C-BE32-E72D297353CC}">
              <c16:uniqueId val="{00000003-E60C-415D-8C15-3D4D7CB1E10E}"/>
            </c:ext>
          </c:extLst>
        </c:ser>
        <c:dLbls>
          <c:showLegendKey val="0"/>
          <c:showVal val="0"/>
          <c:showCatName val="0"/>
          <c:showSerName val="0"/>
          <c:showPercent val="0"/>
          <c:showBubbleSize val="0"/>
        </c:dLbls>
        <c:gapWidth val="150"/>
        <c:overlap val="100"/>
        <c:axId val="598867352"/>
        <c:axId val="598863824"/>
      </c:barChart>
      <c:catAx>
        <c:axId val="59886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63824"/>
        <c:crosses val="autoZero"/>
        <c:auto val="1"/>
        <c:lblAlgn val="ctr"/>
        <c:lblOffset val="100"/>
        <c:noMultiLvlLbl val="0"/>
      </c:catAx>
      <c:valAx>
        <c:axId val="5988638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67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 Cash Flows</a:t>
            </a:r>
            <a:r>
              <a:rPr lang="en-US" baseline="0"/>
              <a:t> Projections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'Stock&amp;DecadYieldMetric'!$C$53</c:f>
              <c:strCache>
                <c:ptCount val="1"/>
                <c:pt idx="0">
                  <c:v>Resid Saw MaxCF</c:v>
                </c:pt>
              </c:strCache>
            </c:strRef>
          </c:tx>
          <c:spPr>
            <a:solidFill>
              <a:schemeClr val="accent6">
                <a:lumMod val="50000"/>
              </a:schemeClr>
            </a:solidFill>
            <a:ln w="6350">
              <a:solidFill>
                <a:schemeClr val="bg1">
                  <a:lumMod val="50000"/>
                </a:schemeClr>
              </a:solidFill>
            </a:ln>
            <a:effectLst/>
          </c:spPr>
          <c:invertIfNegative val="0"/>
          <c:cat>
            <c:strRef>
              <c:f>'Stock&amp;DecadYieldMetric'!$D$49:$K$49</c:f>
              <c:strCache>
                <c:ptCount val="8"/>
                <c:pt idx="0">
                  <c:v>Initial</c:v>
                </c:pt>
                <c:pt idx="1">
                  <c:v>Year 1</c:v>
                </c:pt>
                <c:pt idx="2">
                  <c:v>Year 10</c:v>
                </c:pt>
                <c:pt idx="3">
                  <c:v>Year 20</c:v>
                </c:pt>
                <c:pt idx="4">
                  <c:v>Year 30</c:v>
                </c:pt>
                <c:pt idx="5">
                  <c:v>Year 40</c:v>
                </c:pt>
                <c:pt idx="6">
                  <c:v>Year 50</c:v>
                </c:pt>
                <c:pt idx="7">
                  <c:v>Year 60</c:v>
                </c:pt>
              </c:strCache>
            </c:strRef>
          </c:cat>
          <c:val>
            <c:numRef>
              <c:f>'Stock&amp;DecadYieldMetric'!$D$53:$K$53</c:f>
              <c:numCache>
                <c:formatCode>General</c:formatCode>
                <c:ptCount val="8"/>
                <c:pt idx="0">
                  <c:v>6.2688704979477015</c:v>
                </c:pt>
                <c:pt idx="1">
                  <c:v>0.86831966035208985</c:v>
                </c:pt>
                <c:pt idx="2">
                  <c:v>0.9843446088689235</c:v>
                </c:pt>
                <c:pt idx="3">
                  <c:v>5.3447413414492308E-2</c:v>
                </c:pt>
                <c:pt idx="4">
                  <c:v>2.3088251545608788E-2</c:v>
                </c:pt>
                <c:pt idx="5">
                  <c:v>9.0994022221775328E-2</c:v>
                </c:pt>
                <c:pt idx="6">
                  <c:v>1.2302903635227288E-2</c:v>
                </c:pt>
                <c:pt idx="7">
                  <c:v>2.6815261821343502E-3</c:v>
                </c:pt>
              </c:numCache>
            </c:numRef>
          </c:val>
          <c:extLst>
            <c:ext xmlns:c16="http://schemas.microsoft.com/office/drawing/2014/chart" uri="{C3380CC4-5D6E-409C-BE32-E72D297353CC}">
              <c16:uniqueId val="{00000000-1BC8-477B-B045-DDA167357F9D}"/>
            </c:ext>
          </c:extLst>
        </c:ser>
        <c:ser>
          <c:idx val="1"/>
          <c:order val="1"/>
          <c:tx>
            <c:strRef>
              <c:f>'Stock&amp;DecadYieldMetric'!$C$54</c:f>
              <c:strCache>
                <c:ptCount val="1"/>
                <c:pt idx="0">
                  <c:v>Resid Pulp MaxCF</c:v>
                </c:pt>
              </c:strCache>
            </c:strRef>
          </c:tx>
          <c:spPr>
            <a:solidFill>
              <a:schemeClr val="accent6"/>
            </a:solidFill>
            <a:ln w="6350">
              <a:solidFill>
                <a:schemeClr val="bg1">
                  <a:lumMod val="50000"/>
                </a:schemeClr>
              </a:solidFill>
            </a:ln>
            <a:effectLst/>
          </c:spPr>
          <c:invertIfNegative val="0"/>
          <c:cat>
            <c:strRef>
              <c:f>'Stock&amp;DecadYieldMetric'!$D$49:$K$49</c:f>
              <c:strCache>
                <c:ptCount val="8"/>
                <c:pt idx="0">
                  <c:v>Initial</c:v>
                </c:pt>
                <c:pt idx="1">
                  <c:v>Year 1</c:v>
                </c:pt>
                <c:pt idx="2">
                  <c:v>Year 10</c:v>
                </c:pt>
                <c:pt idx="3">
                  <c:v>Year 20</c:v>
                </c:pt>
                <c:pt idx="4">
                  <c:v>Year 30</c:v>
                </c:pt>
                <c:pt idx="5">
                  <c:v>Year 40</c:v>
                </c:pt>
                <c:pt idx="6">
                  <c:v>Year 50</c:v>
                </c:pt>
                <c:pt idx="7">
                  <c:v>Year 60</c:v>
                </c:pt>
              </c:strCache>
            </c:strRef>
          </c:cat>
          <c:val>
            <c:numRef>
              <c:f>'Stock&amp;DecadYieldMetric'!$D$54:$K$54</c:f>
              <c:numCache>
                <c:formatCode>General</c:formatCode>
                <c:ptCount val="8"/>
                <c:pt idx="0">
                  <c:v>10.625603058830526</c:v>
                </c:pt>
                <c:pt idx="1">
                  <c:v>5.1994609644879253</c:v>
                </c:pt>
                <c:pt idx="2">
                  <c:v>2.6334289423076469</c:v>
                </c:pt>
                <c:pt idx="3">
                  <c:v>6.0113227874505313</c:v>
                </c:pt>
                <c:pt idx="4">
                  <c:v>7.431549240692525</c:v>
                </c:pt>
                <c:pt idx="5">
                  <c:v>9.2291818332688713</c:v>
                </c:pt>
                <c:pt idx="6">
                  <c:v>6.5816736400110756</c:v>
                </c:pt>
                <c:pt idx="7">
                  <c:v>3.1962778455228751</c:v>
                </c:pt>
              </c:numCache>
            </c:numRef>
          </c:val>
          <c:extLst>
            <c:ext xmlns:c16="http://schemas.microsoft.com/office/drawing/2014/chart" uri="{C3380CC4-5D6E-409C-BE32-E72D297353CC}">
              <c16:uniqueId val="{00000001-1BC8-477B-B045-DDA167357F9D}"/>
            </c:ext>
          </c:extLst>
        </c:ser>
        <c:ser>
          <c:idx val="2"/>
          <c:order val="2"/>
          <c:tx>
            <c:strRef>
              <c:f>'Stock&amp;DecadYieldMetric'!$C$45</c:f>
              <c:strCache>
                <c:ptCount val="1"/>
                <c:pt idx="0">
                  <c:v>Harv Saw MaxCF</c:v>
                </c:pt>
              </c:strCache>
            </c:strRef>
          </c:tx>
          <c:spPr>
            <a:solidFill>
              <a:srgbClr val="C00000"/>
            </a:solidFill>
            <a:ln w="6350">
              <a:solidFill>
                <a:schemeClr val="bg1">
                  <a:lumMod val="50000"/>
                </a:schemeClr>
              </a:solidFill>
            </a:ln>
            <a:effectLst/>
          </c:spPr>
          <c:invertIfNegative val="0"/>
          <c:cat>
            <c:strRef>
              <c:f>'Stock&amp;DecadYieldMetric'!$D$49:$K$49</c:f>
              <c:strCache>
                <c:ptCount val="8"/>
                <c:pt idx="0">
                  <c:v>Initial</c:v>
                </c:pt>
                <c:pt idx="1">
                  <c:v>Year 1</c:v>
                </c:pt>
                <c:pt idx="2">
                  <c:v>Year 10</c:v>
                </c:pt>
                <c:pt idx="3">
                  <c:v>Year 20</c:v>
                </c:pt>
                <c:pt idx="4">
                  <c:v>Year 30</c:v>
                </c:pt>
                <c:pt idx="5">
                  <c:v>Year 40</c:v>
                </c:pt>
                <c:pt idx="6">
                  <c:v>Year 50</c:v>
                </c:pt>
                <c:pt idx="7">
                  <c:v>Year 60</c:v>
                </c:pt>
              </c:strCache>
            </c:strRef>
          </c:cat>
          <c:val>
            <c:numRef>
              <c:f>'Stock&amp;DecadYieldMetric'!$D$45:$K$45</c:f>
              <c:numCache>
                <c:formatCode>General</c:formatCode>
                <c:ptCount val="8"/>
                <c:pt idx="0">
                  <c:v>0</c:v>
                </c:pt>
                <c:pt idx="1">
                  <c:v>5.0879300583623746</c:v>
                </c:pt>
                <c:pt idx="2">
                  <c:v>0.80775809822587363</c:v>
                </c:pt>
                <c:pt idx="3">
                  <c:v>0.21586189121664925</c:v>
                </c:pt>
                <c:pt idx="4">
                  <c:v>0</c:v>
                </c:pt>
                <c:pt idx="5">
                  <c:v>0.10741849913296903</c:v>
                </c:pt>
                <c:pt idx="6">
                  <c:v>0</c:v>
                </c:pt>
                <c:pt idx="7">
                  <c:v>1.2387768259018477E-2</c:v>
                </c:pt>
              </c:numCache>
            </c:numRef>
          </c:val>
          <c:extLst>
            <c:ext xmlns:c16="http://schemas.microsoft.com/office/drawing/2014/chart" uri="{C3380CC4-5D6E-409C-BE32-E72D297353CC}">
              <c16:uniqueId val="{00000002-1BC8-477B-B045-DDA167357F9D}"/>
            </c:ext>
          </c:extLst>
        </c:ser>
        <c:ser>
          <c:idx val="3"/>
          <c:order val="3"/>
          <c:tx>
            <c:strRef>
              <c:f>'Stock&amp;DecadYieldMetric'!$C$46</c:f>
              <c:strCache>
                <c:ptCount val="1"/>
                <c:pt idx="0">
                  <c:v>Harv Pulp MaxCF</c:v>
                </c:pt>
              </c:strCache>
            </c:strRef>
          </c:tx>
          <c:spPr>
            <a:solidFill>
              <a:srgbClr val="FFCCCC"/>
            </a:solidFill>
            <a:ln w="6350">
              <a:solidFill>
                <a:schemeClr val="bg1">
                  <a:lumMod val="50000"/>
                </a:schemeClr>
              </a:solidFill>
            </a:ln>
            <a:effectLst/>
          </c:spPr>
          <c:invertIfNegative val="0"/>
          <c:cat>
            <c:strRef>
              <c:f>'Stock&amp;DecadYieldMetric'!$D$49:$K$49</c:f>
              <c:strCache>
                <c:ptCount val="8"/>
                <c:pt idx="0">
                  <c:v>Initial</c:v>
                </c:pt>
                <c:pt idx="1">
                  <c:v>Year 1</c:v>
                </c:pt>
                <c:pt idx="2">
                  <c:v>Year 10</c:v>
                </c:pt>
                <c:pt idx="3">
                  <c:v>Year 20</c:v>
                </c:pt>
                <c:pt idx="4">
                  <c:v>Year 30</c:v>
                </c:pt>
                <c:pt idx="5">
                  <c:v>Year 40</c:v>
                </c:pt>
                <c:pt idx="6">
                  <c:v>Year 50</c:v>
                </c:pt>
                <c:pt idx="7">
                  <c:v>Year 60</c:v>
                </c:pt>
              </c:strCache>
            </c:strRef>
          </c:cat>
          <c:val>
            <c:numRef>
              <c:f>'Stock&amp;DecadYieldMetric'!$D$46:$K$46</c:f>
              <c:numCache>
                <c:formatCode>General</c:formatCode>
                <c:ptCount val="8"/>
                <c:pt idx="0">
                  <c:v>0</c:v>
                </c:pt>
                <c:pt idx="1">
                  <c:v>5.0519577550852164</c:v>
                </c:pt>
                <c:pt idx="2">
                  <c:v>6.4468213157249963</c:v>
                </c:pt>
                <c:pt idx="3">
                  <c:v>3.6358854016378563</c:v>
                </c:pt>
                <c:pt idx="4">
                  <c:v>3.3629208875062404</c:v>
                </c:pt>
                <c:pt idx="5">
                  <c:v>3.8275821148349367</c:v>
                </c:pt>
                <c:pt idx="6">
                  <c:v>10.574885836485374</c:v>
                </c:pt>
                <c:pt idx="7">
                  <c:v>8.4905021825363356</c:v>
                </c:pt>
              </c:numCache>
            </c:numRef>
          </c:val>
          <c:extLst>
            <c:ext xmlns:c16="http://schemas.microsoft.com/office/drawing/2014/chart" uri="{C3380CC4-5D6E-409C-BE32-E72D297353CC}">
              <c16:uniqueId val="{00000003-1BC8-477B-B045-DDA167357F9D}"/>
            </c:ext>
          </c:extLst>
        </c:ser>
        <c:dLbls>
          <c:showLegendKey val="0"/>
          <c:showVal val="0"/>
          <c:showCatName val="0"/>
          <c:showSerName val="0"/>
          <c:showPercent val="0"/>
          <c:showBubbleSize val="0"/>
        </c:dLbls>
        <c:gapWidth val="219"/>
        <c:overlap val="100"/>
        <c:axId val="204612160"/>
        <c:axId val="204612552"/>
      </c:barChart>
      <c:catAx>
        <c:axId val="20461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12552"/>
        <c:crosses val="autoZero"/>
        <c:auto val="1"/>
        <c:lblAlgn val="ctr"/>
        <c:lblOffset val="100"/>
        <c:noMultiLvlLbl val="0"/>
      </c:catAx>
      <c:valAx>
        <c:axId val="204612552"/>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Cords per Acre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1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baseline="0"/>
              <a:t>Exemplary Forestry</a:t>
            </a:r>
            <a:r>
              <a:rPr lang="en-US" sz="1100" baseline="0"/>
              <a:t> </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'In-Forest Carbon Storage'!$B$6</c:f>
              <c:strCache>
                <c:ptCount val="1"/>
                <c:pt idx="0">
                  <c:v>Exemplary Forestry</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'In-Forest Carbon Storage'!$C$5:$P$5</c:f>
              <c:strCache>
                <c:ptCount val="14"/>
                <c:pt idx="0">
                  <c:v>Initial Stocking</c:v>
                </c:pt>
                <c:pt idx="1">
                  <c:v>2017</c:v>
                </c:pt>
                <c:pt idx="2">
                  <c:v>2022</c:v>
                </c:pt>
                <c:pt idx="3">
                  <c:v>2027</c:v>
                </c:pt>
                <c:pt idx="4">
                  <c:v>2032</c:v>
                </c:pt>
                <c:pt idx="5">
                  <c:v>2037</c:v>
                </c:pt>
                <c:pt idx="6">
                  <c:v>2042</c:v>
                </c:pt>
                <c:pt idx="7">
                  <c:v>2047</c:v>
                </c:pt>
                <c:pt idx="8">
                  <c:v>2052</c:v>
                </c:pt>
                <c:pt idx="9">
                  <c:v>2057</c:v>
                </c:pt>
                <c:pt idx="10">
                  <c:v>2062</c:v>
                </c:pt>
                <c:pt idx="11">
                  <c:v>2067</c:v>
                </c:pt>
                <c:pt idx="12">
                  <c:v>2072</c:v>
                </c:pt>
                <c:pt idx="13">
                  <c:v>2077</c:v>
                </c:pt>
              </c:strCache>
            </c:strRef>
          </c:cat>
          <c:val>
            <c:numRef>
              <c:f>'In-Forest Carbon Storage'!$C$6:$P$6</c:f>
              <c:numCache>
                <c:formatCode>0</c:formatCode>
                <c:ptCount val="14"/>
                <c:pt idx="0">
                  <c:v>334.35813008920093</c:v>
                </c:pt>
                <c:pt idx="1">
                  <c:v>325.57058474954579</c:v>
                </c:pt>
                <c:pt idx="2">
                  <c:v>351.00531758206665</c:v>
                </c:pt>
                <c:pt idx="3">
                  <c:v>385.03670305323703</c:v>
                </c:pt>
                <c:pt idx="4">
                  <c:v>419.1157036259408</c:v>
                </c:pt>
                <c:pt idx="5">
                  <c:v>439.1804648203136</c:v>
                </c:pt>
                <c:pt idx="6">
                  <c:v>448.31965276768494</c:v>
                </c:pt>
                <c:pt idx="7">
                  <c:v>438.91447425384877</c:v>
                </c:pt>
                <c:pt idx="8">
                  <c:v>441.71112185619921</c:v>
                </c:pt>
                <c:pt idx="9">
                  <c:v>437.30635873070781</c:v>
                </c:pt>
                <c:pt idx="10">
                  <c:v>431.95012383984573</c:v>
                </c:pt>
                <c:pt idx="11">
                  <c:v>409.94306834428704</c:v>
                </c:pt>
                <c:pt idx="12">
                  <c:v>413.46202407543348</c:v>
                </c:pt>
                <c:pt idx="13">
                  <c:v>411.90839331419346</c:v>
                </c:pt>
              </c:numCache>
            </c:numRef>
          </c:val>
          <c:extLst>
            <c:ext xmlns:c16="http://schemas.microsoft.com/office/drawing/2014/chart" uri="{C3380CC4-5D6E-409C-BE32-E72D297353CC}">
              <c16:uniqueId val="{00000000-6283-41AB-9026-A6476AF2E7CF}"/>
            </c:ext>
          </c:extLst>
        </c:ser>
        <c:dLbls>
          <c:showLegendKey val="0"/>
          <c:showVal val="0"/>
          <c:showCatName val="0"/>
          <c:showSerName val="0"/>
          <c:showPercent val="0"/>
          <c:showBubbleSize val="0"/>
        </c:dLbls>
        <c:gapWidth val="219"/>
        <c:overlap val="-27"/>
        <c:axId val="204604712"/>
        <c:axId val="204600008"/>
      </c:barChart>
      <c:catAx>
        <c:axId val="204604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4600008"/>
        <c:crosses val="autoZero"/>
        <c:auto val="1"/>
        <c:lblAlgn val="ctr"/>
        <c:lblOffset val="100"/>
        <c:noMultiLvlLbl val="0"/>
      </c:catAx>
      <c:valAx>
        <c:axId val="204600008"/>
        <c:scaling>
          <c:orientation val="minMax"/>
          <c:min val="2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effectLst/>
                  </a:rPr>
                  <a:t>Mg ha</a:t>
                </a:r>
                <a:r>
                  <a:rPr lang="en-US" sz="1200" baseline="30000">
                    <a:effectLst/>
                  </a:rPr>
                  <a:t>-1</a:t>
                </a:r>
                <a:r>
                  <a:rPr lang="en-US" sz="1200">
                    <a:effectLst/>
                  </a:rPr>
                  <a:t> CO</a:t>
                </a:r>
                <a:r>
                  <a:rPr lang="en-US" sz="1200" baseline="-25000">
                    <a:effectLst/>
                  </a:rPr>
                  <a:t>2</a:t>
                </a:r>
                <a:r>
                  <a:rPr lang="en-US" sz="1200">
                    <a:effectLst/>
                  </a:rPr>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4604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baseline="0"/>
              <a:t>Maximum Cash Flow Forestry</a:t>
            </a:r>
            <a:endParaRPr lang="en-US" sz="1100" baseline="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'In-Forest Carbon Storage'!$B$7</c:f>
              <c:strCache>
                <c:ptCount val="1"/>
                <c:pt idx="0">
                  <c:v>Maximize NPV</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'In-Forest Carbon Storage'!$C$5:$P$5</c:f>
              <c:strCache>
                <c:ptCount val="14"/>
                <c:pt idx="0">
                  <c:v>Initial Stocking</c:v>
                </c:pt>
                <c:pt idx="1">
                  <c:v>2017</c:v>
                </c:pt>
                <c:pt idx="2">
                  <c:v>2022</c:v>
                </c:pt>
                <c:pt idx="3">
                  <c:v>2027</c:v>
                </c:pt>
                <c:pt idx="4">
                  <c:v>2032</c:v>
                </c:pt>
                <c:pt idx="5">
                  <c:v>2037</c:v>
                </c:pt>
                <c:pt idx="6">
                  <c:v>2042</c:v>
                </c:pt>
                <c:pt idx="7">
                  <c:v>2047</c:v>
                </c:pt>
                <c:pt idx="8">
                  <c:v>2052</c:v>
                </c:pt>
                <c:pt idx="9">
                  <c:v>2057</c:v>
                </c:pt>
                <c:pt idx="10">
                  <c:v>2062</c:v>
                </c:pt>
                <c:pt idx="11">
                  <c:v>2067</c:v>
                </c:pt>
                <c:pt idx="12">
                  <c:v>2072</c:v>
                </c:pt>
                <c:pt idx="13">
                  <c:v>2077</c:v>
                </c:pt>
              </c:strCache>
            </c:strRef>
          </c:cat>
          <c:val>
            <c:numRef>
              <c:f>'In-Forest Carbon Storage'!$C$7:$P$7</c:f>
              <c:numCache>
                <c:formatCode>0</c:formatCode>
                <c:ptCount val="14"/>
                <c:pt idx="0">
                  <c:v>334.35813008920093</c:v>
                </c:pt>
                <c:pt idx="1">
                  <c:v>288.58836915480646</c:v>
                </c:pt>
                <c:pt idx="2">
                  <c:v>294.82774136961672</c:v>
                </c:pt>
                <c:pt idx="3">
                  <c:v>311.77422906754174</c:v>
                </c:pt>
                <c:pt idx="4">
                  <c:v>346.55537044780175</c:v>
                </c:pt>
                <c:pt idx="5">
                  <c:v>383.98534197082711</c:v>
                </c:pt>
                <c:pt idx="6">
                  <c:v>414.08378437750787</c:v>
                </c:pt>
                <c:pt idx="7">
                  <c:v>435.96771022769713</c:v>
                </c:pt>
                <c:pt idx="8">
                  <c:v>447.84229007987182</c:v>
                </c:pt>
                <c:pt idx="9">
                  <c:v>419.7615585675336</c:v>
                </c:pt>
                <c:pt idx="10">
                  <c:v>374.63773943924531</c:v>
                </c:pt>
                <c:pt idx="11">
                  <c:v>342.29598729765718</c:v>
                </c:pt>
                <c:pt idx="12">
                  <c:v>303.13701404970112</c:v>
                </c:pt>
                <c:pt idx="13">
                  <c:v>276.82444790241334</c:v>
                </c:pt>
              </c:numCache>
            </c:numRef>
          </c:val>
          <c:extLst>
            <c:ext xmlns:c16="http://schemas.microsoft.com/office/drawing/2014/chart" uri="{C3380CC4-5D6E-409C-BE32-E72D297353CC}">
              <c16:uniqueId val="{00000000-C9A2-4BB0-B0BD-ECC232B13116}"/>
            </c:ext>
          </c:extLst>
        </c:ser>
        <c:dLbls>
          <c:showLegendKey val="0"/>
          <c:showVal val="0"/>
          <c:showCatName val="0"/>
          <c:showSerName val="0"/>
          <c:showPercent val="0"/>
          <c:showBubbleSize val="0"/>
        </c:dLbls>
        <c:gapWidth val="219"/>
        <c:overlap val="-27"/>
        <c:axId val="598870880"/>
        <c:axId val="598860296"/>
      </c:barChart>
      <c:catAx>
        <c:axId val="59887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98860296"/>
        <c:crosses val="autoZero"/>
        <c:auto val="1"/>
        <c:lblAlgn val="ctr"/>
        <c:lblOffset val="100"/>
        <c:noMultiLvlLbl val="0"/>
      </c:catAx>
      <c:valAx>
        <c:axId val="598860296"/>
        <c:scaling>
          <c:orientation val="minMax"/>
          <c:min val="2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effectLst/>
                  </a:rPr>
                  <a:t>Mg ha</a:t>
                </a:r>
                <a:r>
                  <a:rPr lang="en-US" sz="1200" baseline="30000">
                    <a:effectLst/>
                  </a:rPr>
                  <a:t>-1</a:t>
                </a:r>
                <a:r>
                  <a:rPr lang="en-US" sz="1200">
                    <a:effectLst/>
                  </a:rPr>
                  <a:t> CO</a:t>
                </a:r>
                <a:r>
                  <a:rPr lang="en-US" sz="1200" baseline="-25000">
                    <a:effectLst/>
                  </a:rPr>
                  <a:t>2</a:t>
                </a:r>
                <a:r>
                  <a:rPr lang="en-US" sz="1200">
                    <a:effectLst/>
                  </a:rPr>
                  <a:t>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98870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baseline="0"/>
              <a:t>Management to Maximize Short-term Cash Flows</a:t>
            </a:r>
            <a:endParaRPr lang="en-US" sz="1100" baseline="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'In-Forest Carbon Storage'!$B$7</c:f>
              <c:strCache>
                <c:ptCount val="1"/>
                <c:pt idx="0">
                  <c:v>Maximize NPV</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'In-Forest Carbon Storage'!$C$5:$P$5</c:f>
              <c:strCache>
                <c:ptCount val="14"/>
                <c:pt idx="0">
                  <c:v>Initial Stocking</c:v>
                </c:pt>
                <c:pt idx="1">
                  <c:v>2017</c:v>
                </c:pt>
                <c:pt idx="2">
                  <c:v>2022</c:v>
                </c:pt>
                <c:pt idx="3">
                  <c:v>2027</c:v>
                </c:pt>
                <c:pt idx="4">
                  <c:v>2032</c:v>
                </c:pt>
                <c:pt idx="5">
                  <c:v>2037</c:v>
                </c:pt>
                <c:pt idx="6">
                  <c:v>2042</c:v>
                </c:pt>
                <c:pt idx="7">
                  <c:v>2047</c:v>
                </c:pt>
                <c:pt idx="8">
                  <c:v>2052</c:v>
                </c:pt>
                <c:pt idx="9">
                  <c:v>2057</c:v>
                </c:pt>
                <c:pt idx="10">
                  <c:v>2062</c:v>
                </c:pt>
                <c:pt idx="11">
                  <c:v>2067</c:v>
                </c:pt>
                <c:pt idx="12">
                  <c:v>2072</c:v>
                </c:pt>
                <c:pt idx="13">
                  <c:v>2077</c:v>
                </c:pt>
              </c:strCache>
            </c:strRef>
          </c:cat>
          <c:val>
            <c:numRef>
              <c:f>'In-Forest Carbon Storage'!$C$7:$P$7</c:f>
              <c:numCache>
                <c:formatCode>0</c:formatCode>
                <c:ptCount val="14"/>
                <c:pt idx="0">
                  <c:v>334.35813008920093</c:v>
                </c:pt>
                <c:pt idx="1">
                  <c:v>288.58836915480646</c:v>
                </c:pt>
                <c:pt idx="2">
                  <c:v>294.82774136961672</c:v>
                </c:pt>
                <c:pt idx="3">
                  <c:v>311.77422906754174</c:v>
                </c:pt>
                <c:pt idx="4">
                  <c:v>346.55537044780175</c:v>
                </c:pt>
                <c:pt idx="5">
                  <c:v>383.98534197082711</c:v>
                </c:pt>
                <c:pt idx="6">
                  <c:v>414.08378437750787</c:v>
                </c:pt>
                <c:pt idx="7">
                  <c:v>435.96771022769713</c:v>
                </c:pt>
                <c:pt idx="8">
                  <c:v>447.84229007987182</c:v>
                </c:pt>
                <c:pt idx="9">
                  <c:v>419.7615585675336</c:v>
                </c:pt>
                <c:pt idx="10">
                  <c:v>374.63773943924531</c:v>
                </c:pt>
                <c:pt idx="11">
                  <c:v>342.29598729765718</c:v>
                </c:pt>
                <c:pt idx="12">
                  <c:v>303.13701404970112</c:v>
                </c:pt>
                <c:pt idx="13">
                  <c:v>276.82444790241334</c:v>
                </c:pt>
              </c:numCache>
            </c:numRef>
          </c:val>
          <c:extLst>
            <c:ext xmlns:c16="http://schemas.microsoft.com/office/drawing/2014/chart" uri="{C3380CC4-5D6E-409C-BE32-E72D297353CC}">
              <c16:uniqueId val="{00000000-4B17-4E9F-80A9-1834F1356A23}"/>
            </c:ext>
          </c:extLst>
        </c:ser>
        <c:dLbls>
          <c:showLegendKey val="0"/>
          <c:showVal val="0"/>
          <c:showCatName val="0"/>
          <c:showSerName val="0"/>
          <c:showPercent val="0"/>
          <c:showBubbleSize val="0"/>
        </c:dLbls>
        <c:gapWidth val="219"/>
        <c:overlap val="-27"/>
        <c:axId val="598870880"/>
        <c:axId val="598860296"/>
      </c:barChart>
      <c:catAx>
        <c:axId val="59887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98860296"/>
        <c:crosses val="autoZero"/>
        <c:auto val="1"/>
        <c:lblAlgn val="ctr"/>
        <c:lblOffset val="100"/>
        <c:noMultiLvlLbl val="0"/>
      </c:catAx>
      <c:valAx>
        <c:axId val="598860296"/>
        <c:scaling>
          <c:orientation val="minMax"/>
          <c:min val="2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effectLst/>
                  </a:rPr>
                  <a:t>Mg ha</a:t>
                </a:r>
                <a:r>
                  <a:rPr lang="en-US" sz="1200" baseline="30000">
                    <a:effectLst/>
                  </a:rPr>
                  <a:t>-1</a:t>
                </a:r>
                <a:r>
                  <a:rPr lang="en-US" sz="1200">
                    <a:effectLst/>
                  </a:rPr>
                  <a:t> CO</a:t>
                </a:r>
                <a:r>
                  <a:rPr lang="en-US" sz="1200" baseline="-25000">
                    <a:effectLst/>
                  </a:rPr>
                  <a:t>2</a:t>
                </a:r>
                <a:r>
                  <a:rPr lang="en-US" sz="1200">
                    <a:effectLst/>
                  </a:rPr>
                  <a:t>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98870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image" Target="../media/image2.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1</xdr:colOff>
      <xdr:row>2</xdr:row>
      <xdr:rowOff>0</xdr:rowOff>
    </xdr:from>
    <xdr:to>
      <xdr:col>6</xdr:col>
      <xdr:colOff>352426</xdr:colOff>
      <xdr:row>13</xdr:row>
      <xdr:rowOff>137160</xdr:rowOff>
    </xdr:to>
    <xdr:grpSp>
      <xdr:nvGrpSpPr>
        <xdr:cNvPr id="2" name="Group 1">
          <a:extLst>
            <a:ext uri="{FF2B5EF4-FFF2-40B4-BE49-F238E27FC236}">
              <a16:creationId xmlns:a16="http://schemas.microsoft.com/office/drawing/2014/main" id="{C74C1571-81CB-4725-8EF2-78F45CD9E82E}"/>
            </a:ext>
          </a:extLst>
        </xdr:cNvPr>
        <xdr:cNvGrpSpPr/>
      </xdr:nvGrpSpPr>
      <xdr:grpSpPr>
        <a:xfrm>
          <a:off x="608136" y="381000"/>
          <a:ext cx="4089155" cy="2232660"/>
          <a:chOff x="5515" y="365760"/>
          <a:chExt cx="4324350" cy="2148840"/>
        </a:xfrm>
      </xdr:grpSpPr>
      <xdr:pic>
        <xdr:nvPicPr>
          <xdr:cNvPr id="3" name="Picture 2">
            <a:extLst>
              <a:ext uri="{FF2B5EF4-FFF2-40B4-BE49-F238E27FC236}">
                <a16:creationId xmlns:a16="http://schemas.microsoft.com/office/drawing/2014/main" id="{11CE79A0-E6DB-0079-11B0-A85CDBAD66E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01" t="24915" r="26442" b="2901"/>
          <a:stretch/>
        </xdr:blipFill>
        <xdr:spPr bwMode="auto">
          <a:xfrm>
            <a:off x="5515" y="365760"/>
            <a:ext cx="4324350" cy="2148840"/>
          </a:xfrm>
          <a:prstGeom prst="rect">
            <a:avLst/>
          </a:prstGeom>
          <a:noFill/>
          <a:ln>
            <a:noFill/>
          </a:ln>
          <a:extLst>
            <a:ext uri="{53640926-AAD7-44D8-BBD7-CCE9431645EC}">
              <a14:shadowObscured xmlns:a14="http://schemas.microsoft.com/office/drawing/2010/main"/>
            </a:ext>
          </a:extLst>
        </xdr:spPr>
      </xdr:pic>
      <xdr:sp macro="" textlink="">
        <xdr:nvSpPr>
          <xdr:cNvPr id="4" name="5-Point Star 12">
            <a:extLst>
              <a:ext uri="{FF2B5EF4-FFF2-40B4-BE49-F238E27FC236}">
                <a16:creationId xmlns:a16="http://schemas.microsoft.com/office/drawing/2014/main" id="{ED90C46F-5C20-1D96-37EA-8CE93723E7E7}"/>
              </a:ext>
            </a:extLst>
          </xdr:cNvPr>
          <xdr:cNvSpPr/>
        </xdr:nvSpPr>
        <xdr:spPr>
          <a:xfrm>
            <a:off x="2876037" y="811386"/>
            <a:ext cx="208343" cy="173620"/>
          </a:xfrm>
          <a:prstGeom prst="star5">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 name="Text Box 2">
            <a:extLst>
              <a:ext uri="{FF2B5EF4-FFF2-40B4-BE49-F238E27FC236}">
                <a16:creationId xmlns:a16="http://schemas.microsoft.com/office/drawing/2014/main" id="{45F8BD1C-437D-764B-5AA8-C50A951CF28C}"/>
              </a:ext>
            </a:extLst>
          </xdr:cNvPr>
          <xdr:cNvSpPr txBox="1">
            <a:spLocks noChangeArrowheads="1"/>
          </xdr:cNvSpPr>
        </xdr:nvSpPr>
        <xdr:spPr bwMode="auto">
          <a:xfrm>
            <a:off x="2371725" y="489585"/>
            <a:ext cx="1315719" cy="393064"/>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1000">
                <a:solidFill>
                  <a:srgbClr val="7030A0"/>
                </a:solidFill>
                <a:effectLst/>
                <a:latin typeface="Times New Roman" panose="02020603050405020304" pitchFamily="18" charset="0"/>
                <a:ea typeface="Calibri" panose="020F0502020204030204" pitchFamily="34" charset="0"/>
              </a:rPr>
              <a:t>Target for Exemplary Forestry</a:t>
            </a:r>
            <a:endParaRPr lang="en-US" sz="1200">
              <a:effectLst/>
              <a:latin typeface="Times New Roman" panose="02020603050405020304" pitchFamily="18" charset="0"/>
              <a:ea typeface="Calibri" panose="020F0502020204030204" pitchFamily="34" charset="0"/>
            </a:endParaRPr>
          </a:p>
        </xdr:txBody>
      </xdr:sp>
    </xdr:grpSp>
    <xdr:clientData/>
  </xdr:twoCellAnchor>
  <xdr:twoCellAnchor>
    <xdr:from>
      <xdr:col>8</xdr:col>
      <xdr:colOff>60959</xdr:colOff>
      <xdr:row>18</xdr:row>
      <xdr:rowOff>209551</xdr:rowOff>
    </xdr:from>
    <xdr:to>
      <xdr:col>15</xdr:col>
      <xdr:colOff>304800</xdr:colOff>
      <xdr:row>25</xdr:row>
      <xdr:rowOff>47625</xdr:rowOff>
    </xdr:to>
    <xdr:graphicFrame macro="">
      <xdr:nvGraphicFramePr>
        <xdr:cNvPr id="6" name="Chart 5">
          <a:extLst>
            <a:ext uri="{FF2B5EF4-FFF2-40B4-BE49-F238E27FC236}">
              <a16:creationId xmlns:a16="http://schemas.microsoft.com/office/drawing/2014/main" id="{386E43B2-5AE2-49F4-B966-34825B1E7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0.76983</cdr:x>
      <cdr:y>0.04966</cdr:y>
    </cdr:from>
    <cdr:to>
      <cdr:x>0.99338</cdr:x>
      <cdr:y>0.22114</cdr:y>
    </cdr:to>
    <cdr:grpSp>
      <cdr:nvGrpSpPr>
        <cdr:cNvPr id="12" name="Group 11">
          <a:extLst xmlns:a="http://schemas.openxmlformats.org/drawingml/2006/main">
            <a:ext uri="{FF2B5EF4-FFF2-40B4-BE49-F238E27FC236}">
              <a16:creationId xmlns:a16="http://schemas.microsoft.com/office/drawing/2014/main" id="{D100D986-7873-D496-7D9C-2CDB0D4C6100}"/>
            </a:ext>
          </a:extLst>
        </cdr:cNvPr>
        <cdr:cNvGrpSpPr/>
      </cdr:nvGrpSpPr>
      <cdr:grpSpPr>
        <a:xfrm xmlns:a="http://schemas.openxmlformats.org/drawingml/2006/main">
          <a:off x="4428132" y="209566"/>
          <a:ext cx="1285880" cy="723650"/>
          <a:chOff x="4326032" y="193784"/>
          <a:chExt cx="1245533" cy="669183"/>
        </a:xfrm>
      </cdr:grpSpPr>
      <cdr:sp macro="" textlink="">
        <cdr:nvSpPr>
          <cdr:cNvPr id="7" name="Text Box 18">
            <a:extLst xmlns:a="http://schemas.openxmlformats.org/drawingml/2006/main">
              <a:ext uri="{FF2B5EF4-FFF2-40B4-BE49-F238E27FC236}">
                <a16:creationId xmlns:a16="http://schemas.microsoft.com/office/drawing/2014/main" id="{9DB8EA16-E0CE-07B0-AB7F-65A6D16231AA}"/>
              </a:ext>
            </a:extLst>
          </cdr:cNvPr>
          <cdr:cNvSpPr txBox="1">
            <a:spLocks xmlns:a="http://schemas.openxmlformats.org/drawingml/2006/main" noChangeArrowheads="1"/>
          </cdr:cNvSpPr>
        </cdr:nvSpPr>
        <cdr:spPr bwMode="auto">
          <a:xfrm xmlns:a="http://schemas.openxmlformats.org/drawingml/2006/main">
            <a:off x="4326032" y="193784"/>
            <a:ext cx="1245533" cy="416264"/>
          </a:xfrm>
          <a:prstGeom xmlns:a="http://schemas.openxmlformats.org/drawingml/2006/main" prst="rect">
            <a:avLst/>
          </a:prstGeom>
          <a:solidFill xmlns:a="http://schemas.openxmlformats.org/drawingml/2006/main">
            <a:srgbClr val="FFFFFF"/>
          </a:solidFill>
          <a:ln xmlns:a="http://schemas.openxmlformats.org/drawingml/2006/main">
            <a:noFill/>
          </a:ln>
          <a:extLst xmlns:a="http://schemas.openxmlformats.org/drawingml/2006/main">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rot="0" vert="horz" wrap="square" lIns="0" tIns="0" rIns="0" bIns="0" anchor="t" anchorCtr="0"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algn="l">
              <a:lnSpc>
                <a:spcPts val="1300"/>
              </a:lnSpc>
              <a:spcBef>
                <a:spcPts val="0"/>
              </a:spcBef>
              <a:spcAft>
                <a:spcPts val="0"/>
              </a:spcAft>
            </a:pPr>
            <a:r>
              <a:rPr lang="en-US" sz="1000">
                <a:solidFill>
                  <a:srgbClr val="00B050"/>
                </a:solidFill>
                <a:effectLst/>
                <a:latin typeface="Palatino Linotype" panose="02040502050505030304" pitchFamily="18" charset="0"/>
                <a:ea typeface="SimSun" panose="02010600030101010101" pitchFamily="2" charset="-122"/>
                <a:cs typeface="Times New Roman" panose="02020603050405020304" pitchFamily="18" charset="0"/>
              </a:rPr>
              <a:t>Long-term sustained level under EF = 413</a:t>
            </a:r>
            <a:endParaRPr lang="en-US" sz="1000">
              <a:solidFill>
                <a:srgbClr val="000000"/>
              </a:solidFill>
              <a:effectLst/>
              <a:latin typeface="Palatino Linotype" panose="02040502050505030304" pitchFamily="18" charset="0"/>
              <a:ea typeface="SimSun" panose="02010600030101010101" pitchFamily="2" charset="-122"/>
              <a:cs typeface="Times New Roman" panose="02020603050405020304" pitchFamily="18" charset="0"/>
            </a:endParaRPr>
          </a:p>
        </cdr:txBody>
      </cdr:sp>
      <cdr:cxnSp macro="">
        <cdr:nvCxnSpPr>
          <cdr:cNvPr id="8" name="Straight Arrow Connector 7">
            <a:extLst xmlns:a="http://schemas.openxmlformats.org/drawingml/2006/main">
              <a:ext uri="{FF2B5EF4-FFF2-40B4-BE49-F238E27FC236}">
                <a16:creationId xmlns:a16="http://schemas.microsoft.com/office/drawing/2014/main" id="{E292458C-4DE0-7133-592B-13806A5C5820}"/>
              </a:ext>
            </a:extLst>
          </cdr:cNvPr>
          <cdr:cNvCxnSpPr>
            <a:cxnSpLocks xmlns:a="http://schemas.openxmlformats.org/drawingml/2006/main" noChangeShapeType="1"/>
          </cdr:cNvCxnSpPr>
        </cdr:nvCxnSpPr>
        <cdr:spPr bwMode="auto">
          <a:xfrm xmlns:a="http://schemas.openxmlformats.org/drawingml/2006/main" flipH="1">
            <a:off x="4625248" y="533848"/>
            <a:ext cx="16228" cy="329119"/>
          </a:xfrm>
          <a:prstGeom xmlns:a="http://schemas.openxmlformats.org/drawingml/2006/main" prst="straightConnector1">
            <a:avLst/>
          </a:prstGeom>
          <a:noFill xmlns:a="http://schemas.openxmlformats.org/drawingml/2006/main"/>
          <a:ln xmlns:a="http://schemas.openxmlformats.org/drawingml/2006/main" w="19050">
            <a:solidFill>
              <a:srgbClr val="00B050"/>
            </a:solidFill>
            <a:miter lim="800000"/>
            <a:headEnd/>
            <a:tailEnd type="arrow" w="med" len="med"/>
          </a:ln>
          <a:extLst xmlns:a="http://schemas.openxmlformats.org/drawingml/2006/main">
            <a:ext uri="{909E8E84-426E-40DD-AFC4-6F175D3DCCD1}">
              <a14:hiddenFill xmlns:a14="http://schemas.microsoft.com/office/drawing/2010/main">
                <a:noFill/>
              </a14:hiddenFill>
            </a:ext>
          </a:extLst>
        </cdr:spPr>
      </cdr:cxnSp>
    </cdr:grpSp>
  </cdr:relSizeAnchor>
</c:userShapes>
</file>

<file path=xl/drawings/drawing11.xml><?xml version="1.0" encoding="utf-8"?>
<xdr:wsDr xmlns:xdr="http://schemas.openxmlformats.org/drawingml/2006/spreadsheetDrawing" xmlns:a="http://schemas.openxmlformats.org/drawingml/2006/main">
  <xdr:twoCellAnchor>
    <xdr:from>
      <xdr:col>7</xdr:col>
      <xdr:colOff>335280</xdr:colOff>
      <xdr:row>2</xdr:row>
      <xdr:rowOff>487679</xdr:rowOff>
    </xdr:from>
    <xdr:to>
      <xdr:col>24</xdr:col>
      <xdr:colOff>179294</xdr:colOff>
      <xdr:row>54</xdr:row>
      <xdr:rowOff>22412</xdr:rowOff>
    </xdr:to>
    <xdr:graphicFrame macro="">
      <xdr:nvGraphicFramePr>
        <xdr:cNvPr id="2" name="Chart 1">
          <a:extLst>
            <a:ext uri="{FF2B5EF4-FFF2-40B4-BE49-F238E27FC236}">
              <a16:creationId xmlns:a16="http://schemas.microsoft.com/office/drawing/2014/main" id="{24317D61-647E-49A6-BA7E-69905439F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106680</xdr:colOff>
      <xdr:row>21</xdr:row>
      <xdr:rowOff>165735</xdr:rowOff>
    </xdr:from>
    <xdr:to>
      <xdr:col>9</xdr:col>
      <xdr:colOff>388620</xdr:colOff>
      <xdr:row>36</xdr:row>
      <xdr:rowOff>165735</xdr:rowOff>
    </xdr:to>
    <xdr:graphicFrame macro="">
      <xdr:nvGraphicFramePr>
        <xdr:cNvPr id="2" name="Chart 1">
          <a:extLst>
            <a:ext uri="{FF2B5EF4-FFF2-40B4-BE49-F238E27FC236}">
              <a16:creationId xmlns:a16="http://schemas.microsoft.com/office/drawing/2014/main" id="{8A8498ED-4F91-4959-A9B9-014430810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21</xdr:row>
      <xdr:rowOff>170916</xdr:rowOff>
    </xdr:from>
    <xdr:to>
      <xdr:col>19</xdr:col>
      <xdr:colOff>232410</xdr:colOff>
      <xdr:row>36</xdr:row>
      <xdr:rowOff>170916</xdr:rowOff>
    </xdr:to>
    <xdr:graphicFrame macro="">
      <xdr:nvGraphicFramePr>
        <xdr:cNvPr id="3" name="Chart 2">
          <a:extLst>
            <a:ext uri="{FF2B5EF4-FFF2-40B4-BE49-F238E27FC236}">
              <a16:creationId xmlns:a16="http://schemas.microsoft.com/office/drawing/2014/main" id="{694A5DE9-E5F6-4764-908A-2E3EDED35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233482</xdr:colOff>
      <xdr:row>56</xdr:row>
      <xdr:rowOff>29555</xdr:rowOff>
    </xdr:from>
    <xdr:to>
      <xdr:col>17</xdr:col>
      <xdr:colOff>557332</xdr:colOff>
      <xdr:row>84</xdr:row>
      <xdr:rowOff>181955</xdr:rowOff>
    </xdr:to>
    <xdr:graphicFrame macro="">
      <xdr:nvGraphicFramePr>
        <xdr:cNvPr id="4" name="Chart 3">
          <a:extLst>
            <a:ext uri="{FF2B5EF4-FFF2-40B4-BE49-F238E27FC236}">
              <a16:creationId xmlns:a16="http://schemas.microsoft.com/office/drawing/2014/main" id="{F07E9134-1D29-4F29-A9B7-59B2183F3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283585</xdr:colOff>
      <xdr:row>55</xdr:row>
      <xdr:rowOff>87416</xdr:rowOff>
    </xdr:from>
    <xdr:to>
      <xdr:col>36</xdr:col>
      <xdr:colOff>389721</xdr:colOff>
      <xdr:row>84</xdr:row>
      <xdr:rowOff>49316</xdr:rowOff>
    </xdr:to>
    <xdr:graphicFrame macro="">
      <xdr:nvGraphicFramePr>
        <xdr:cNvPr id="5" name="Chart 4">
          <a:extLst>
            <a:ext uri="{FF2B5EF4-FFF2-40B4-BE49-F238E27FC236}">
              <a16:creationId xmlns:a16="http://schemas.microsoft.com/office/drawing/2014/main" id="{F45EB7C5-A03E-42FF-88D3-5B2A89794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149409</xdr:colOff>
      <xdr:row>21</xdr:row>
      <xdr:rowOff>158613</xdr:rowOff>
    </xdr:from>
    <xdr:to>
      <xdr:col>30</xdr:col>
      <xdr:colOff>431349</xdr:colOff>
      <xdr:row>36</xdr:row>
      <xdr:rowOff>158613</xdr:rowOff>
    </xdr:to>
    <xdr:graphicFrame macro="">
      <xdr:nvGraphicFramePr>
        <xdr:cNvPr id="6" name="Chart 5">
          <a:extLst>
            <a:ext uri="{FF2B5EF4-FFF2-40B4-BE49-F238E27FC236}">
              <a16:creationId xmlns:a16="http://schemas.microsoft.com/office/drawing/2014/main" id="{FDA61CB6-09D2-45CF-B409-A256DD439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0</xdr:colOff>
      <xdr:row>21</xdr:row>
      <xdr:rowOff>170916</xdr:rowOff>
    </xdr:from>
    <xdr:to>
      <xdr:col>40</xdr:col>
      <xdr:colOff>232410</xdr:colOff>
      <xdr:row>36</xdr:row>
      <xdr:rowOff>170916</xdr:rowOff>
    </xdr:to>
    <xdr:graphicFrame macro="">
      <xdr:nvGraphicFramePr>
        <xdr:cNvPr id="7" name="Chart 6">
          <a:extLst>
            <a:ext uri="{FF2B5EF4-FFF2-40B4-BE49-F238E27FC236}">
              <a16:creationId xmlns:a16="http://schemas.microsoft.com/office/drawing/2014/main" id="{462ECABD-F8FC-4BC6-A155-6AFFC8A1F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106680</xdr:colOff>
      <xdr:row>21</xdr:row>
      <xdr:rowOff>165735</xdr:rowOff>
    </xdr:from>
    <xdr:to>
      <xdr:col>9</xdr:col>
      <xdr:colOff>388620</xdr:colOff>
      <xdr:row>36</xdr:row>
      <xdr:rowOff>165735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21</xdr:row>
      <xdr:rowOff>170916</xdr:rowOff>
    </xdr:from>
    <xdr:to>
      <xdr:col>19</xdr:col>
      <xdr:colOff>232410</xdr:colOff>
      <xdr:row>36</xdr:row>
      <xdr:rowOff>170916</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124626</xdr:colOff>
      <xdr:row>56</xdr:row>
      <xdr:rowOff>29555</xdr:rowOff>
    </xdr:from>
    <xdr:to>
      <xdr:col>9</xdr:col>
      <xdr:colOff>192279</xdr:colOff>
      <xdr:row>71</xdr:row>
      <xdr:rowOff>48783</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153111</xdr:colOff>
      <xdr:row>56</xdr:row>
      <xdr:rowOff>40236</xdr:rowOff>
    </xdr:from>
    <xdr:to>
      <xdr:col>18</xdr:col>
      <xdr:colOff>363195</xdr:colOff>
      <xdr:row>71</xdr:row>
      <xdr:rowOff>59464</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0.13785</cdr:x>
      <cdr:y>0.66012</cdr:y>
    </cdr:from>
    <cdr:to>
      <cdr:x>0.27623</cdr:x>
      <cdr:y>0.73507</cdr:y>
    </cdr:to>
    <cdr:sp macro="" textlink="">
      <cdr:nvSpPr>
        <cdr:cNvPr id="2" name="TextBox 1">
          <a:extLst xmlns:a="http://schemas.openxmlformats.org/drawingml/2006/main">
            <a:ext uri="{FF2B5EF4-FFF2-40B4-BE49-F238E27FC236}">
              <a16:creationId xmlns:a16="http://schemas.microsoft.com/office/drawing/2014/main" id="{DA710CEB-B7E5-38BC-6ACA-EE9577BE463A}"/>
            </a:ext>
          </a:extLst>
        </cdr:cNvPr>
        <cdr:cNvSpPr txBox="1"/>
      </cdr:nvSpPr>
      <cdr:spPr>
        <a:xfrm xmlns:a="http://schemas.openxmlformats.org/drawingml/2006/main">
          <a:off x="620444" y="1871295"/>
          <a:ext cx="622789" cy="21248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a:t>0-40 ft</a:t>
          </a:r>
          <a:r>
            <a:rPr lang="en-US" sz="800" baseline="30000"/>
            <a:t>2</a:t>
          </a:r>
          <a:r>
            <a:rPr lang="en-US" sz="800"/>
            <a:t> ac</a:t>
          </a:r>
          <a:r>
            <a:rPr lang="en-US" sz="800" baseline="30000"/>
            <a:t>-1</a:t>
          </a:r>
        </a:p>
      </cdr:txBody>
    </cdr:sp>
  </cdr:relSizeAnchor>
  <cdr:relSizeAnchor xmlns:cdr="http://schemas.openxmlformats.org/drawingml/2006/chartDrawing">
    <cdr:from>
      <cdr:x>0.27664</cdr:x>
      <cdr:y>0.41337</cdr:y>
    </cdr:from>
    <cdr:to>
      <cdr:x>0.41948</cdr:x>
      <cdr:y>0.4947</cdr:y>
    </cdr:to>
    <cdr:sp macro="" textlink="">
      <cdr:nvSpPr>
        <cdr:cNvPr id="3" name="TextBox 1">
          <a:extLst xmlns:a="http://schemas.openxmlformats.org/drawingml/2006/main">
            <a:ext uri="{FF2B5EF4-FFF2-40B4-BE49-F238E27FC236}">
              <a16:creationId xmlns:a16="http://schemas.microsoft.com/office/drawing/2014/main" id="{BC576BDD-CEDB-FFAA-872B-4BCA8634BA47}"/>
            </a:ext>
          </a:extLst>
        </cdr:cNvPr>
        <cdr:cNvSpPr txBox="1"/>
      </cdr:nvSpPr>
      <cdr:spPr>
        <a:xfrm xmlns:a="http://schemas.openxmlformats.org/drawingml/2006/main">
          <a:off x="1245089" y="1171819"/>
          <a:ext cx="642914" cy="23055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41-80 ft</a:t>
          </a:r>
          <a:r>
            <a:rPr lang="en-US" sz="800" baseline="30000"/>
            <a:t>2</a:t>
          </a:r>
          <a:r>
            <a:rPr lang="en-US" sz="800"/>
            <a:t> ac</a:t>
          </a:r>
          <a:r>
            <a:rPr lang="en-US" sz="800" baseline="30000"/>
            <a:t>-1</a:t>
          </a:r>
        </a:p>
      </cdr:txBody>
    </cdr:sp>
  </cdr:relSizeAnchor>
  <cdr:relSizeAnchor xmlns:cdr="http://schemas.openxmlformats.org/drawingml/2006/chartDrawing">
    <cdr:from>
      <cdr:x>0.48338</cdr:x>
      <cdr:y>0.27638</cdr:y>
    </cdr:from>
    <cdr:to>
      <cdr:x>0.62176</cdr:x>
      <cdr:y>0.35134</cdr:y>
    </cdr:to>
    <cdr:sp macro="" textlink="">
      <cdr:nvSpPr>
        <cdr:cNvPr id="4" name="TextBox 1">
          <a:extLst xmlns:a="http://schemas.openxmlformats.org/drawingml/2006/main">
            <a:ext uri="{FF2B5EF4-FFF2-40B4-BE49-F238E27FC236}">
              <a16:creationId xmlns:a16="http://schemas.microsoft.com/office/drawing/2014/main" id="{BC576BDD-CEDB-FFAA-872B-4BCA8634BA47}"/>
            </a:ext>
          </a:extLst>
        </cdr:cNvPr>
        <cdr:cNvSpPr txBox="1"/>
      </cdr:nvSpPr>
      <cdr:spPr>
        <a:xfrm xmlns:a="http://schemas.openxmlformats.org/drawingml/2006/main">
          <a:off x="2175608" y="783492"/>
          <a:ext cx="622789" cy="21248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81-120 ft</a:t>
          </a:r>
          <a:r>
            <a:rPr lang="en-US" sz="800" baseline="30000"/>
            <a:t>2</a:t>
          </a:r>
          <a:r>
            <a:rPr lang="en-US" sz="800"/>
            <a:t> ac</a:t>
          </a:r>
          <a:r>
            <a:rPr lang="en-US" sz="800" baseline="30000"/>
            <a:t>-1</a:t>
          </a:r>
        </a:p>
      </cdr:txBody>
    </cdr:sp>
  </cdr:relSizeAnchor>
  <cdr:relSizeAnchor xmlns:cdr="http://schemas.openxmlformats.org/drawingml/2006/chartDrawing">
    <cdr:from>
      <cdr:x>0.81711</cdr:x>
      <cdr:y>0.2402</cdr:y>
    </cdr:from>
    <cdr:to>
      <cdr:x>0.95548</cdr:x>
      <cdr:y>0.31515</cdr:y>
    </cdr:to>
    <cdr:sp macro="" textlink="">
      <cdr:nvSpPr>
        <cdr:cNvPr id="5" name="TextBox 1">
          <a:extLst xmlns:a="http://schemas.openxmlformats.org/drawingml/2006/main">
            <a:ext uri="{FF2B5EF4-FFF2-40B4-BE49-F238E27FC236}">
              <a16:creationId xmlns:a16="http://schemas.microsoft.com/office/drawing/2014/main" id="{BC576BDD-CEDB-FFAA-872B-4BCA8634BA47}"/>
            </a:ext>
          </a:extLst>
        </cdr:cNvPr>
        <cdr:cNvSpPr txBox="1"/>
      </cdr:nvSpPr>
      <cdr:spPr>
        <a:xfrm xmlns:a="http://schemas.openxmlformats.org/drawingml/2006/main">
          <a:off x="3677627" y="680915"/>
          <a:ext cx="622789" cy="21248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120+ ft</a:t>
          </a:r>
          <a:r>
            <a:rPr lang="en-US" sz="800" baseline="30000"/>
            <a:t>2</a:t>
          </a:r>
          <a:r>
            <a:rPr lang="en-US" sz="800"/>
            <a:t> ac</a:t>
          </a:r>
          <a:r>
            <a:rPr lang="en-US" sz="800" baseline="30000"/>
            <a:t>-1</a:t>
          </a:r>
        </a:p>
      </cdr:txBody>
    </cdr:sp>
  </cdr:relSizeAnchor>
  <cdr:relSizeAnchor xmlns:cdr="http://schemas.openxmlformats.org/drawingml/2006/chartDrawing">
    <cdr:from>
      <cdr:x>0.59204</cdr:x>
      <cdr:y>0.35255</cdr:y>
    </cdr:from>
    <cdr:to>
      <cdr:x>0.6246</cdr:x>
      <cdr:y>0.42233</cdr:y>
    </cdr:to>
    <cdr:sp macro="" textlink="">
      <cdr:nvSpPr>
        <cdr:cNvPr id="6" name="Diamond 5">
          <a:extLst xmlns:a="http://schemas.openxmlformats.org/drawingml/2006/main">
            <a:ext uri="{FF2B5EF4-FFF2-40B4-BE49-F238E27FC236}">
              <a16:creationId xmlns:a16="http://schemas.microsoft.com/office/drawing/2014/main" id="{B4FE89A0-A4C1-6B47-70A8-2E558A66688A}"/>
            </a:ext>
          </a:extLst>
        </cdr:cNvPr>
        <cdr:cNvSpPr/>
      </cdr:nvSpPr>
      <cdr:spPr>
        <a:xfrm xmlns:a="http://schemas.openxmlformats.org/drawingml/2006/main">
          <a:off x="2664656" y="999391"/>
          <a:ext cx="146538" cy="197827"/>
        </a:xfrm>
        <a:prstGeom xmlns:a="http://schemas.openxmlformats.org/drawingml/2006/main" prst="diamond">
          <a:avLst/>
        </a:prstGeom>
        <a:solidFill xmlns:a="http://schemas.openxmlformats.org/drawingml/2006/main">
          <a:schemeClr val="bg1">
            <a:lumMod val="65000"/>
          </a:schemeClr>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0.55013</cdr:x>
      <cdr:y>0.41079</cdr:y>
    </cdr:from>
    <cdr:to>
      <cdr:x>0.6885</cdr:x>
      <cdr:y>0.48574</cdr:y>
    </cdr:to>
    <cdr:sp macro="" textlink="">
      <cdr:nvSpPr>
        <cdr:cNvPr id="7" name="TextBox 1">
          <a:extLst xmlns:a="http://schemas.openxmlformats.org/drawingml/2006/main">
            <a:ext uri="{FF2B5EF4-FFF2-40B4-BE49-F238E27FC236}">
              <a16:creationId xmlns:a16="http://schemas.microsoft.com/office/drawing/2014/main" id="{A2A5E2E1-AFD4-03EE-13D8-CBA3B940781F}"/>
            </a:ext>
          </a:extLst>
        </cdr:cNvPr>
        <cdr:cNvSpPr txBox="1"/>
      </cdr:nvSpPr>
      <cdr:spPr>
        <a:xfrm xmlns:a="http://schemas.openxmlformats.org/drawingml/2006/main">
          <a:off x="2476012" y="1164492"/>
          <a:ext cx="622789" cy="21248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Maine avg.</a:t>
          </a:r>
          <a:endParaRPr lang="en-US" sz="800" baseline="30000"/>
        </a:p>
      </cdr:txBody>
    </cdr:sp>
  </cdr:relSizeAnchor>
</c:userShapes>
</file>

<file path=xl/drawings/drawing3.xml><?xml version="1.0" encoding="utf-8"?>
<xdr:wsDr xmlns:xdr="http://schemas.openxmlformats.org/drawingml/2006/spreadsheetDrawing" xmlns:a="http://schemas.openxmlformats.org/drawingml/2006/main">
  <xdr:oneCellAnchor>
    <xdr:from>
      <xdr:col>13</xdr:col>
      <xdr:colOff>430306</xdr:colOff>
      <xdr:row>3</xdr:row>
      <xdr:rowOff>161365</xdr:rowOff>
    </xdr:from>
    <xdr:ext cx="184731" cy="264560"/>
    <xdr:sp macro="" textlink="">
      <xdr:nvSpPr>
        <xdr:cNvPr id="2" name="TextBox 1">
          <a:extLst>
            <a:ext uri="{FF2B5EF4-FFF2-40B4-BE49-F238E27FC236}">
              <a16:creationId xmlns:a16="http://schemas.microsoft.com/office/drawing/2014/main" id="{9C32C627-C3AE-499E-965C-9CCCCD3DC93D}"/>
            </a:ext>
          </a:extLst>
        </xdr:cNvPr>
        <xdr:cNvSpPr txBox="1"/>
      </xdr:nvSpPr>
      <xdr:spPr>
        <a:xfrm>
          <a:off x="8355106" y="71000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12</xdr:col>
      <xdr:colOff>600636</xdr:colOff>
      <xdr:row>2</xdr:row>
      <xdr:rowOff>44825</xdr:rowOff>
    </xdr:from>
    <xdr:to>
      <xdr:col>13</xdr:col>
      <xdr:colOff>555812</xdr:colOff>
      <xdr:row>3</xdr:row>
      <xdr:rowOff>143436</xdr:rowOff>
    </xdr:to>
    <xdr:sp macro="" textlink="">
      <xdr:nvSpPr>
        <xdr:cNvPr id="3" name="Oval 2">
          <a:extLst>
            <a:ext uri="{FF2B5EF4-FFF2-40B4-BE49-F238E27FC236}">
              <a16:creationId xmlns:a16="http://schemas.microsoft.com/office/drawing/2014/main" id="{4BFAB3FD-B016-4CAF-B4C3-8B82BC495F3D}"/>
            </a:ext>
          </a:extLst>
        </xdr:cNvPr>
        <xdr:cNvSpPr/>
      </xdr:nvSpPr>
      <xdr:spPr>
        <a:xfrm>
          <a:off x="7915836" y="410585"/>
          <a:ext cx="564776" cy="281491"/>
        </a:xfrm>
        <a:prstGeom prst="ellipse">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242048</xdr:colOff>
      <xdr:row>5</xdr:row>
      <xdr:rowOff>107576</xdr:rowOff>
    </xdr:from>
    <xdr:to>
      <xdr:col>16</xdr:col>
      <xdr:colOff>197224</xdr:colOff>
      <xdr:row>7</xdr:row>
      <xdr:rowOff>26893</xdr:rowOff>
    </xdr:to>
    <xdr:sp macro="" textlink="">
      <xdr:nvSpPr>
        <xdr:cNvPr id="4" name="Oval 3">
          <a:extLst>
            <a:ext uri="{FF2B5EF4-FFF2-40B4-BE49-F238E27FC236}">
              <a16:creationId xmlns:a16="http://schemas.microsoft.com/office/drawing/2014/main" id="{C47AE290-8C3F-40AD-A109-6BD883A347AC}"/>
            </a:ext>
          </a:extLst>
        </xdr:cNvPr>
        <xdr:cNvSpPr/>
      </xdr:nvSpPr>
      <xdr:spPr>
        <a:xfrm>
          <a:off x="9386048" y="1021976"/>
          <a:ext cx="564776" cy="285077"/>
        </a:xfrm>
        <a:prstGeom prst="ellipse">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573741</xdr:colOff>
      <xdr:row>20</xdr:row>
      <xdr:rowOff>35859</xdr:rowOff>
    </xdr:from>
    <xdr:to>
      <xdr:col>9</xdr:col>
      <xdr:colOff>268940</xdr:colOff>
      <xdr:row>21</xdr:row>
      <xdr:rowOff>44437</xdr:rowOff>
    </xdr:to>
    <xdr:sp macro="" textlink="">
      <xdr:nvSpPr>
        <xdr:cNvPr id="5" name="TextBox 1">
          <a:extLst>
            <a:ext uri="{FF2B5EF4-FFF2-40B4-BE49-F238E27FC236}">
              <a16:creationId xmlns:a16="http://schemas.microsoft.com/office/drawing/2014/main" id="{505A80CD-6D8F-447F-9929-7363352EA042}"/>
            </a:ext>
          </a:extLst>
        </xdr:cNvPr>
        <xdr:cNvSpPr txBox="1"/>
      </xdr:nvSpPr>
      <xdr:spPr>
        <a:xfrm>
          <a:off x="5450541" y="3693459"/>
          <a:ext cx="304799" cy="191458"/>
        </a:xfrm>
        <a:prstGeom prst="rect">
          <a:avLst/>
        </a:prstGeom>
        <a:solidFill>
          <a:schemeClr val="bg1"/>
        </a:solidFill>
      </xdr:spPr>
      <xdr:txBody>
        <a:bodyPr wrap="square" lIns="0" tIns="0" rIns="0" bIns="0" rtlCol="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a:r>
            <a:rPr lang="en-US" sz="1200"/>
            <a:t>4.7</a:t>
          </a:r>
        </a:p>
      </xdr:txBody>
    </xdr:sp>
    <xdr:clientData/>
  </xdr:twoCellAnchor>
  <xdr:twoCellAnchor>
    <xdr:from>
      <xdr:col>12</xdr:col>
      <xdr:colOff>457201</xdr:colOff>
      <xdr:row>26</xdr:row>
      <xdr:rowOff>53789</xdr:rowOff>
    </xdr:from>
    <xdr:to>
      <xdr:col>13</xdr:col>
      <xdr:colOff>152400</xdr:colOff>
      <xdr:row>27</xdr:row>
      <xdr:rowOff>62367</xdr:rowOff>
    </xdr:to>
    <xdr:sp macro="" textlink="">
      <xdr:nvSpPr>
        <xdr:cNvPr id="6" name="TextBox 1">
          <a:extLst>
            <a:ext uri="{FF2B5EF4-FFF2-40B4-BE49-F238E27FC236}">
              <a16:creationId xmlns:a16="http://schemas.microsoft.com/office/drawing/2014/main" id="{B04B9911-3918-4D62-8432-C628AE8E969E}"/>
            </a:ext>
          </a:extLst>
        </xdr:cNvPr>
        <xdr:cNvSpPr txBox="1"/>
      </xdr:nvSpPr>
      <xdr:spPr>
        <a:xfrm>
          <a:off x="7772401" y="4808669"/>
          <a:ext cx="304799" cy="191458"/>
        </a:xfrm>
        <a:prstGeom prst="rect">
          <a:avLst/>
        </a:prstGeom>
        <a:solidFill>
          <a:schemeClr val="bg1"/>
        </a:solidFill>
      </xdr:spPr>
      <xdr:txBody>
        <a:bodyPr wrap="square" lIns="0" tIns="0" rIns="0" bIns="0" rtlCol="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a:r>
            <a:rPr lang="en-US" sz="1200"/>
            <a:t>570</a:t>
          </a:r>
        </a:p>
      </xdr:txBody>
    </xdr:sp>
    <xdr:clientData/>
  </xdr:twoCellAnchor>
  <xdr:twoCellAnchor>
    <xdr:from>
      <xdr:col>15</xdr:col>
      <xdr:colOff>475130</xdr:colOff>
      <xdr:row>26</xdr:row>
      <xdr:rowOff>35859</xdr:rowOff>
    </xdr:from>
    <xdr:to>
      <xdr:col>16</xdr:col>
      <xdr:colOff>376518</xdr:colOff>
      <xdr:row>27</xdr:row>
      <xdr:rowOff>107576</xdr:rowOff>
    </xdr:to>
    <xdr:sp macro="" textlink="">
      <xdr:nvSpPr>
        <xdr:cNvPr id="7" name="TextBox 1">
          <a:extLst>
            <a:ext uri="{FF2B5EF4-FFF2-40B4-BE49-F238E27FC236}">
              <a16:creationId xmlns:a16="http://schemas.microsoft.com/office/drawing/2014/main" id="{1D346056-5F47-477C-A0E7-41575E040947}"/>
            </a:ext>
          </a:extLst>
        </xdr:cNvPr>
        <xdr:cNvSpPr txBox="1"/>
      </xdr:nvSpPr>
      <xdr:spPr>
        <a:xfrm>
          <a:off x="9619130" y="4790739"/>
          <a:ext cx="510988" cy="254597"/>
        </a:xfrm>
        <a:prstGeom prst="rect">
          <a:avLst/>
        </a:prstGeom>
        <a:solidFill>
          <a:schemeClr val="bg1"/>
        </a:solidFill>
      </xdr:spPr>
      <xdr:txBody>
        <a:bodyPr wrap="square" lIns="0" tIns="0" rIns="0" bIns="0" rtlCol="0">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a:r>
            <a:rPr lang="en-US" sz="1200"/>
            <a:t>1140</a:t>
          </a:r>
        </a:p>
      </xdr:txBody>
    </xdr:sp>
    <xdr:clientData/>
  </xdr:twoCellAnchor>
  <xdr:twoCellAnchor>
    <xdr:from>
      <xdr:col>19</xdr:col>
      <xdr:colOff>188258</xdr:colOff>
      <xdr:row>26</xdr:row>
      <xdr:rowOff>44824</xdr:rowOff>
    </xdr:from>
    <xdr:to>
      <xdr:col>20</xdr:col>
      <xdr:colOff>8963</xdr:colOff>
      <xdr:row>27</xdr:row>
      <xdr:rowOff>53402</xdr:rowOff>
    </xdr:to>
    <xdr:sp macro="" textlink="">
      <xdr:nvSpPr>
        <xdr:cNvPr id="8" name="TextBox 1">
          <a:extLst>
            <a:ext uri="{FF2B5EF4-FFF2-40B4-BE49-F238E27FC236}">
              <a16:creationId xmlns:a16="http://schemas.microsoft.com/office/drawing/2014/main" id="{11ADD9EB-157E-4D2F-A3C4-DBFD8F14BFFD}"/>
            </a:ext>
          </a:extLst>
        </xdr:cNvPr>
        <xdr:cNvSpPr txBox="1"/>
      </xdr:nvSpPr>
      <xdr:spPr>
        <a:xfrm>
          <a:off x="11770658" y="4799704"/>
          <a:ext cx="430305" cy="191458"/>
        </a:xfrm>
        <a:prstGeom prst="rect">
          <a:avLst/>
        </a:prstGeom>
        <a:solidFill>
          <a:schemeClr val="bg1"/>
        </a:solidFill>
      </xdr:spPr>
      <xdr:txBody>
        <a:bodyPr wrap="square" lIns="0" tIns="0" rIns="0" bIns="0" rtlCol="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a:r>
            <a:rPr lang="en-US" sz="1200"/>
            <a:t>1710</a:t>
          </a:r>
        </a:p>
      </xdr:txBody>
    </xdr:sp>
    <xdr:clientData/>
  </xdr:twoCellAnchor>
  <xdr:twoCellAnchor>
    <xdr:from>
      <xdr:col>8</xdr:col>
      <xdr:colOff>573741</xdr:colOff>
      <xdr:row>15</xdr:row>
      <xdr:rowOff>91887</xdr:rowOff>
    </xdr:from>
    <xdr:to>
      <xdr:col>9</xdr:col>
      <xdr:colOff>268940</xdr:colOff>
      <xdr:row>16</xdr:row>
      <xdr:rowOff>100465</xdr:rowOff>
    </xdr:to>
    <xdr:sp macro="" textlink="">
      <xdr:nvSpPr>
        <xdr:cNvPr id="9" name="TextBox 1">
          <a:extLst>
            <a:ext uri="{FF2B5EF4-FFF2-40B4-BE49-F238E27FC236}">
              <a16:creationId xmlns:a16="http://schemas.microsoft.com/office/drawing/2014/main" id="{78CC4E1F-DC4C-46B1-AAC4-5BCAE62AB136}"/>
            </a:ext>
          </a:extLst>
        </xdr:cNvPr>
        <xdr:cNvSpPr txBox="1"/>
      </xdr:nvSpPr>
      <xdr:spPr>
        <a:xfrm>
          <a:off x="5450541" y="2835087"/>
          <a:ext cx="304799" cy="191458"/>
        </a:xfrm>
        <a:prstGeom prst="rect">
          <a:avLst/>
        </a:prstGeom>
        <a:solidFill>
          <a:schemeClr val="bg1"/>
        </a:solidFill>
      </xdr:spPr>
      <xdr:txBody>
        <a:bodyPr wrap="square" lIns="0" tIns="0" rIns="0" bIns="0" rtlCol="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a:r>
            <a:rPr lang="en-US" sz="1200"/>
            <a:t>9.3</a:t>
          </a:r>
        </a:p>
      </xdr:txBody>
    </xdr:sp>
    <xdr:clientData/>
  </xdr:twoCellAnchor>
  <xdr:twoCellAnchor>
    <xdr:from>
      <xdr:col>8</xdr:col>
      <xdr:colOff>573741</xdr:colOff>
      <xdr:row>10</xdr:row>
      <xdr:rowOff>147916</xdr:rowOff>
    </xdr:from>
    <xdr:to>
      <xdr:col>9</xdr:col>
      <xdr:colOff>268940</xdr:colOff>
      <xdr:row>11</xdr:row>
      <xdr:rowOff>156494</xdr:rowOff>
    </xdr:to>
    <xdr:sp macro="" textlink="">
      <xdr:nvSpPr>
        <xdr:cNvPr id="10" name="TextBox 1">
          <a:extLst>
            <a:ext uri="{FF2B5EF4-FFF2-40B4-BE49-F238E27FC236}">
              <a16:creationId xmlns:a16="http://schemas.microsoft.com/office/drawing/2014/main" id="{A440FE1E-8309-4E26-9D48-F0ED4917875D}"/>
            </a:ext>
          </a:extLst>
        </xdr:cNvPr>
        <xdr:cNvSpPr txBox="1"/>
      </xdr:nvSpPr>
      <xdr:spPr>
        <a:xfrm>
          <a:off x="5450541" y="1976716"/>
          <a:ext cx="304799" cy="191458"/>
        </a:xfrm>
        <a:prstGeom prst="rect">
          <a:avLst/>
        </a:prstGeom>
        <a:solidFill>
          <a:schemeClr val="bg1"/>
        </a:solidFill>
      </xdr:spPr>
      <xdr:txBody>
        <a:bodyPr wrap="square" lIns="0" tIns="0" rIns="0" bIns="0" rtlCol="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a:r>
            <a:rPr lang="en-US" sz="1200"/>
            <a:t>13.9</a:t>
          </a:r>
        </a:p>
      </xdr:txBody>
    </xdr:sp>
    <xdr:clientData/>
  </xdr:twoCellAnchor>
  <xdr:twoCellAnchor>
    <xdr:from>
      <xdr:col>8</xdr:col>
      <xdr:colOff>573741</xdr:colOff>
      <xdr:row>6</xdr:row>
      <xdr:rowOff>24651</xdr:rowOff>
    </xdr:from>
    <xdr:to>
      <xdr:col>9</xdr:col>
      <xdr:colOff>268940</xdr:colOff>
      <xdr:row>7</xdr:row>
      <xdr:rowOff>33229</xdr:rowOff>
    </xdr:to>
    <xdr:sp macro="" textlink="">
      <xdr:nvSpPr>
        <xdr:cNvPr id="11" name="TextBox 1">
          <a:extLst>
            <a:ext uri="{FF2B5EF4-FFF2-40B4-BE49-F238E27FC236}">
              <a16:creationId xmlns:a16="http://schemas.microsoft.com/office/drawing/2014/main" id="{C56F3B0B-9C8B-4A38-812F-97BAA85CBE8D}"/>
            </a:ext>
          </a:extLst>
        </xdr:cNvPr>
        <xdr:cNvSpPr txBox="1"/>
      </xdr:nvSpPr>
      <xdr:spPr>
        <a:xfrm>
          <a:off x="5450541" y="1121931"/>
          <a:ext cx="304799" cy="191458"/>
        </a:xfrm>
        <a:prstGeom prst="rect">
          <a:avLst/>
        </a:prstGeom>
        <a:solidFill>
          <a:schemeClr val="bg1"/>
        </a:solidFill>
      </xdr:spPr>
      <xdr:txBody>
        <a:bodyPr wrap="square" lIns="0" tIns="0" rIns="0" bIns="0" rtlCol="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a:r>
            <a:rPr lang="en-US" sz="1200"/>
            <a:t>18.6</a:t>
          </a:r>
        </a:p>
      </xdr:txBody>
    </xdr:sp>
    <xdr:clientData/>
  </xdr:twoCellAnchor>
  <xdr:twoCellAnchor>
    <xdr:from>
      <xdr:col>8</xdr:col>
      <xdr:colOff>573741</xdr:colOff>
      <xdr:row>1</xdr:row>
      <xdr:rowOff>80681</xdr:rowOff>
    </xdr:from>
    <xdr:to>
      <xdr:col>9</xdr:col>
      <xdr:colOff>268940</xdr:colOff>
      <xdr:row>2</xdr:row>
      <xdr:rowOff>89259</xdr:rowOff>
    </xdr:to>
    <xdr:sp macro="" textlink="">
      <xdr:nvSpPr>
        <xdr:cNvPr id="12" name="TextBox 1">
          <a:extLst>
            <a:ext uri="{FF2B5EF4-FFF2-40B4-BE49-F238E27FC236}">
              <a16:creationId xmlns:a16="http://schemas.microsoft.com/office/drawing/2014/main" id="{42A7A85B-09CB-4D39-A0CB-06E67EAC51EC}"/>
            </a:ext>
          </a:extLst>
        </xdr:cNvPr>
        <xdr:cNvSpPr txBox="1"/>
      </xdr:nvSpPr>
      <xdr:spPr>
        <a:xfrm>
          <a:off x="5450541" y="263561"/>
          <a:ext cx="304799" cy="191458"/>
        </a:xfrm>
        <a:prstGeom prst="rect">
          <a:avLst/>
        </a:prstGeom>
        <a:solidFill>
          <a:schemeClr val="bg1"/>
        </a:solidFill>
      </xdr:spPr>
      <xdr:txBody>
        <a:bodyPr wrap="square" lIns="0" tIns="0" rIns="0" bIns="0" rtlCol="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a:r>
            <a:rPr lang="en-US" sz="1200"/>
            <a:t>23.2</a:t>
          </a:r>
        </a:p>
      </xdr:txBody>
    </xdr:sp>
    <xdr:clientData/>
  </xdr:twoCellAnchor>
  <xdr:oneCellAnchor>
    <xdr:from>
      <xdr:col>7</xdr:col>
      <xdr:colOff>277091</xdr:colOff>
      <xdr:row>45</xdr:row>
      <xdr:rowOff>103909</xdr:rowOff>
    </xdr:from>
    <xdr:ext cx="7157324" cy="4676037"/>
    <xdr:pic>
      <xdr:nvPicPr>
        <xdr:cNvPr id="13" name="Picture 12">
          <a:extLst>
            <a:ext uri="{FF2B5EF4-FFF2-40B4-BE49-F238E27FC236}">
              <a16:creationId xmlns:a16="http://schemas.microsoft.com/office/drawing/2014/main" id="{4E5D883F-4596-4D92-B220-D45BBA2CD577}"/>
            </a:ext>
          </a:extLst>
        </xdr:cNvPr>
        <xdr:cNvPicPr>
          <a:picLocks noChangeAspect="1"/>
        </xdr:cNvPicPr>
      </xdr:nvPicPr>
      <xdr:blipFill>
        <a:blip xmlns:r="http://schemas.openxmlformats.org/officeDocument/2006/relationships" r:embed="rId1"/>
        <a:stretch>
          <a:fillRect/>
        </a:stretch>
      </xdr:blipFill>
      <xdr:spPr>
        <a:xfrm>
          <a:off x="4398818" y="8676409"/>
          <a:ext cx="7157324" cy="4676037"/>
        </a:xfrm>
        <a:prstGeom prst="rect">
          <a:avLst/>
        </a:prstGeom>
      </xdr:spPr>
    </xdr:pic>
    <xdr:clientData/>
  </xdr:oneCellAnchor>
  <xdr:twoCellAnchor>
    <xdr:from>
      <xdr:col>8</xdr:col>
      <xdr:colOff>278329</xdr:colOff>
      <xdr:row>1</xdr:row>
      <xdr:rowOff>35858</xdr:rowOff>
    </xdr:from>
    <xdr:to>
      <xdr:col>24</xdr:col>
      <xdr:colOff>563825</xdr:colOff>
      <xdr:row>39</xdr:row>
      <xdr:rowOff>112058</xdr:rowOff>
    </xdr:to>
    <xdr:grpSp>
      <xdr:nvGrpSpPr>
        <xdr:cNvPr id="15" name="Group 14">
          <a:extLst>
            <a:ext uri="{FF2B5EF4-FFF2-40B4-BE49-F238E27FC236}">
              <a16:creationId xmlns:a16="http://schemas.microsoft.com/office/drawing/2014/main" id="{8C172132-0919-610E-3F03-13513B249CA5}"/>
            </a:ext>
          </a:extLst>
        </xdr:cNvPr>
        <xdr:cNvGrpSpPr/>
      </xdr:nvGrpSpPr>
      <xdr:grpSpPr>
        <a:xfrm>
          <a:off x="4959186" y="226358"/>
          <a:ext cx="9647210" cy="7464879"/>
          <a:chOff x="5154706" y="215152"/>
          <a:chExt cx="7135345" cy="4733366"/>
        </a:xfrm>
      </xdr:grpSpPr>
      <xdr:graphicFrame macro="">
        <xdr:nvGraphicFramePr>
          <xdr:cNvPr id="18" name="Chart 17">
            <a:extLst>
              <a:ext uri="{FF2B5EF4-FFF2-40B4-BE49-F238E27FC236}">
                <a16:creationId xmlns:a16="http://schemas.microsoft.com/office/drawing/2014/main" id="{4B7F90E8-5839-CE91-2D46-8EF924A7471D}"/>
              </a:ext>
            </a:extLst>
          </xdr:cNvPr>
          <xdr:cNvGraphicFramePr>
            <a:graphicFrameLocks/>
          </xdr:cNvGraphicFramePr>
        </xdr:nvGraphicFramePr>
        <xdr:xfrm>
          <a:off x="5154706" y="215152"/>
          <a:ext cx="7135345" cy="4733366"/>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19" name="Straight Connector 18">
            <a:extLst>
              <a:ext uri="{FF2B5EF4-FFF2-40B4-BE49-F238E27FC236}">
                <a16:creationId xmlns:a16="http://schemas.microsoft.com/office/drawing/2014/main" id="{1B24B74D-93DE-43F7-5652-9196D6280BD4}"/>
              </a:ext>
            </a:extLst>
          </xdr:cNvPr>
          <xdr:cNvCxnSpPr/>
        </xdr:nvCxnSpPr>
        <xdr:spPr>
          <a:xfrm flipV="1">
            <a:off x="7279341" y="681318"/>
            <a:ext cx="770965" cy="1452282"/>
          </a:xfrm>
          <a:prstGeom prst="line">
            <a:avLst/>
          </a:prstGeom>
          <a:ln w="285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sp macro="" textlink="">
        <xdr:nvSpPr>
          <xdr:cNvPr id="20" name="TextBox 19">
            <a:extLst>
              <a:ext uri="{FF2B5EF4-FFF2-40B4-BE49-F238E27FC236}">
                <a16:creationId xmlns:a16="http://schemas.microsoft.com/office/drawing/2014/main" id="{F9E1538A-6332-3543-9C5A-4965AF638082}"/>
              </a:ext>
            </a:extLst>
          </xdr:cNvPr>
          <xdr:cNvSpPr txBox="1"/>
        </xdr:nvSpPr>
        <xdr:spPr>
          <a:xfrm>
            <a:off x="7963957" y="480728"/>
            <a:ext cx="770965" cy="286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rPr>
              <a:t>33 cm</a:t>
            </a:r>
          </a:p>
        </xdr:txBody>
      </xdr:sp>
      <xdr:cxnSp macro="">
        <xdr:nvCxnSpPr>
          <xdr:cNvPr id="21" name="Straight Connector 20">
            <a:extLst>
              <a:ext uri="{FF2B5EF4-FFF2-40B4-BE49-F238E27FC236}">
                <a16:creationId xmlns:a16="http://schemas.microsoft.com/office/drawing/2014/main" id="{0D62CC8C-8A63-85B5-FEA9-6590101BCD3F}"/>
              </a:ext>
            </a:extLst>
          </xdr:cNvPr>
          <xdr:cNvCxnSpPr/>
        </xdr:nvCxnSpPr>
        <xdr:spPr>
          <a:xfrm flipV="1">
            <a:off x="8193741" y="1264024"/>
            <a:ext cx="1398494" cy="1739154"/>
          </a:xfrm>
          <a:prstGeom prst="line">
            <a:avLst/>
          </a:prstGeom>
          <a:ln w="285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9</xdr:col>
      <xdr:colOff>0</xdr:colOff>
      <xdr:row>69</xdr:row>
      <xdr:rowOff>0</xdr:rowOff>
    </xdr:from>
    <xdr:ext cx="7163421" cy="4676037"/>
    <xdr:pic>
      <xdr:nvPicPr>
        <xdr:cNvPr id="26" name="Picture 25">
          <a:extLst>
            <a:ext uri="{FF2B5EF4-FFF2-40B4-BE49-F238E27FC236}">
              <a16:creationId xmlns:a16="http://schemas.microsoft.com/office/drawing/2014/main" id="{F9393AA3-2B84-4DCB-95B1-847303912EA3}"/>
            </a:ext>
          </a:extLst>
        </xdr:cNvPr>
        <xdr:cNvPicPr>
          <a:picLocks noChangeAspect="1"/>
        </xdr:cNvPicPr>
      </xdr:nvPicPr>
      <xdr:blipFill>
        <a:blip xmlns:r="http://schemas.openxmlformats.org/officeDocument/2006/relationships" r:embed="rId3"/>
        <a:stretch>
          <a:fillRect/>
        </a:stretch>
      </xdr:blipFill>
      <xdr:spPr>
        <a:xfrm>
          <a:off x="5486400" y="12618720"/>
          <a:ext cx="7163421" cy="4676037"/>
        </a:xfrm>
        <a:prstGeom prst="rect">
          <a:avLst/>
        </a:prstGeom>
      </xdr:spPr>
    </xdr:pic>
    <xdr:clientData/>
  </xdr:oneCellAnchor>
  <xdr:oneCellAnchor>
    <xdr:from>
      <xdr:col>8</xdr:col>
      <xdr:colOff>286870</xdr:colOff>
      <xdr:row>109</xdr:row>
      <xdr:rowOff>26894</xdr:rowOff>
    </xdr:from>
    <xdr:ext cx="7163421" cy="4676037"/>
    <xdr:pic>
      <xdr:nvPicPr>
        <xdr:cNvPr id="28" name="Picture 27">
          <a:extLst>
            <a:ext uri="{FF2B5EF4-FFF2-40B4-BE49-F238E27FC236}">
              <a16:creationId xmlns:a16="http://schemas.microsoft.com/office/drawing/2014/main" id="{84B4F3E5-EEED-46BD-95EC-6AA68B556952}"/>
            </a:ext>
          </a:extLst>
        </xdr:cNvPr>
        <xdr:cNvPicPr>
          <a:picLocks noChangeAspect="1"/>
        </xdr:cNvPicPr>
      </xdr:nvPicPr>
      <xdr:blipFill>
        <a:blip xmlns:r="http://schemas.openxmlformats.org/officeDocument/2006/relationships" r:embed="rId4"/>
        <a:stretch>
          <a:fillRect/>
        </a:stretch>
      </xdr:blipFill>
      <xdr:spPr>
        <a:xfrm>
          <a:off x="5163670" y="19569953"/>
          <a:ext cx="7163421" cy="4676037"/>
        </a:xfrm>
        <a:prstGeom prst="rect">
          <a:avLst/>
        </a:prstGeom>
      </xdr:spPr>
    </xdr:pic>
    <xdr:clientData/>
  </xdr:oneCellAnchor>
  <xdr:twoCellAnchor>
    <xdr:from>
      <xdr:col>13</xdr:col>
      <xdr:colOff>584092</xdr:colOff>
      <xdr:row>6</xdr:row>
      <xdr:rowOff>27216</xdr:rowOff>
    </xdr:from>
    <xdr:to>
      <xdr:col>14</xdr:col>
      <xdr:colOff>503464</xdr:colOff>
      <xdr:row>8</xdr:row>
      <xdr:rowOff>95252</xdr:rowOff>
    </xdr:to>
    <xdr:sp macro="" textlink="">
      <xdr:nvSpPr>
        <xdr:cNvPr id="23" name="TextBox 22">
          <a:extLst>
            <a:ext uri="{FF2B5EF4-FFF2-40B4-BE49-F238E27FC236}">
              <a16:creationId xmlns:a16="http://schemas.microsoft.com/office/drawing/2014/main" id="{0D1F028C-90D5-41C8-8123-6465DEB9CA87}"/>
            </a:ext>
          </a:extLst>
        </xdr:cNvPr>
        <xdr:cNvSpPr txBox="1"/>
      </xdr:nvSpPr>
      <xdr:spPr>
        <a:xfrm>
          <a:off x="8190485" y="1170216"/>
          <a:ext cx="504479" cy="449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2400" b="1">
              <a:solidFill>
                <a:sysClr val="windowText" lastClr="000000"/>
              </a:solidFill>
            </a:rPr>
            <a:t>B+</a:t>
          </a:r>
        </a:p>
      </xdr:txBody>
    </xdr:sp>
    <xdr:clientData/>
  </xdr:twoCellAnchor>
  <xdr:twoCellAnchor>
    <xdr:from>
      <xdr:col>13</xdr:col>
      <xdr:colOff>176893</xdr:colOff>
      <xdr:row>12</xdr:row>
      <xdr:rowOff>138631</xdr:rowOff>
    </xdr:from>
    <xdr:to>
      <xdr:col>13</xdr:col>
      <xdr:colOff>400533</xdr:colOff>
      <xdr:row>14</xdr:row>
      <xdr:rowOff>122464</xdr:rowOff>
    </xdr:to>
    <xdr:sp macro="" textlink="">
      <xdr:nvSpPr>
        <xdr:cNvPr id="27" name="TextBox 26">
          <a:extLst>
            <a:ext uri="{FF2B5EF4-FFF2-40B4-BE49-F238E27FC236}">
              <a16:creationId xmlns:a16="http://schemas.microsoft.com/office/drawing/2014/main" id="{555BA6F2-F261-440F-BB2A-B474D9EEED45}"/>
            </a:ext>
          </a:extLst>
        </xdr:cNvPr>
        <xdr:cNvSpPr txBox="1"/>
      </xdr:nvSpPr>
      <xdr:spPr>
        <a:xfrm>
          <a:off x="7783286" y="2424631"/>
          <a:ext cx="223640" cy="364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2400" b="1">
              <a:solidFill>
                <a:sysClr val="windowText" lastClr="000000"/>
              </a:solidFill>
            </a:rPr>
            <a:t>B</a:t>
          </a:r>
        </a:p>
      </xdr:txBody>
    </xdr:sp>
    <xdr:clientData/>
  </xdr:twoCellAnchor>
  <xdr:twoCellAnchor>
    <xdr:from>
      <xdr:col>12</xdr:col>
      <xdr:colOff>522303</xdr:colOff>
      <xdr:row>14</xdr:row>
      <xdr:rowOff>173370</xdr:rowOff>
    </xdr:from>
    <xdr:to>
      <xdr:col>13</xdr:col>
      <xdr:colOff>204108</xdr:colOff>
      <xdr:row>17</xdr:row>
      <xdr:rowOff>40822</xdr:rowOff>
    </xdr:to>
    <xdr:sp macro="" textlink="">
      <xdr:nvSpPr>
        <xdr:cNvPr id="29" name="TextBox 28">
          <a:extLst>
            <a:ext uri="{FF2B5EF4-FFF2-40B4-BE49-F238E27FC236}">
              <a16:creationId xmlns:a16="http://schemas.microsoft.com/office/drawing/2014/main" id="{1B05DA20-21FC-41F9-8C8B-CEDD6DBE4BD1}"/>
            </a:ext>
          </a:extLst>
        </xdr:cNvPr>
        <xdr:cNvSpPr txBox="1"/>
      </xdr:nvSpPr>
      <xdr:spPr>
        <a:xfrm>
          <a:off x="7543589" y="2840370"/>
          <a:ext cx="266912" cy="438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2400" b="1">
              <a:solidFill>
                <a:sysClr val="windowText" lastClr="000000"/>
              </a:solidFill>
            </a:rPr>
            <a:t>C</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0.06849</cdr:x>
      <cdr:y>0.01869</cdr:y>
    </cdr:from>
    <cdr:to>
      <cdr:x>0.09547</cdr:x>
      <cdr:y>0.05905</cdr:y>
    </cdr:to>
    <cdr:sp macro="" textlink="">
      <cdr:nvSpPr>
        <cdr:cNvPr id="2" name="TextBox 1">
          <a:extLst xmlns:a="http://schemas.openxmlformats.org/drawingml/2006/main">
            <a:ext uri="{FF2B5EF4-FFF2-40B4-BE49-F238E27FC236}">
              <a16:creationId xmlns:a16="http://schemas.microsoft.com/office/drawing/2014/main" id="{79AAC7C6-93A6-DA93-E4A5-EFE19F0D9C0F}"/>
            </a:ext>
          </a:extLst>
        </cdr:cNvPr>
        <cdr:cNvSpPr txBox="1"/>
      </cdr:nvSpPr>
      <cdr:spPr>
        <a:xfrm xmlns:a="http://schemas.openxmlformats.org/drawingml/2006/main">
          <a:off x="483671" y="98613"/>
          <a:ext cx="190500" cy="212912"/>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r>
            <a:rPr lang="en-US" sz="2000" b="0"/>
            <a:t>57</a:t>
          </a:r>
          <a:endParaRPr lang="en-US" sz="1100" b="0"/>
        </a:p>
      </cdr:txBody>
    </cdr:sp>
  </cdr:relSizeAnchor>
  <cdr:relSizeAnchor xmlns:cdr="http://schemas.openxmlformats.org/drawingml/2006/chartDrawing">
    <cdr:from>
      <cdr:x>0.06591</cdr:x>
      <cdr:y>0.18805</cdr:y>
    </cdr:from>
    <cdr:to>
      <cdr:x>0.09289</cdr:x>
      <cdr:y>0.22841</cdr:y>
    </cdr:to>
    <cdr:sp macro="" textlink="">
      <cdr:nvSpPr>
        <cdr:cNvPr id="3" name="TextBox 1">
          <a:extLst xmlns:a="http://schemas.openxmlformats.org/drawingml/2006/main">
            <a:ext uri="{FF2B5EF4-FFF2-40B4-BE49-F238E27FC236}">
              <a16:creationId xmlns:a16="http://schemas.microsoft.com/office/drawing/2014/main" id="{DD0B317D-098A-8CC5-3E2D-73634A7C069D}"/>
            </a:ext>
          </a:extLst>
        </cdr:cNvPr>
        <cdr:cNvSpPr txBox="1"/>
      </cdr:nvSpPr>
      <cdr:spPr>
        <a:xfrm xmlns:a="http://schemas.openxmlformats.org/drawingml/2006/main">
          <a:off x="465417" y="992094"/>
          <a:ext cx="190500" cy="212912"/>
        </a:xfrm>
        <a:prstGeom xmlns:a="http://schemas.openxmlformats.org/drawingml/2006/main" prst="rect">
          <a:avLst/>
        </a:prstGeom>
      </cdr:spPr>
      <cdr:txBody>
        <a:bodyPr xmlns:a="http://schemas.openxmlformats.org/drawingml/2006/main" wrap="non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0"/>
            <a:t>46</a:t>
          </a:r>
          <a:endParaRPr lang="en-US" sz="1100" b="0"/>
        </a:p>
      </cdr:txBody>
    </cdr:sp>
  </cdr:relSizeAnchor>
  <cdr:relSizeAnchor xmlns:cdr="http://schemas.openxmlformats.org/drawingml/2006/chartDrawing">
    <cdr:from>
      <cdr:x>0.06432</cdr:x>
      <cdr:y>0.36859</cdr:y>
    </cdr:from>
    <cdr:to>
      <cdr:x>0.0913</cdr:x>
      <cdr:y>0.40895</cdr:y>
    </cdr:to>
    <cdr:sp macro="" textlink="">
      <cdr:nvSpPr>
        <cdr:cNvPr id="4" name="TextBox 1">
          <a:extLst xmlns:a="http://schemas.openxmlformats.org/drawingml/2006/main">
            <a:ext uri="{FF2B5EF4-FFF2-40B4-BE49-F238E27FC236}">
              <a16:creationId xmlns:a16="http://schemas.microsoft.com/office/drawing/2014/main" id="{DD0B317D-098A-8CC5-3E2D-73634A7C069D}"/>
            </a:ext>
          </a:extLst>
        </cdr:cNvPr>
        <cdr:cNvSpPr txBox="1"/>
      </cdr:nvSpPr>
      <cdr:spPr>
        <a:xfrm xmlns:a="http://schemas.openxmlformats.org/drawingml/2006/main">
          <a:off x="454211" y="1944594"/>
          <a:ext cx="190500" cy="212912"/>
        </a:xfrm>
        <a:prstGeom xmlns:a="http://schemas.openxmlformats.org/drawingml/2006/main" prst="rect">
          <a:avLst/>
        </a:prstGeom>
      </cdr:spPr>
      <cdr:txBody>
        <a:bodyPr xmlns:a="http://schemas.openxmlformats.org/drawingml/2006/main" wrap="non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0"/>
            <a:t>34</a:t>
          </a:r>
          <a:endParaRPr lang="en-US" sz="1100" b="0"/>
        </a:p>
      </cdr:txBody>
    </cdr:sp>
  </cdr:relSizeAnchor>
  <cdr:relSizeAnchor xmlns:cdr="http://schemas.openxmlformats.org/drawingml/2006/chartDrawing">
    <cdr:from>
      <cdr:x>0.06591</cdr:x>
      <cdr:y>0.55126</cdr:y>
    </cdr:from>
    <cdr:to>
      <cdr:x>0.09289</cdr:x>
      <cdr:y>0.59162</cdr:y>
    </cdr:to>
    <cdr:sp macro="" textlink="">
      <cdr:nvSpPr>
        <cdr:cNvPr id="5" name="TextBox 1">
          <a:extLst xmlns:a="http://schemas.openxmlformats.org/drawingml/2006/main">
            <a:ext uri="{FF2B5EF4-FFF2-40B4-BE49-F238E27FC236}">
              <a16:creationId xmlns:a16="http://schemas.microsoft.com/office/drawing/2014/main" id="{DD0B317D-098A-8CC5-3E2D-73634A7C069D}"/>
            </a:ext>
          </a:extLst>
        </cdr:cNvPr>
        <cdr:cNvSpPr txBox="1"/>
      </cdr:nvSpPr>
      <cdr:spPr>
        <a:xfrm xmlns:a="http://schemas.openxmlformats.org/drawingml/2006/main">
          <a:off x="465418" y="2908300"/>
          <a:ext cx="190500" cy="212912"/>
        </a:xfrm>
        <a:prstGeom xmlns:a="http://schemas.openxmlformats.org/drawingml/2006/main" prst="rect">
          <a:avLst/>
        </a:prstGeom>
      </cdr:spPr>
      <cdr:txBody>
        <a:bodyPr xmlns:a="http://schemas.openxmlformats.org/drawingml/2006/main" wrap="non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0"/>
            <a:t>23</a:t>
          </a:r>
          <a:endParaRPr lang="en-US" sz="1100" b="0"/>
        </a:p>
      </cdr:txBody>
    </cdr:sp>
  </cdr:relSizeAnchor>
  <cdr:relSizeAnchor xmlns:cdr="http://schemas.openxmlformats.org/drawingml/2006/chartDrawing">
    <cdr:from>
      <cdr:x>0.07067</cdr:x>
      <cdr:y>0.72968</cdr:y>
    </cdr:from>
    <cdr:to>
      <cdr:x>0.09765</cdr:x>
      <cdr:y>0.77004</cdr:y>
    </cdr:to>
    <cdr:sp macro="" textlink="">
      <cdr:nvSpPr>
        <cdr:cNvPr id="6" name="TextBox 1">
          <a:extLst xmlns:a="http://schemas.openxmlformats.org/drawingml/2006/main">
            <a:ext uri="{FF2B5EF4-FFF2-40B4-BE49-F238E27FC236}">
              <a16:creationId xmlns:a16="http://schemas.microsoft.com/office/drawing/2014/main" id="{DD0B317D-098A-8CC5-3E2D-73634A7C069D}"/>
            </a:ext>
          </a:extLst>
        </cdr:cNvPr>
        <cdr:cNvSpPr txBox="1"/>
      </cdr:nvSpPr>
      <cdr:spPr>
        <a:xfrm xmlns:a="http://schemas.openxmlformats.org/drawingml/2006/main">
          <a:off x="499035" y="3849594"/>
          <a:ext cx="190500" cy="212912"/>
        </a:xfrm>
        <a:prstGeom xmlns:a="http://schemas.openxmlformats.org/drawingml/2006/main" prst="rect">
          <a:avLst/>
        </a:prstGeom>
      </cdr:spPr>
      <cdr:txBody>
        <a:bodyPr xmlns:a="http://schemas.openxmlformats.org/drawingml/2006/main" wrap="non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0"/>
            <a:t>11</a:t>
          </a:r>
          <a:endParaRPr lang="en-US" sz="1100" b="0"/>
        </a:p>
      </cdr:txBody>
    </cdr:sp>
  </cdr:relSizeAnchor>
  <cdr:relSizeAnchor xmlns:cdr="http://schemas.openxmlformats.org/drawingml/2006/chartDrawing">
    <cdr:from>
      <cdr:x>0.07878</cdr:x>
      <cdr:y>0.88012</cdr:y>
    </cdr:from>
    <cdr:to>
      <cdr:x>0.10576</cdr:x>
      <cdr:y>0.92048</cdr:y>
    </cdr:to>
    <cdr:sp macro="" textlink="">
      <cdr:nvSpPr>
        <cdr:cNvPr id="7" name="TextBox 1">
          <a:extLst xmlns:a="http://schemas.openxmlformats.org/drawingml/2006/main">
            <a:ext uri="{FF2B5EF4-FFF2-40B4-BE49-F238E27FC236}">
              <a16:creationId xmlns:a16="http://schemas.microsoft.com/office/drawing/2014/main" id="{DD0B317D-098A-8CC5-3E2D-73634A7C069D}"/>
            </a:ext>
          </a:extLst>
        </cdr:cNvPr>
        <cdr:cNvSpPr txBox="1"/>
      </cdr:nvSpPr>
      <cdr:spPr>
        <a:xfrm xmlns:a="http://schemas.openxmlformats.org/drawingml/2006/main">
          <a:off x="760002" y="6570018"/>
          <a:ext cx="260281" cy="301282"/>
        </a:xfrm>
        <a:prstGeom xmlns:a="http://schemas.openxmlformats.org/drawingml/2006/main" prst="rect">
          <a:avLst/>
        </a:prstGeom>
      </cdr:spPr>
      <cdr:txBody>
        <a:bodyPr xmlns:a="http://schemas.openxmlformats.org/drawingml/2006/main" wrap="non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t>0</a:t>
          </a:r>
          <a:endParaRPr lang="en-US" sz="1800" b="1"/>
        </a:p>
      </cdr:txBody>
    </cdr:sp>
  </cdr:relSizeAnchor>
  <cdr:relSizeAnchor xmlns:cdr="http://schemas.openxmlformats.org/drawingml/2006/chartDrawing">
    <cdr:from>
      <cdr:x>0.36954</cdr:x>
      <cdr:y>0.88498</cdr:y>
    </cdr:from>
    <cdr:to>
      <cdr:x>0.39651</cdr:x>
      <cdr:y>0.92533</cdr:y>
    </cdr:to>
    <cdr:sp macro="" textlink="">
      <cdr:nvSpPr>
        <cdr:cNvPr id="8" name="TextBox 1">
          <a:extLst xmlns:a="http://schemas.openxmlformats.org/drawingml/2006/main">
            <a:ext uri="{FF2B5EF4-FFF2-40B4-BE49-F238E27FC236}">
              <a16:creationId xmlns:a16="http://schemas.microsoft.com/office/drawing/2014/main" id="{DD0B317D-098A-8CC5-3E2D-73634A7C069D}"/>
            </a:ext>
          </a:extLst>
        </cdr:cNvPr>
        <cdr:cNvSpPr txBox="1"/>
      </cdr:nvSpPr>
      <cdr:spPr>
        <a:xfrm xmlns:a="http://schemas.openxmlformats.org/drawingml/2006/main">
          <a:off x="3565017" y="6606255"/>
          <a:ext cx="260185" cy="301208"/>
        </a:xfrm>
        <a:prstGeom xmlns:a="http://schemas.openxmlformats.org/drawingml/2006/main" prst="rect">
          <a:avLst/>
        </a:prstGeom>
      </cdr:spPr>
      <cdr:txBody>
        <a:bodyPr xmlns:a="http://schemas.openxmlformats.org/drawingml/2006/main" wrap="non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0"/>
            <a:t>570</a:t>
          </a:r>
          <a:endParaRPr lang="en-US" sz="1800" b="0"/>
        </a:p>
      </cdr:txBody>
    </cdr:sp>
  </cdr:relSizeAnchor>
  <cdr:relSizeAnchor xmlns:cdr="http://schemas.openxmlformats.org/drawingml/2006/chartDrawing">
    <cdr:from>
      <cdr:x>0.65641</cdr:x>
      <cdr:y>0.8874</cdr:y>
    </cdr:from>
    <cdr:to>
      <cdr:x>0.68339</cdr:x>
      <cdr:y>0.92776</cdr:y>
    </cdr:to>
    <cdr:sp macro="" textlink="">
      <cdr:nvSpPr>
        <cdr:cNvPr id="9" name="TextBox 1">
          <a:extLst xmlns:a="http://schemas.openxmlformats.org/drawingml/2006/main">
            <a:ext uri="{FF2B5EF4-FFF2-40B4-BE49-F238E27FC236}">
              <a16:creationId xmlns:a16="http://schemas.microsoft.com/office/drawing/2014/main" id="{DD0B317D-098A-8CC5-3E2D-73634A7C069D}"/>
            </a:ext>
          </a:extLst>
        </cdr:cNvPr>
        <cdr:cNvSpPr txBox="1"/>
      </cdr:nvSpPr>
      <cdr:spPr>
        <a:xfrm xmlns:a="http://schemas.openxmlformats.org/drawingml/2006/main">
          <a:off x="6332521" y="6624299"/>
          <a:ext cx="260281" cy="301283"/>
        </a:xfrm>
        <a:prstGeom xmlns:a="http://schemas.openxmlformats.org/drawingml/2006/main" prst="rect">
          <a:avLst/>
        </a:prstGeom>
      </cdr:spPr>
      <cdr:txBody>
        <a:bodyPr xmlns:a="http://schemas.openxmlformats.org/drawingml/2006/main" wrap="non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0"/>
            <a:t>1140</a:t>
          </a:r>
          <a:endParaRPr lang="en-US" sz="1100" b="0"/>
        </a:p>
      </cdr:txBody>
    </cdr:sp>
  </cdr:relSizeAnchor>
  <cdr:relSizeAnchor xmlns:cdr="http://schemas.openxmlformats.org/drawingml/2006/chartDrawing">
    <cdr:from>
      <cdr:x>0.94381</cdr:x>
      <cdr:y>0.88892</cdr:y>
    </cdr:from>
    <cdr:to>
      <cdr:x>0.97079</cdr:x>
      <cdr:y>0.92928</cdr:y>
    </cdr:to>
    <cdr:sp macro="" textlink="">
      <cdr:nvSpPr>
        <cdr:cNvPr id="10" name="TextBox 1">
          <a:extLst xmlns:a="http://schemas.openxmlformats.org/drawingml/2006/main">
            <a:ext uri="{FF2B5EF4-FFF2-40B4-BE49-F238E27FC236}">
              <a16:creationId xmlns:a16="http://schemas.microsoft.com/office/drawing/2014/main" id="{DD0B317D-098A-8CC5-3E2D-73634A7C069D}"/>
            </a:ext>
          </a:extLst>
        </cdr:cNvPr>
        <cdr:cNvSpPr txBox="1"/>
      </cdr:nvSpPr>
      <cdr:spPr>
        <a:xfrm xmlns:a="http://schemas.openxmlformats.org/drawingml/2006/main">
          <a:off x="9105124" y="6635688"/>
          <a:ext cx="260282" cy="301282"/>
        </a:xfrm>
        <a:prstGeom xmlns:a="http://schemas.openxmlformats.org/drawingml/2006/main" prst="rect">
          <a:avLst/>
        </a:prstGeom>
      </cdr:spPr>
      <cdr:txBody>
        <a:bodyPr xmlns:a="http://schemas.openxmlformats.org/drawingml/2006/main" wrap="non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0"/>
            <a:t>1710</a:t>
          </a:r>
          <a:endParaRPr lang="en-US" sz="1100" b="0"/>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106680</xdr:colOff>
      <xdr:row>21</xdr:row>
      <xdr:rowOff>165735</xdr:rowOff>
    </xdr:from>
    <xdr:to>
      <xdr:col>9</xdr:col>
      <xdr:colOff>388620</xdr:colOff>
      <xdr:row>36</xdr:row>
      <xdr:rowOff>165735</xdr:rowOff>
    </xdr:to>
    <xdr:graphicFrame macro="">
      <xdr:nvGraphicFramePr>
        <xdr:cNvPr id="2" name="Chart 1">
          <a:extLst>
            <a:ext uri="{FF2B5EF4-FFF2-40B4-BE49-F238E27FC236}">
              <a16:creationId xmlns:a16="http://schemas.microsoft.com/office/drawing/2014/main" id="{A0658FDD-714F-4D88-AE4C-9BD7CF36D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21</xdr:row>
      <xdr:rowOff>170916</xdr:rowOff>
    </xdr:from>
    <xdr:to>
      <xdr:col>19</xdr:col>
      <xdr:colOff>232410</xdr:colOff>
      <xdr:row>36</xdr:row>
      <xdr:rowOff>170916</xdr:rowOff>
    </xdr:to>
    <xdr:graphicFrame macro="">
      <xdr:nvGraphicFramePr>
        <xdr:cNvPr id="3" name="Chart 2">
          <a:extLst>
            <a:ext uri="{FF2B5EF4-FFF2-40B4-BE49-F238E27FC236}">
              <a16:creationId xmlns:a16="http://schemas.microsoft.com/office/drawing/2014/main" id="{8187EF68-8850-49F4-AE22-BF10ED8D4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124625</xdr:colOff>
      <xdr:row>56</xdr:row>
      <xdr:rowOff>29555</xdr:rowOff>
    </xdr:from>
    <xdr:to>
      <xdr:col>12</xdr:col>
      <xdr:colOff>372275</xdr:colOff>
      <xdr:row>80</xdr:row>
      <xdr:rowOff>29555</xdr:rowOff>
    </xdr:to>
    <xdr:graphicFrame macro="">
      <xdr:nvGraphicFramePr>
        <xdr:cNvPr id="4" name="Chart 3">
          <a:extLst>
            <a:ext uri="{FF2B5EF4-FFF2-40B4-BE49-F238E27FC236}">
              <a16:creationId xmlns:a16="http://schemas.microsoft.com/office/drawing/2014/main" id="{C48A3E2E-8649-4CB9-944C-1E8D7F86B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467436</xdr:colOff>
      <xdr:row>52</xdr:row>
      <xdr:rowOff>116436</xdr:rowOff>
    </xdr:from>
    <xdr:to>
      <xdr:col>25</xdr:col>
      <xdr:colOff>67920</xdr:colOff>
      <xdr:row>67</xdr:row>
      <xdr:rowOff>135664</xdr:rowOff>
    </xdr:to>
    <xdr:graphicFrame macro="">
      <xdr:nvGraphicFramePr>
        <xdr:cNvPr id="5" name="Chart 4">
          <a:extLst>
            <a:ext uri="{FF2B5EF4-FFF2-40B4-BE49-F238E27FC236}">
              <a16:creationId xmlns:a16="http://schemas.microsoft.com/office/drawing/2014/main" id="{BB001C0D-22E4-47B6-AA15-DB47675EF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232410</xdr:colOff>
      <xdr:row>9</xdr:row>
      <xdr:rowOff>165734</xdr:rowOff>
    </xdr:from>
    <xdr:to>
      <xdr:col>7</xdr:col>
      <xdr:colOff>453390</xdr:colOff>
      <xdr:row>29</xdr:row>
      <xdr:rowOff>41910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106680</xdr:colOff>
      <xdr:row>9</xdr:row>
      <xdr:rowOff>64770</xdr:rowOff>
    </xdr:from>
    <xdr:to>
      <xdr:col>16</xdr:col>
      <xdr:colOff>594360</xdr:colOff>
      <xdr:row>28</xdr:row>
      <xdr:rowOff>123826</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36</xdr:row>
      <xdr:rowOff>0</xdr:rowOff>
    </xdr:from>
    <xdr:to>
      <xdr:col>16</xdr:col>
      <xdr:colOff>487680</xdr:colOff>
      <xdr:row>55</xdr:row>
      <xdr:rowOff>59056</xdr:rowOff>
    </xdr:to>
    <xdr:graphicFrame macro="">
      <xdr:nvGraphicFramePr>
        <xdr:cNvPr id="4" name="Chart 3">
          <a:extLst>
            <a:ext uri="{FF2B5EF4-FFF2-40B4-BE49-F238E27FC236}">
              <a16:creationId xmlns:a16="http://schemas.microsoft.com/office/drawing/2014/main" id="{F6113CB7-9220-4422-967C-850F3B8B8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37</xdr:row>
      <xdr:rowOff>0</xdr:rowOff>
    </xdr:from>
    <xdr:to>
      <xdr:col>7</xdr:col>
      <xdr:colOff>220980</xdr:colOff>
      <xdr:row>56</xdr:row>
      <xdr:rowOff>59056</xdr:rowOff>
    </xdr:to>
    <xdr:graphicFrame macro="">
      <xdr:nvGraphicFramePr>
        <xdr:cNvPr id="5" name="Chart 4">
          <a:extLst>
            <a:ext uri="{FF2B5EF4-FFF2-40B4-BE49-F238E27FC236}">
              <a16:creationId xmlns:a16="http://schemas.microsoft.com/office/drawing/2014/main" id="{34047B4F-BF06-43E4-A24D-1929F85DF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29584</xdr:colOff>
      <xdr:row>2</xdr:row>
      <xdr:rowOff>123825</xdr:rowOff>
    </xdr:from>
    <xdr:to>
      <xdr:col>25</xdr:col>
      <xdr:colOff>295275</xdr:colOff>
      <xdr:row>21</xdr:row>
      <xdr:rowOff>152848</xdr:rowOff>
    </xdr:to>
    <xdr:graphicFrame macro="">
      <xdr:nvGraphicFramePr>
        <xdr:cNvPr id="6" name="Chart 5">
          <a:extLst>
            <a:ext uri="{FF2B5EF4-FFF2-40B4-BE49-F238E27FC236}">
              <a16:creationId xmlns:a16="http://schemas.microsoft.com/office/drawing/2014/main" id="{5E96801A-245F-16FB-EC13-21C84D2CB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0.14573</cdr:x>
      <cdr:y>0.27655</cdr:y>
    </cdr:from>
    <cdr:to>
      <cdr:x>0.96618</cdr:x>
      <cdr:y>0.27727</cdr:y>
    </cdr:to>
    <cdr:cxnSp macro="">
      <cdr:nvCxnSpPr>
        <cdr:cNvPr id="2" name="Straight Connector 1">
          <a:extLst xmlns:a="http://schemas.openxmlformats.org/drawingml/2006/main">
            <a:ext uri="{FF2B5EF4-FFF2-40B4-BE49-F238E27FC236}">
              <a16:creationId xmlns:a16="http://schemas.microsoft.com/office/drawing/2014/main" id="{8367978C-5479-6A17-28B5-F4091A9C1663}"/>
            </a:ext>
          </a:extLst>
        </cdr:cNvPr>
        <cdr:cNvCxnSpPr>
          <a:cxnSpLocks xmlns:a="http://schemas.openxmlformats.org/drawingml/2006/main" noChangeShapeType="1"/>
        </cdr:cNvCxnSpPr>
      </cdr:nvCxnSpPr>
      <cdr:spPr bwMode="auto">
        <a:xfrm xmlns:a="http://schemas.openxmlformats.org/drawingml/2006/main">
          <a:off x="689610" y="977266"/>
          <a:ext cx="3882390" cy="2539"/>
        </a:xfrm>
        <a:prstGeom xmlns:a="http://schemas.openxmlformats.org/drawingml/2006/main" prst="line">
          <a:avLst/>
        </a:prstGeom>
        <a:noFill xmlns:a="http://schemas.openxmlformats.org/drawingml/2006/main"/>
        <a:ln xmlns:a="http://schemas.openxmlformats.org/drawingml/2006/main" w="19050">
          <a:solidFill>
            <a:srgbClr val="00B050"/>
          </a:solidFill>
          <a:miter lim="800000"/>
          <a:headEnd/>
          <a:tailEnd/>
        </a:ln>
        <a:extLst xmlns:a="http://schemas.openxmlformats.org/drawingml/2006/main">
          <a:ext uri="{909E8E84-426E-40DD-AFC4-6F175D3DCCD1}">
            <a14:hiddenFill xmlns:a14="http://schemas.microsoft.com/office/drawing/2010/main">
              <a:noFill/>
            </a14:hiddenFill>
          </a:ext>
        </a:extLst>
      </cdr:spPr>
    </cdr:cxnSp>
  </cdr:relSizeAnchor>
  <cdr:relSizeAnchor xmlns:cdr="http://schemas.openxmlformats.org/drawingml/2006/chartDrawing">
    <cdr:from>
      <cdr:x>0.15338</cdr:x>
      <cdr:y>0.11788</cdr:y>
    </cdr:from>
    <cdr:to>
      <cdr:x>0.45813</cdr:x>
      <cdr:y>0.17538</cdr:y>
    </cdr:to>
    <cdr:sp macro="" textlink="">
      <cdr:nvSpPr>
        <cdr:cNvPr id="3" name="Text Box 18">
          <a:extLst xmlns:a="http://schemas.openxmlformats.org/drawingml/2006/main">
            <a:ext uri="{FF2B5EF4-FFF2-40B4-BE49-F238E27FC236}">
              <a16:creationId xmlns:a16="http://schemas.microsoft.com/office/drawing/2014/main" id="{16EC2EBB-87F4-8991-33BA-4426EEE8676D}"/>
            </a:ext>
          </a:extLst>
        </cdr:cNvPr>
        <cdr:cNvSpPr txBox="1">
          <a:spLocks xmlns:a="http://schemas.openxmlformats.org/drawingml/2006/main" noChangeArrowheads="1"/>
        </cdr:cNvSpPr>
      </cdr:nvSpPr>
      <cdr:spPr bwMode="auto">
        <a:xfrm xmlns:a="http://schemas.openxmlformats.org/drawingml/2006/main">
          <a:off x="725805" y="416560"/>
          <a:ext cx="1442085" cy="203200"/>
        </a:xfrm>
        <a:prstGeom xmlns:a="http://schemas.openxmlformats.org/drawingml/2006/main" prst="rect">
          <a:avLst/>
        </a:prstGeom>
        <a:solidFill xmlns:a="http://schemas.openxmlformats.org/drawingml/2006/main">
          <a:srgbClr val="FFFFFF"/>
        </a:solidFill>
        <a:ln xmlns:a="http://schemas.openxmlformats.org/drawingml/2006/main">
          <a:noFill/>
        </a:ln>
        <a:extLst xmlns:a="http://schemas.openxmlformats.org/drawingml/2006/main">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rot="0" vert="horz" wrap="square" lIns="0" tIns="0" rIns="0" bIns="0" anchor="t" anchorCtr="0" upright="1">
          <a:noAutofit/>
        </a:bodyPr>
        <a:lstStyle xmlns:a="http://schemas.openxmlformats.org/drawingml/2006/main"/>
        <a:p xmlns:a="http://schemas.openxmlformats.org/drawingml/2006/main">
          <a:pPr marL="0" marR="0" algn="l">
            <a:lnSpc>
              <a:spcPts val="1300"/>
            </a:lnSpc>
            <a:spcBef>
              <a:spcPts val="0"/>
            </a:spcBef>
            <a:spcAft>
              <a:spcPts val="0"/>
            </a:spcAft>
          </a:pPr>
          <a:r>
            <a:rPr lang="en-US" sz="1000">
              <a:solidFill>
                <a:srgbClr val="00B050"/>
              </a:solidFill>
              <a:effectLst/>
              <a:latin typeface="Palatino Linotype" panose="02040502050505030304" pitchFamily="18" charset="0"/>
              <a:ea typeface="SimSun" panose="02010600030101010101" pitchFamily="2" charset="-122"/>
              <a:cs typeface="Times New Roman" panose="02020603050405020304" pitchFamily="18" charset="0"/>
            </a:rPr>
            <a:t>Long-term sustained level</a:t>
          </a:r>
          <a:endParaRPr lang="en-US" sz="1000">
            <a:solidFill>
              <a:srgbClr val="000000"/>
            </a:solidFill>
            <a:effectLst/>
            <a:latin typeface="Palatino Linotype" panose="02040502050505030304" pitchFamily="18" charset="0"/>
            <a:ea typeface="SimSun" panose="02010600030101010101" pitchFamily="2" charset="-122"/>
            <a:cs typeface="Times New Roman" panose="02020603050405020304" pitchFamily="18" charset="0"/>
          </a:endParaRPr>
        </a:p>
      </cdr:txBody>
    </cdr:sp>
  </cdr:relSizeAnchor>
  <cdr:relSizeAnchor xmlns:cdr="http://schemas.openxmlformats.org/drawingml/2006/chartDrawing">
    <cdr:from>
      <cdr:x>0.24034</cdr:x>
      <cdr:y>0.16514</cdr:y>
    </cdr:from>
    <cdr:to>
      <cdr:x>0.25523</cdr:x>
      <cdr:y>0.28302</cdr:y>
    </cdr:to>
    <cdr:cxnSp macro="">
      <cdr:nvCxnSpPr>
        <cdr:cNvPr id="4" name="Straight Arrow Connector 3">
          <a:extLst xmlns:a="http://schemas.openxmlformats.org/drawingml/2006/main">
            <a:ext uri="{FF2B5EF4-FFF2-40B4-BE49-F238E27FC236}">
              <a16:creationId xmlns:a16="http://schemas.microsoft.com/office/drawing/2014/main" id="{D655542E-9ED0-0559-CFE1-CF32C3052FD2}"/>
            </a:ext>
          </a:extLst>
        </cdr:cNvPr>
        <cdr:cNvCxnSpPr>
          <a:cxnSpLocks xmlns:a="http://schemas.openxmlformats.org/drawingml/2006/main" noChangeShapeType="1"/>
        </cdr:cNvCxnSpPr>
      </cdr:nvCxnSpPr>
      <cdr:spPr bwMode="auto">
        <a:xfrm xmlns:a="http://schemas.openxmlformats.org/drawingml/2006/main" flipH="1">
          <a:off x="1137285" y="583565"/>
          <a:ext cx="70485" cy="416560"/>
        </a:xfrm>
        <a:prstGeom xmlns:a="http://schemas.openxmlformats.org/drawingml/2006/main" prst="straightConnector1">
          <a:avLst/>
        </a:prstGeom>
        <a:noFill xmlns:a="http://schemas.openxmlformats.org/drawingml/2006/main"/>
        <a:ln xmlns:a="http://schemas.openxmlformats.org/drawingml/2006/main" w="19050">
          <a:solidFill>
            <a:srgbClr val="00B050"/>
          </a:solidFill>
          <a:miter lim="800000"/>
          <a:headEnd/>
          <a:tailEnd type="arrow" w="med" len="med"/>
        </a:ln>
        <a:extLst xmlns:a="http://schemas.openxmlformats.org/drawingml/2006/main">
          <a:ext uri="{909E8E84-426E-40DD-AFC4-6F175D3DCCD1}">
            <a14:hiddenFill xmlns:a14="http://schemas.microsoft.com/office/drawing/2010/main">
              <a:noFill/>
            </a14:hiddenFill>
          </a:ext>
        </a:extLst>
      </cdr:spPr>
    </cdr:cxnSp>
  </cdr:relSizeAnchor>
</c:userShapes>
</file>

<file path=xl/drawings/drawing8.xml><?xml version="1.0" encoding="utf-8"?>
<c:userShapes xmlns:c="http://schemas.openxmlformats.org/drawingml/2006/chart">
  <cdr:relSizeAnchor xmlns:cdr="http://schemas.openxmlformats.org/drawingml/2006/chartDrawing">
    <cdr:from>
      <cdr:x>0.13782</cdr:x>
      <cdr:y>0.72165</cdr:y>
    </cdr:from>
    <cdr:to>
      <cdr:x>0.96635</cdr:x>
      <cdr:y>0.72561</cdr:y>
    </cdr:to>
    <cdr:cxnSp macro="">
      <cdr:nvCxnSpPr>
        <cdr:cNvPr id="2" name="Straight Connector 1">
          <a:extLst xmlns:a="http://schemas.openxmlformats.org/drawingml/2006/main">
            <a:ext uri="{FF2B5EF4-FFF2-40B4-BE49-F238E27FC236}">
              <a16:creationId xmlns:a16="http://schemas.microsoft.com/office/drawing/2014/main" id="{CCF276F3-6DC6-6CBB-F674-A3A6C048CE56}"/>
            </a:ext>
          </a:extLst>
        </cdr:cNvPr>
        <cdr:cNvCxnSpPr>
          <a:cxnSpLocks xmlns:a="http://schemas.openxmlformats.org/drawingml/2006/main" noChangeShapeType="1"/>
        </cdr:cNvCxnSpPr>
      </cdr:nvCxnSpPr>
      <cdr:spPr bwMode="auto">
        <a:xfrm xmlns:a="http://schemas.openxmlformats.org/drawingml/2006/main" flipV="1">
          <a:off x="655320" y="2550160"/>
          <a:ext cx="3939540" cy="13970"/>
        </a:xfrm>
        <a:prstGeom xmlns:a="http://schemas.openxmlformats.org/drawingml/2006/main" prst="line">
          <a:avLst/>
        </a:prstGeom>
        <a:noFill xmlns:a="http://schemas.openxmlformats.org/drawingml/2006/main"/>
        <a:ln xmlns:a="http://schemas.openxmlformats.org/drawingml/2006/main" w="19050">
          <a:solidFill>
            <a:srgbClr val="00B050"/>
          </a:solidFill>
          <a:miter lim="800000"/>
          <a:headEnd/>
          <a:tailEnd/>
        </a:ln>
        <a:extLst xmlns:a="http://schemas.openxmlformats.org/drawingml/2006/main">
          <a:ext uri="{909E8E84-426E-40DD-AFC4-6F175D3DCCD1}">
            <a14:hiddenFill xmlns:a14="http://schemas.microsoft.com/office/drawing/2010/main">
              <a:noFill/>
            </a14:hiddenFill>
          </a:ext>
        </a:extLst>
      </cdr:spPr>
    </cdr:cxnSp>
  </cdr:relSizeAnchor>
  <cdr:relSizeAnchor xmlns:cdr="http://schemas.openxmlformats.org/drawingml/2006/chartDrawing">
    <cdr:from>
      <cdr:x>0.1692</cdr:x>
      <cdr:y>0.331</cdr:y>
    </cdr:from>
    <cdr:to>
      <cdr:x>0.38702</cdr:x>
      <cdr:y>0.47278</cdr:y>
    </cdr:to>
    <cdr:sp macro="" textlink="">
      <cdr:nvSpPr>
        <cdr:cNvPr id="3" name="Text Box 13">
          <a:extLst xmlns:a="http://schemas.openxmlformats.org/drawingml/2006/main">
            <a:ext uri="{FF2B5EF4-FFF2-40B4-BE49-F238E27FC236}">
              <a16:creationId xmlns:a16="http://schemas.microsoft.com/office/drawing/2014/main" id="{338BC90A-130D-A0ED-0BB1-DEC8E7B2C258}"/>
            </a:ext>
          </a:extLst>
        </cdr:cNvPr>
        <cdr:cNvSpPr txBox="1">
          <a:spLocks xmlns:a="http://schemas.openxmlformats.org/drawingml/2006/main" noChangeArrowheads="1"/>
        </cdr:cNvSpPr>
      </cdr:nvSpPr>
      <cdr:spPr bwMode="auto">
        <a:xfrm xmlns:a="http://schemas.openxmlformats.org/drawingml/2006/main">
          <a:off x="804545" y="1169670"/>
          <a:ext cx="1035685" cy="501015"/>
        </a:xfrm>
        <a:prstGeom xmlns:a="http://schemas.openxmlformats.org/drawingml/2006/main" prst="rect">
          <a:avLst/>
        </a:prstGeom>
        <a:solidFill xmlns:a="http://schemas.openxmlformats.org/drawingml/2006/main">
          <a:srgbClr val="FFFFFF"/>
        </a:solidFill>
        <a:ln xmlns:a="http://schemas.openxmlformats.org/drawingml/2006/main">
          <a:noFill/>
        </a:ln>
        <a:extLst xmlns:a="http://schemas.openxmlformats.org/drawingml/2006/main">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rot="0" vert="horz" wrap="square" lIns="0" tIns="0" rIns="0" bIns="0" anchor="t" anchorCtr="0" upright="1">
          <a:noAutofit/>
        </a:bodyPr>
        <a:lstStyle xmlns:a="http://schemas.openxmlformats.org/drawingml/2006/main"/>
        <a:p xmlns:a="http://schemas.openxmlformats.org/drawingml/2006/main">
          <a:pPr marL="0" marR="0" algn="ctr">
            <a:lnSpc>
              <a:spcPts val="1300"/>
            </a:lnSpc>
            <a:spcBef>
              <a:spcPts val="0"/>
            </a:spcBef>
            <a:spcAft>
              <a:spcPts val="0"/>
            </a:spcAft>
          </a:pPr>
          <a:r>
            <a:rPr lang="en-US" sz="1000">
              <a:solidFill>
                <a:srgbClr val="00B050"/>
              </a:solidFill>
              <a:effectLst/>
              <a:latin typeface="Palatino Linotype" panose="02040502050505030304" pitchFamily="18" charset="0"/>
              <a:ea typeface="SimSun" panose="02010600030101010101" pitchFamily="2" charset="-122"/>
              <a:cs typeface="Times New Roman" panose="02020603050405020304" pitchFamily="18" charset="0"/>
            </a:rPr>
            <a:t>Long-term sustained level</a:t>
          </a:r>
          <a:endParaRPr lang="en-US" sz="1000">
            <a:solidFill>
              <a:srgbClr val="000000"/>
            </a:solidFill>
            <a:effectLst/>
            <a:latin typeface="Palatino Linotype" panose="02040502050505030304" pitchFamily="18" charset="0"/>
            <a:ea typeface="SimSun" panose="02010600030101010101" pitchFamily="2" charset="-122"/>
            <a:cs typeface="Times New Roman" panose="02020603050405020304" pitchFamily="18" charset="0"/>
          </a:endParaRPr>
        </a:p>
      </cdr:txBody>
    </cdr:sp>
  </cdr:relSizeAnchor>
  <cdr:relSizeAnchor xmlns:cdr="http://schemas.openxmlformats.org/drawingml/2006/chartDrawing">
    <cdr:from>
      <cdr:x>0.25307</cdr:x>
      <cdr:y>0.4345</cdr:y>
    </cdr:from>
    <cdr:to>
      <cdr:x>0.27083</cdr:x>
      <cdr:y>0.72884</cdr:y>
    </cdr:to>
    <cdr:cxnSp macro="">
      <cdr:nvCxnSpPr>
        <cdr:cNvPr id="4" name="Straight Arrow Connector 3">
          <a:extLst xmlns:a="http://schemas.openxmlformats.org/drawingml/2006/main">
            <a:ext uri="{FF2B5EF4-FFF2-40B4-BE49-F238E27FC236}">
              <a16:creationId xmlns:a16="http://schemas.microsoft.com/office/drawing/2014/main" id="{82FDEACF-3652-7368-8766-7A58261C1DC7}"/>
            </a:ext>
          </a:extLst>
        </cdr:cNvPr>
        <cdr:cNvCxnSpPr>
          <a:cxnSpLocks xmlns:a="http://schemas.openxmlformats.org/drawingml/2006/main" noChangeShapeType="1"/>
        </cdr:cNvCxnSpPr>
      </cdr:nvCxnSpPr>
      <cdr:spPr bwMode="auto">
        <a:xfrm xmlns:a="http://schemas.openxmlformats.org/drawingml/2006/main" flipH="1">
          <a:off x="1203325" y="1535430"/>
          <a:ext cx="84455" cy="1040130"/>
        </a:xfrm>
        <a:prstGeom xmlns:a="http://schemas.openxmlformats.org/drawingml/2006/main" prst="straightConnector1">
          <a:avLst/>
        </a:prstGeom>
        <a:noFill xmlns:a="http://schemas.openxmlformats.org/drawingml/2006/main"/>
        <a:ln xmlns:a="http://schemas.openxmlformats.org/drawingml/2006/main" w="19050">
          <a:solidFill>
            <a:srgbClr val="00B050"/>
          </a:solidFill>
          <a:miter lim="800000"/>
          <a:headEnd/>
          <a:tailEnd type="arrow" w="med" len="med"/>
        </a:ln>
        <a:extLst xmlns:a="http://schemas.openxmlformats.org/drawingml/2006/main">
          <a:ext uri="{909E8E84-426E-40DD-AFC4-6F175D3DCCD1}">
            <a14:hiddenFill xmlns:a14="http://schemas.microsoft.com/office/drawing/2010/main">
              <a:noFill/>
            </a14:hiddenFill>
          </a:ext>
        </a:extLst>
      </cdr:spPr>
    </cdr:cxnSp>
  </cdr:relSizeAnchor>
</c:userShapes>
</file>

<file path=xl/drawings/drawing9.xml><?xml version="1.0" encoding="utf-8"?>
<c:userShapes xmlns:c="http://schemas.openxmlformats.org/drawingml/2006/chart">
  <cdr:relSizeAnchor xmlns:cdr="http://schemas.openxmlformats.org/drawingml/2006/chartDrawing">
    <cdr:from>
      <cdr:x>0.14573</cdr:x>
      <cdr:y>0.27655</cdr:y>
    </cdr:from>
    <cdr:to>
      <cdr:x>0.96618</cdr:x>
      <cdr:y>0.27727</cdr:y>
    </cdr:to>
    <cdr:cxnSp macro="">
      <cdr:nvCxnSpPr>
        <cdr:cNvPr id="2" name="Straight Connector 1">
          <a:extLst xmlns:a="http://schemas.openxmlformats.org/drawingml/2006/main">
            <a:ext uri="{FF2B5EF4-FFF2-40B4-BE49-F238E27FC236}">
              <a16:creationId xmlns:a16="http://schemas.microsoft.com/office/drawing/2014/main" id="{8367978C-5479-6A17-28B5-F4091A9C1663}"/>
            </a:ext>
          </a:extLst>
        </cdr:cNvPr>
        <cdr:cNvCxnSpPr>
          <a:cxnSpLocks xmlns:a="http://schemas.openxmlformats.org/drawingml/2006/main" noChangeShapeType="1"/>
        </cdr:cNvCxnSpPr>
      </cdr:nvCxnSpPr>
      <cdr:spPr bwMode="auto">
        <a:xfrm xmlns:a="http://schemas.openxmlformats.org/drawingml/2006/main">
          <a:off x="689610" y="977266"/>
          <a:ext cx="3882390" cy="2539"/>
        </a:xfrm>
        <a:prstGeom xmlns:a="http://schemas.openxmlformats.org/drawingml/2006/main" prst="line">
          <a:avLst/>
        </a:prstGeom>
        <a:noFill xmlns:a="http://schemas.openxmlformats.org/drawingml/2006/main"/>
        <a:ln xmlns:a="http://schemas.openxmlformats.org/drawingml/2006/main" w="19050">
          <a:solidFill>
            <a:srgbClr val="00B050"/>
          </a:solidFill>
          <a:miter lim="800000"/>
          <a:headEnd/>
          <a:tailEnd/>
        </a:ln>
        <a:extLst xmlns:a="http://schemas.openxmlformats.org/drawingml/2006/main">
          <a:ext uri="{909E8E84-426E-40DD-AFC4-6F175D3DCCD1}">
            <a14:hiddenFill xmlns:a14="http://schemas.microsoft.com/office/drawing/2010/main">
              <a:noFill/>
            </a14:hiddenFill>
          </a:ext>
        </a:extLst>
      </cdr:spPr>
    </cdr:cxnSp>
  </cdr:relSizeAnchor>
  <cdr:relSizeAnchor xmlns:cdr="http://schemas.openxmlformats.org/drawingml/2006/chartDrawing">
    <cdr:from>
      <cdr:x>0.1405</cdr:x>
      <cdr:y>0.13082</cdr:y>
    </cdr:from>
    <cdr:to>
      <cdr:x>0.41385</cdr:x>
      <cdr:y>0.1876</cdr:y>
    </cdr:to>
    <cdr:sp macro="" textlink="">
      <cdr:nvSpPr>
        <cdr:cNvPr id="3" name="Text Box 18">
          <a:extLst xmlns:a="http://schemas.openxmlformats.org/drawingml/2006/main">
            <a:ext uri="{FF2B5EF4-FFF2-40B4-BE49-F238E27FC236}">
              <a16:creationId xmlns:a16="http://schemas.microsoft.com/office/drawing/2014/main" id="{16EC2EBB-87F4-8991-33BA-4426EEE8676D}"/>
            </a:ext>
          </a:extLst>
        </cdr:cNvPr>
        <cdr:cNvSpPr txBox="1">
          <a:spLocks xmlns:a="http://schemas.openxmlformats.org/drawingml/2006/main" noChangeArrowheads="1"/>
        </cdr:cNvSpPr>
      </cdr:nvSpPr>
      <cdr:spPr bwMode="auto">
        <a:xfrm xmlns:a="http://schemas.openxmlformats.org/drawingml/2006/main">
          <a:off x="664837" y="462282"/>
          <a:ext cx="1293503" cy="200658"/>
        </a:xfrm>
        <a:prstGeom xmlns:a="http://schemas.openxmlformats.org/drawingml/2006/main" prst="rect">
          <a:avLst/>
        </a:prstGeom>
        <a:solidFill xmlns:a="http://schemas.openxmlformats.org/drawingml/2006/main">
          <a:srgbClr val="FFFFFF"/>
        </a:solidFill>
        <a:ln xmlns:a="http://schemas.openxmlformats.org/drawingml/2006/main">
          <a:noFill/>
        </a:ln>
        <a:extLst xmlns:a="http://schemas.openxmlformats.org/drawingml/2006/main">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rot="0" vert="horz" wrap="square" lIns="0" tIns="0" rIns="0" bIns="0" anchor="t" anchorCtr="0" upright="1">
          <a:noAutofit/>
        </a:bodyPr>
        <a:lstStyle xmlns:a="http://schemas.openxmlformats.org/drawingml/2006/main"/>
        <a:p xmlns:a="http://schemas.openxmlformats.org/drawingml/2006/main">
          <a:pPr marL="0" marR="0" algn="l">
            <a:lnSpc>
              <a:spcPts val="1300"/>
            </a:lnSpc>
            <a:spcBef>
              <a:spcPts val="0"/>
            </a:spcBef>
            <a:spcAft>
              <a:spcPts val="0"/>
            </a:spcAft>
          </a:pPr>
          <a:r>
            <a:rPr lang="en-US" sz="1000">
              <a:solidFill>
                <a:srgbClr val="00B050"/>
              </a:solidFill>
              <a:effectLst/>
              <a:latin typeface="Palatino Linotype" panose="02040502050505030304" pitchFamily="18" charset="0"/>
              <a:ea typeface="SimSun" panose="02010600030101010101" pitchFamily="2" charset="-122"/>
              <a:cs typeface="Times New Roman" panose="02020603050405020304" pitchFamily="18" charset="0"/>
            </a:rPr>
            <a:t>Long-term sustained level = 413</a:t>
          </a:r>
          <a:endParaRPr lang="en-US" sz="1000">
            <a:solidFill>
              <a:srgbClr val="000000"/>
            </a:solidFill>
            <a:effectLst/>
            <a:latin typeface="Palatino Linotype" panose="02040502050505030304" pitchFamily="18" charset="0"/>
            <a:ea typeface="SimSun" panose="02010600030101010101" pitchFamily="2" charset="-122"/>
            <a:cs typeface="Times New Roman" panose="02020603050405020304" pitchFamily="18" charset="0"/>
          </a:endParaRPr>
        </a:p>
      </cdr:txBody>
    </cdr:sp>
  </cdr:relSizeAnchor>
  <cdr:relSizeAnchor xmlns:cdr="http://schemas.openxmlformats.org/drawingml/2006/chartDrawing">
    <cdr:from>
      <cdr:x>0.24034</cdr:x>
      <cdr:y>0.22426</cdr:y>
    </cdr:from>
    <cdr:to>
      <cdr:x>0.25121</cdr:x>
      <cdr:y>0.28302</cdr:y>
    </cdr:to>
    <cdr:cxnSp macro="">
      <cdr:nvCxnSpPr>
        <cdr:cNvPr id="4" name="Straight Arrow Connector 3">
          <a:extLst xmlns:a="http://schemas.openxmlformats.org/drawingml/2006/main">
            <a:ext uri="{FF2B5EF4-FFF2-40B4-BE49-F238E27FC236}">
              <a16:creationId xmlns:a16="http://schemas.microsoft.com/office/drawing/2014/main" id="{D655542E-9ED0-0559-CFE1-CF32C3052FD2}"/>
            </a:ext>
          </a:extLst>
        </cdr:cNvPr>
        <cdr:cNvCxnSpPr>
          <a:cxnSpLocks xmlns:a="http://schemas.openxmlformats.org/drawingml/2006/main" noChangeShapeType="1"/>
        </cdr:cNvCxnSpPr>
      </cdr:nvCxnSpPr>
      <cdr:spPr bwMode="auto">
        <a:xfrm xmlns:a="http://schemas.openxmlformats.org/drawingml/2006/main" flipH="1">
          <a:off x="1137294" y="792480"/>
          <a:ext cx="51426" cy="207649"/>
        </a:xfrm>
        <a:prstGeom xmlns:a="http://schemas.openxmlformats.org/drawingml/2006/main" prst="straightConnector1">
          <a:avLst/>
        </a:prstGeom>
        <a:noFill xmlns:a="http://schemas.openxmlformats.org/drawingml/2006/main"/>
        <a:ln xmlns:a="http://schemas.openxmlformats.org/drawingml/2006/main" w="19050">
          <a:solidFill>
            <a:srgbClr val="00B050"/>
          </a:solidFill>
          <a:miter lim="800000"/>
          <a:headEnd/>
          <a:tailEnd type="arrow" w="med" len="med"/>
        </a:ln>
        <a:extLst xmlns:a="http://schemas.openxmlformats.org/drawingml/2006/main">
          <a:ext uri="{909E8E84-426E-40DD-AFC4-6F175D3DCCD1}">
            <a14:hiddenFill xmlns:a14="http://schemas.microsoft.com/office/drawing/2010/main">
              <a:noFill/>
            </a14:hiddenFill>
          </a:ext>
        </a:extLst>
      </cdr:spPr>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Green_TIMO_Project2017\FIA\POUNCH_data\Parameters_Link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rbonDataFromDaveMaass26July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Spp"/>
      <sheetName val="StockingGuides"/>
      <sheetName val="StockingParms"/>
    </sheetNames>
    <sheetDataSet>
      <sheetData sheetId="0"/>
      <sheetData sheetId="1"/>
      <sheetData sheetId="2"/>
      <sheetData sheetId="3">
        <row r="4">
          <cell r="B4">
            <v>121.77</v>
          </cell>
        </row>
        <row r="63">
          <cell r="B63">
            <v>112.42100000000001</v>
          </cell>
          <cell r="C63">
            <v>807.12</v>
          </cell>
          <cell r="D63">
            <v>61.369399999999999</v>
          </cell>
          <cell r="E63">
            <v>440.88</v>
          </cell>
          <cell r="F63">
            <v>49.486699999999999</v>
          </cell>
          <cell r="G63">
            <v>353.52</v>
          </cell>
        </row>
        <row r="64">
          <cell r="B64">
            <v>119.02249999999999</v>
          </cell>
          <cell r="C64">
            <v>725.36</v>
          </cell>
          <cell r="D64">
            <v>67.9709</v>
          </cell>
          <cell r="E64">
            <v>409.52</v>
          </cell>
          <cell r="F64">
            <v>55.207999999999998</v>
          </cell>
          <cell r="G64">
            <v>330</v>
          </cell>
        </row>
        <row r="65">
          <cell r="B65">
            <v>125.18389999999999</v>
          </cell>
          <cell r="C65">
            <v>644.71999999999991</v>
          </cell>
          <cell r="D65">
            <v>74.572399999999988</v>
          </cell>
          <cell r="E65">
            <v>382.64000000000004</v>
          </cell>
          <cell r="F65">
            <v>60.489199999999997</v>
          </cell>
          <cell r="G65">
            <v>312.08</v>
          </cell>
        </row>
        <row r="66">
          <cell r="B66">
            <v>131.78539999999998</v>
          </cell>
          <cell r="C66">
            <v>584.24</v>
          </cell>
          <cell r="D66">
            <v>81.173900000000003</v>
          </cell>
          <cell r="E66">
            <v>358</v>
          </cell>
          <cell r="F66">
            <v>66.650599999999997</v>
          </cell>
          <cell r="G66">
            <v>294.16000000000003</v>
          </cell>
        </row>
        <row r="67">
          <cell r="B67">
            <v>138.827</v>
          </cell>
          <cell r="C67">
            <v>528.24</v>
          </cell>
          <cell r="D67">
            <v>88.215500000000006</v>
          </cell>
          <cell r="E67">
            <v>333.35999999999996</v>
          </cell>
          <cell r="F67">
            <v>72.811999999999998</v>
          </cell>
          <cell r="G67">
            <v>279.59999999999997</v>
          </cell>
        </row>
        <row r="68">
          <cell r="B68">
            <v>145.86859999999999</v>
          </cell>
          <cell r="C68">
            <v>480.08</v>
          </cell>
          <cell r="D68">
            <v>94.376899999999992</v>
          </cell>
          <cell r="E68">
            <v>314.32</v>
          </cell>
          <cell r="F68">
            <v>79.413499999999999</v>
          </cell>
          <cell r="G68">
            <v>265.03999999999996</v>
          </cell>
        </row>
        <row r="69">
          <cell r="B69">
            <v>152.03</v>
          </cell>
          <cell r="C69">
            <v>438.64000000000004</v>
          </cell>
          <cell r="D69">
            <v>101.41849999999999</v>
          </cell>
          <cell r="E69">
            <v>294.16000000000003</v>
          </cell>
          <cell r="F69">
            <v>85.5749</v>
          </cell>
          <cell r="G69">
            <v>251.6</v>
          </cell>
        </row>
        <row r="70">
          <cell r="B70">
            <v>159.07159999999999</v>
          </cell>
          <cell r="C70">
            <v>405.03999999999996</v>
          </cell>
          <cell r="D70">
            <v>107.57989999999999</v>
          </cell>
          <cell r="E70">
            <v>275.12</v>
          </cell>
          <cell r="F70">
            <v>92.616499999999988</v>
          </cell>
          <cell r="G70">
            <v>237.04</v>
          </cell>
        </row>
        <row r="71">
          <cell r="B71">
            <v>165.67310000000001</v>
          </cell>
          <cell r="C71">
            <v>373.68</v>
          </cell>
          <cell r="D71">
            <v>114.6215</v>
          </cell>
          <cell r="E71">
            <v>257.20000000000005</v>
          </cell>
          <cell r="F71">
            <v>98.777900000000002</v>
          </cell>
          <cell r="G71">
            <v>225.84</v>
          </cell>
        </row>
        <row r="72">
          <cell r="B72">
            <v>171.83449999999999</v>
          </cell>
          <cell r="C72">
            <v>347.92</v>
          </cell>
          <cell r="D72">
            <v>120.34279999999998</v>
          </cell>
          <cell r="E72">
            <v>243.76</v>
          </cell>
          <cell r="F72">
            <v>104.49919999999999</v>
          </cell>
          <cell r="G72">
            <v>213.51999999999998</v>
          </cell>
        </row>
        <row r="73">
          <cell r="B73">
            <v>177.11569999999998</v>
          </cell>
          <cell r="C73">
            <v>325.52</v>
          </cell>
          <cell r="D73">
            <v>126.0641</v>
          </cell>
          <cell r="E73">
            <v>228.08</v>
          </cell>
          <cell r="F73">
            <v>111.10069999999999</v>
          </cell>
          <cell r="G73">
            <v>202.32000000000002</v>
          </cell>
        </row>
        <row r="74">
          <cell r="B74">
            <v>182.83699999999999</v>
          </cell>
          <cell r="C74">
            <v>305.36</v>
          </cell>
          <cell r="D74">
            <v>131.78539999999998</v>
          </cell>
          <cell r="E74">
            <v>215.76</v>
          </cell>
          <cell r="F74">
            <v>117.7022</v>
          </cell>
          <cell r="G74">
            <v>188.88</v>
          </cell>
        </row>
        <row r="75">
          <cell r="B75">
            <v>188.11819999999997</v>
          </cell>
          <cell r="C75">
            <v>286.32</v>
          </cell>
          <cell r="D75">
            <v>137.9468</v>
          </cell>
          <cell r="E75">
            <v>204.56</v>
          </cell>
          <cell r="F75">
            <v>124.74379999999999</v>
          </cell>
          <cell r="G75">
            <v>178.79999999999998</v>
          </cell>
        </row>
        <row r="76">
          <cell r="B76">
            <v>192.95930000000001</v>
          </cell>
          <cell r="C76">
            <v>268.39999999999998</v>
          </cell>
          <cell r="D76">
            <v>142.78789999999998</v>
          </cell>
          <cell r="E76">
            <v>194.48000000000002</v>
          </cell>
          <cell r="F76">
            <v>129.5849</v>
          </cell>
          <cell r="G76">
            <v>172.08</v>
          </cell>
        </row>
        <row r="77">
          <cell r="B77">
            <v>197.8004</v>
          </cell>
          <cell r="C77">
            <v>251.6</v>
          </cell>
          <cell r="D77">
            <v>147.18889999999999</v>
          </cell>
          <cell r="E77">
            <v>186.64</v>
          </cell>
          <cell r="F77">
            <v>133.98589999999999</v>
          </cell>
          <cell r="G77">
            <v>166.48000000000002</v>
          </cell>
        </row>
        <row r="78">
          <cell r="B78">
            <v>202.64150000000001</v>
          </cell>
          <cell r="C78">
            <v>235.92</v>
          </cell>
          <cell r="D78">
            <v>152.03</v>
          </cell>
          <cell r="E78">
            <v>177.68</v>
          </cell>
          <cell r="F78">
            <v>138.3869</v>
          </cell>
          <cell r="G78">
            <v>160.88</v>
          </cell>
        </row>
        <row r="79">
          <cell r="B79">
            <v>207.48259999999999</v>
          </cell>
          <cell r="C79">
            <v>219.12</v>
          </cell>
          <cell r="D79">
            <v>157.31119999999999</v>
          </cell>
          <cell r="E79">
            <v>168.72</v>
          </cell>
          <cell r="F79">
            <v>143.66809999999998</v>
          </cell>
          <cell r="G79">
            <v>154.16000000000003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es"/>
      <sheetName val="Counties"/>
      <sheetName val="Graph"/>
      <sheetName val="ReadMe"/>
      <sheetName val="USFSCarbonSummary"/>
    </sheetNames>
    <sheetDataSet>
      <sheetData sheetId="0">
        <row r="12">
          <cell r="H12">
            <v>70.585899999999995</v>
          </cell>
        </row>
        <row r="13">
          <cell r="H13">
            <v>79.891000000000005</v>
          </cell>
        </row>
      </sheetData>
      <sheetData sheetId="1">
        <row r="1">
          <cell r="C1">
            <v>50.2</v>
          </cell>
        </row>
        <row r="2">
          <cell r="M2">
            <v>2.4710000000000001</v>
          </cell>
        </row>
        <row r="3">
          <cell r="M3">
            <v>0.90718473999999005</v>
          </cell>
        </row>
        <row r="8">
          <cell r="A8" t="str">
            <v>Maine</v>
          </cell>
          <cell r="B8" t="str">
            <v>Aroostook</v>
          </cell>
          <cell r="J8">
            <v>38.650900000000007</v>
          </cell>
        </row>
        <row r="9">
          <cell r="A9" t="str">
            <v>Maine</v>
          </cell>
          <cell r="B9" t="str">
            <v>Cumberland</v>
          </cell>
          <cell r="J9">
            <v>61.452000000000005</v>
          </cell>
        </row>
        <row r="10">
          <cell r="A10" t="str">
            <v>Maine</v>
          </cell>
          <cell r="B10" t="str">
            <v>Franklin</v>
          </cell>
          <cell r="J10">
            <v>40.220299999999995</v>
          </cell>
        </row>
        <row r="11">
          <cell r="A11" t="str">
            <v>Maine</v>
          </cell>
          <cell r="B11" t="str">
            <v>Hancock</v>
          </cell>
          <cell r="J11">
            <v>42.6496</v>
          </cell>
        </row>
        <row r="12">
          <cell r="A12" t="str">
            <v>Maine</v>
          </cell>
          <cell r="B12" t="str">
            <v>Knox</v>
          </cell>
          <cell r="J12">
            <v>41.988200000000006</v>
          </cell>
        </row>
        <row r="13">
          <cell r="A13" t="str">
            <v>Maine</v>
          </cell>
          <cell r="B13" t="str">
            <v>Lincoln</v>
          </cell>
          <cell r="J13">
            <v>47.551500000000011</v>
          </cell>
        </row>
        <row r="14">
          <cell r="A14" t="str">
            <v>Maine</v>
          </cell>
          <cell r="B14" t="str">
            <v>Oxford</v>
          </cell>
          <cell r="J14">
            <v>42.320252922651932</v>
          </cell>
        </row>
        <row r="15">
          <cell r="A15" t="str">
            <v>Maine</v>
          </cell>
          <cell r="B15" t="str">
            <v>Penobscot</v>
          </cell>
          <cell r="J15">
            <v>40.5593</v>
          </cell>
        </row>
        <row r="16">
          <cell r="A16" t="str">
            <v>Maine</v>
          </cell>
          <cell r="B16" t="str">
            <v>Piscataquis</v>
          </cell>
          <cell r="J16">
            <v>40.186500000000002</v>
          </cell>
        </row>
        <row r="17">
          <cell r="A17" t="str">
            <v>Maine</v>
          </cell>
          <cell r="B17" t="str">
            <v>Sagadahoc</v>
          </cell>
          <cell r="J17">
            <v>47.946900000000007</v>
          </cell>
        </row>
        <row r="18">
          <cell r="A18" t="str">
            <v>Maine</v>
          </cell>
          <cell r="B18" t="str">
            <v>Somerset</v>
          </cell>
          <cell r="J18">
            <v>36.786300000000004</v>
          </cell>
        </row>
        <row r="19">
          <cell r="A19" t="str">
            <v>Maine</v>
          </cell>
          <cell r="B19" t="str">
            <v>Waldo</v>
          </cell>
          <cell r="J19">
            <v>51.0107</v>
          </cell>
        </row>
        <row r="20">
          <cell r="A20" t="str">
            <v>Maine</v>
          </cell>
          <cell r="B20" t="str">
            <v>Washington</v>
          </cell>
          <cell r="J20">
            <v>37.237399999999994</v>
          </cell>
        </row>
        <row r="21">
          <cell r="J21">
            <v>39.468400000000003</v>
          </cell>
        </row>
        <row r="22">
          <cell r="A22" t="str">
            <v>New Hampshire</v>
          </cell>
          <cell r="B22" t="str">
            <v>Carroll</v>
          </cell>
          <cell r="J22">
            <v>61.464100000000002</v>
          </cell>
        </row>
        <row r="23">
          <cell r="A23" t="str">
            <v>New Hampshire</v>
          </cell>
          <cell r="B23" t="str">
            <v>Chesire</v>
          </cell>
        </row>
        <row r="24">
          <cell r="A24" t="str">
            <v>New Hampshire</v>
          </cell>
          <cell r="B24" t="str">
            <v>Coos</v>
          </cell>
          <cell r="J24">
            <v>40.078600000000002</v>
          </cell>
        </row>
        <row r="25">
          <cell r="A25" t="str">
            <v>New Hampshire</v>
          </cell>
          <cell r="B25" t="str">
            <v>Grafton</v>
          </cell>
          <cell r="J25">
            <v>54.319299999999998</v>
          </cell>
        </row>
        <row r="26">
          <cell r="A26" t="str">
            <v>New Hampshire</v>
          </cell>
          <cell r="B26" t="str">
            <v>Hillsborough</v>
          </cell>
          <cell r="J26">
            <v>67.134299999999996</v>
          </cell>
        </row>
        <row r="27">
          <cell r="A27" t="str">
            <v>New Hampshire</v>
          </cell>
          <cell r="B27" t="str">
            <v>Merrimack</v>
          </cell>
          <cell r="J27">
            <v>59.591299999999997</v>
          </cell>
        </row>
        <row r="28">
          <cell r="A28" t="str">
            <v>New Hampshire</v>
          </cell>
          <cell r="B28" t="str">
            <v>Sullivan</v>
          </cell>
          <cell r="J28">
            <v>52.898899999999998</v>
          </cell>
        </row>
        <row r="29">
          <cell r="J29">
            <v>51.832599999999999</v>
          </cell>
        </row>
        <row r="30">
          <cell r="A30" t="str">
            <v>Vermont</v>
          </cell>
          <cell r="B30" t="str">
            <v>Addison</v>
          </cell>
        </row>
        <row r="31">
          <cell r="A31" t="str">
            <v>Vermont</v>
          </cell>
          <cell r="B31" t="str">
            <v>Bennington</v>
          </cell>
          <cell r="J31">
            <v>69.317799999999991</v>
          </cell>
        </row>
        <row r="32">
          <cell r="A32" t="str">
            <v>Vermont</v>
          </cell>
          <cell r="B32" t="str">
            <v>Caledonia</v>
          </cell>
          <cell r="J32">
            <v>45.762680000000003</v>
          </cell>
        </row>
        <row r="33">
          <cell r="A33" t="str">
            <v>Vermont</v>
          </cell>
          <cell r="B33" t="str">
            <v>Chittenden</v>
          </cell>
          <cell r="J33">
            <v>58.933399999999999</v>
          </cell>
        </row>
        <row r="34">
          <cell r="A34" t="str">
            <v>Vermont</v>
          </cell>
          <cell r="B34" t="str">
            <v>Essex</v>
          </cell>
          <cell r="J34">
            <v>43.842500000000001</v>
          </cell>
        </row>
        <row r="35">
          <cell r="A35" t="str">
            <v>Vermont</v>
          </cell>
          <cell r="B35" t="str">
            <v>Franklin</v>
          </cell>
          <cell r="J35">
            <v>62.9405</v>
          </cell>
        </row>
        <row r="36">
          <cell r="A36" t="str">
            <v>Vermont</v>
          </cell>
          <cell r="B36" t="str">
            <v>Lamoille</v>
          </cell>
        </row>
        <row r="37">
          <cell r="A37" t="str">
            <v>Vermont</v>
          </cell>
          <cell r="B37" t="str">
            <v>Orange</v>
          </cell>
        </row>
        <row r="38">
          <cell r="A38" t="str">
            <v>Vermont</v>
          </cell>
          <cell r="B38" t="str">
            <v>Orleans</v>
          </cell>
          <cell r="J38">
            <v>49.4114</v>
          </cell>
        </row>
        <row r="39">
          <cell r="A39" t="str">
            <v>Vermont</v>
          </cell>
          <cell r="B39" t="str">
            <v>Rutland</v>
          </cell>
          <cell r="J39">
            <v>62.796399999999998</v>
          </cell>
        </row>
        <row r="40">
          <cell r="A40" t="str">
            <v>Vermont</v>
          </cell>
          <cell r="B40" t="str">
            <v>Washington</v>
          </cell>
          <cell r="J40">
            <v>55.920200000000001</v>
          </cell>
        </row>
        <row r="41">
          <cell r="A41" t="str">
            <v>Vermont</v>
          </cell>
          <cell r="B41" t="str">
            <v>Windham</v>
          </cell>
          <cell r="J41">
            <v>68.470439999999996</v>
          </cell>
        </row>
        <row r="42">
          <cell r="A42" t="str">
            <v>Vermont</v>
          </cell>
          <cell r="B42" t="str">
            <v>Windsor</v>
          </cell>
          <cell r="J42">
            <v>59.284800000000004</v>
          </cell>
        </row>
        <row r="44">
          <cell r="A44" t="str">
            <v>Massachusetts</v>
          </cell>
          <cell r="B44" t="str">
            <v>total</v>
          </cell>
        </row>
        <row r="45">
          <cell r="A45" t="str">
            <v>Connecticut</v>
          </cell>
          <cell r="B45" t="str">
            <v>Total</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11FD2-A750-4C8D-A670-7478236AFC04}">
  <dimension ref="A1:A8"/>
  <sheetViews>
    <sheetView workbookViewId="0">
      <selection activeCell="A8" sqref="A8"/>
    </sheetView>
  </sheetViews>
  <sheetFormatPr defaultRowHeight="15" x14ac:dyDescent="0.25"/>
  <sheetData>
    <row r="1" spans="1:1" x14ac:dyDescent="0.25">
      <c r="A1" t="s">
        <v>211</v>
      </c>
    </row>
    <row r="2" spans="1:1" x14ac:dyDescent="0.25">
      <c r="A2" t="s">
        <v>212</v>
      </c>
    </row>
    <row r="3" spans="1:1" x14ac:dyDescent="0.25">
      <c r="A3" t="s">
        <v>213</v>
      </c>
    </row>
    <row r="4" spans="1:1" x14ac:dyDescent="0.25">
      <c r="A4" t="s">
        <v>214</v>
      </c>
    </row>
    <row r="5" spans="1:1" x14ac:dyDescent="0.25">
      <c r="A5" t="s">
        <v>215</v>
      </c>
    </row>
    <row r="6" spans="1:1" x14ac:dyDescent="0.25">
      <c r="A6" t="s">
        <v>216</v>
      </c>
    </row>
    <row r="8" spans="1:1" x14ac:dyDescent="0.25">
      <c r="A8" t="s">
        <v>217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4AE35-06FD-448C-BB1C-D79F405EBFF1}">
  <dimension ref="B1:C6"/>
  <sheetViews>
    <sheetView workbookViewId="0">
      <selection activeCell="C6" sqref="C6"/>
    </sheetView>
  </sheetViews>
  <sheetFormatPr defaultRowHeight="15" x14ac:dyDescent="0.25"/>
  <cols>
    <col min="2" max="2" width="14.28515625" customWidth="1"/>
  </cols>
  <sheetData>
    <row r="1" spans="2:3" x14ac:dyDescent="0.25">
      <c r="B1" t="s">
        <v>33</v>
      </c>
    </row>
    <row r="2" spans="2:3" x14ac:dyDescent="0.25">
      <c r="B2" t="s">
        <v>34</v>
      </c>
      <c r="C2" t="s">
        <v>35</v>
      </c>
    </row>
    <row r="3" spans="2:3" x14ac:dyDescent="0.25">
      <c r="B3">
        <v>30</v>
      </c>
      <c r="C3">
        <f>B3*2.471</f>
        <v>74.13</v>
      </c>
    </row>
    <row r="6" spans="2:3" x14ac:dyDescent="0.25">
      <c r="B6" t="s">
        <v>199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37724-6EA6-4BBB-BC97-5D310CF6190F}">
  <dimension ref="A1:S134"/>
  <sheetViews>
    <sheetView topLeftCell="A14" zoomScale="130" zoomScaleNormal="130" workbookViewId="0">
      <selection activeCell="Q23" sqref="Q23"/>
    </sheetView>
  </sheetViews>
  <sheetFormatPr defaultRowHeight="15" x14ac:dyDescent="0.25"/>
  <cols>
    <col min="2" max="2" width="12.28515625" customWidth="1"/>
    <col min="3" max="3" width="11.5703125" customWidth="1"/>
    <col min="4" max="4" width="12" customWidth="1"/>
    <col min="5" max="5" width="11.140625" customWidth="1"/>
    <col min="7" max="7" width="11.42578125" customWidth="1"/>
  </cols>
  <sheetData>
    <row r="1" spans="1:2" x14ac:dyDescent="0.25">
      <c r="B1" t="s">
        <v>209</v>
      </c>
    </row>
    <row r="16" spans="1:2" x14ac:dyDescent="0.25">
      <c r="A16" t="s">
        <v>210</v>
      </c>
    </row>
    <row r="17" spans="1:7" ht="15.75" thickBot="1" x14ac:dyDescent="0.3">
      <c r="B17" t="s">
        <v>186</v>
      </c>
      <c r="C17" t="s">
        <v>185</v>
      </c>
    </row>
    <row r="18" spans="1:7" ht="39" thickTop="1" thickBot="1" x14ac:dyDescent="0.3">
      <c r="A18" s="21"/>
      <c r="C18" s="21" t="s">
        <v>184</v>
      </c>
      <c r="D18" s="21" t="s">
        <v>183</v>
      </c>
      <c r="F18" s="21" t="s">
        <v>182</v>
      </c>
      <c r="G18" s="21" t="s">
        <v>181</v>
      </c>
    </row>
    <row r="19" spans="1:7" ht="39" thickTop="1" thickBot="1" x14ac:dyDescent="0.3">
      <c r="A19" s="21"/>
      <c r="C19" s="21" t="s">
        <v>180</v>
      </c>
      <c r="D19" s="21" t="s">
        <v>179</v>
      </c>
      <c r="F19" t="s">
        <v>178</v>
      </c>
      <c r="G19" t="s">
        <v>177</v>
      </c>
    </row>
    <row r="20" spans="1:7" ht="20.25" thickTop="1" thickBot="1" x14ac:dyDescent="0.3">
      <c r="B20" s="21" t="s">
        <v>143</v>
      </c>
      <c r="C20" s="23">
        <v>1397.7501999999999</v>
      </c>
      <c r="D20" s="18">
        <v>41.854399999999998</v>
      </c>
      <c r="F20">
        <f t="shared" ref="F20:G24" si="0">C20*2.47/35.315</f>
        <v>97.761376015857294</v>
      </c>
      <c r="G20">
        <f t="shared" si="0"/>
        <v>2.927378394449951</v>
      </c>
    </row>
    <row r="21" spans="1:7" ht="39" thickTop="1" thickBot="1" x14ac:dyDescent="0.3">
      <c r="B21" s="21" t="s">
        <v>176</v>
      </c>
      <c r="C21" s="23">
        <v>166.27</v>
      </c>
      <c r="D21" s="18">
        <v>13.154400000000001</v>
      </c>
      <c r="F21">
        <f t="shared" si="0"/>
        <v>11.629248194818068</v>
      </c>
      <c r="G21">
        <f t="shared" si="0"/>
        <v>0.9200444003964322</v>
      </c>
    </row>
    <row r="22" spans="1:7" ht="39" thickTop="1" thickBot="1" x14ac:dyDescent="0.3">
      <c r="B22" s="21" t="s">
        <v>175</v>
      </c>
      <c r="C22" s="23">
        <v>614.69000000000005</v>
      </c>
      <c r="D22" s="18">
        <v>26.890499999999999</v>
      </c>
      <c r="F22">
        <f t="shared" si="0"/>
        <v>42.992617867761588</v>
      </c>
      <c r="G22">
        <f t="shared" si="0"/>
        <v>1.8807740336967298</v>
      </c>
    </row>
    <row r="23" spans="1:7" ht="39" thickTop="1" thickBot="1" x14ac:dyDescent="0.3">
      <c r="B23" s="21" t="s">
        <v>174</v>
      </c>
      <c r="C23" s="23">
        <v>1191.6500000000001</v>
      </c>
      <c r="D23" s="18">
        <v>39.67</v>
      </c>
      <c r="F23">
        <f t="shared" si="0"/>
        <v>83.346325923828417</v>
      </c>
      <c r="G23">
        <f t="shared" si="0"/>
        <v>2.774597196658644</v>
      </c>
    </row>
    <row r="24" spans="1:7" ht="39" thickTop="1" thickBot="1" x14ac:dyDescent="0.3">
      <c r="B24" s="21" t="s">
        <v>173</v>
      </c>
      <c r="C24" s="18">
        <v>2079.9</v>
      </c>
      <c r="D24" s="18">
        <v>54.8262</v>
      </c>
      <c r="F24">
        <f t="shared" si="0"/>
        <v>145.47226391051964</v>
      </c>
      <c r="G24">
        <f t="shared" si="0"/>
        <v>3.8346513945915337</v>
      </c>
    </row>
    <row r="25" spans="1:7" ht="19.5" thickTop="1" x14ac:dyDescent="0.25">
      <c r="B25" s="25"/>
    </row>
    <row r="26" spans="1:7" ht="15.75" thickBot="1" x14ac:dyDescent="0.3"/>
    <row r="27" spans="1:7" ht="20.25" thickTop="1" thickBot="1" x14ac:dyDescent="0.3">
      <c r="B27" s="20" t="s">
        <v>142</v>
      </c>
      <c r="C27" s="24">
        <f>B54</f>
        <v>1832.712</v>
      </c>
      <c r="D27">
        <f>N55</f>
        <v>39.7074</v>
      </c>
      <c r="F27">
        <f>C27*2.47/35.315</f>
        <v>128.18345292368681</v>
      </c>
      <c r="G27">
        <f>D27*2.47/35.315</f>
        <v>2.7772130256265046</v>
      </c>
    </row>
    <row r="28" spans="1:7" ht="15.75" thickTop="1" x14ac:dyDescent="0.25"/>
    <row r="30" spans="1:7" x14ac:dyDescent="0.25">
      <c r="C30">
        <f>30*85</f>
        <v>2550</v>
      </c>
    </row>
    <row r="39" spans="1:13" ht="18.75" x14ac:dyDescent="0.3">
      <c r="A39" s="15" t="s">
        <v>172</v>
      </c>
      <c r="M39" s="15" t="s">
        <v>171</v>
      </c>
    </row>
    <row r="40" spans="1:13" ht="18.75" x14ac:dyDescent="0.3">
      <c r="A40" s="15" t="s">
        <v>170</v>
      </c>
      <c r="M40" s="15" t="s">
        <v>170</v>
      </c>
    </row>
    <row r="41" spans="1:13" ht="18.75" x14ac:dyDescent="0.3">
      <c r="A41" s="15" t="s">
        <v>168</v>
      </c>
      <c r="M41" s="15" t="s">
        <v>169</v>
      </c>
    </row>
    <row r="42" spans="1:13" ht="18.75" x14ac:dyDescent="0.3">
      <c r="A42" s="15" t="s">
        <v>167</v>
      </c>
      <c r="M42" s="15" t="s">
        <v>168</v>
      </c>
    </row>
    <row r="43" spans="1:13" ht="18.75" x14ac:dyDescent="0.3">
      <c r="A43" s="15" t="s">
        <v>166</v>
      </c>
      <c r="M43" s="15" t="s">
        <v>167</v>
      </c>
    </row>
    <row r="44" spans="1:13" ht="18.75" x14ac:dyDescent="0.3">
      <c r="A44" s="15" t="s">
        <v>165</v>
      </c>
      <c r="M44" s="15" t="s">
        <v>166</v>
      </c>
    </row>
    <row r="45" spans="1:13" ht="18.75" x14ac:dyDescent="0.3">
      <c r="A45" s="15" t="s">
        <v>163</v>
      </c>
      <c r="M45" s="15" t="s">
        <v>165</v>
      </c>
    </row>
    <row r="46" spans="1:13" ht="18.75" x14ac:dyDescent="0.3">
      <c r="A46" s="15" t="s">
        <v>164</v>
      </c>
      <c r="M46" s="15" t="s">
        <v>163</v>
      </c>
    </row>
    <row r="47" spans="1:13" ht="18.75" x14ac:dyDescent="0.3">
      <c r="A47" s="15" t="s">
        <v>161</v>
      </c>
      <c r="M47" s="15" t="s">
        <v>162</v>
      </c>
    </row>
    <row r="48" spans="1:13" ht="18.75" x14ac:dyDescent="0.3">
      <c r="A48" s="15" t="s">
        <v>160</v>
      </c>
      <c r="M48" s="15" t="s">
        <v>161</v>
      </c>
    </row>
    <row r="49" spans="1:19" ht="18.75" x14ac:dyDescent="0.3">
      <c r="A49" s="15"/>
      <c r="M49" s="15" t="s">
        <v>160</v>
      </c>
    </row>
    <row r="50" spans="1:19" ht="19.5" thickBot="1" x14ac:dyDescent="0.35">
      <c r="A50" s="45" t="s">
        <v>159</v>
      </c>
      <c r="B50" s="46"/>
      <c r="C50" s="46"/>
      <c r="D50" s="46"/>
      <c r="E50" s="46"/>
      <c r="F50" s="46"/>
      <c r="G50" s="46"/>
      <c r="M50" s="15"/>
    </row>
    <row r="51" spans="1:19" ht="20.25" thickTop="1" thickBot="1" x14ac:dyDescent="0.3">
      <c r="A51" s="22"/>
      <c r="B51" s="47" t="s">
        <v>150</v>
      </c>
      <c r="C51" s="48"/>
      <c r="D51" s="48"/>
      <c r="E51" s="48"/>
      <c r="F51" s="48"/>
      <c r="G51" s="49"/>
      <c r="M51" s="45" t="s">
        <v>159</v>
      </c>
      <c r="N51" s="46"/>
      <c r="O51" s="46"/>
      <c r="P51" s="46"/>
      <c r="Q51" s="46"/>
      <c r="R51" s="46"/>
      <c r="S51" s="46"/>
    </row>
    <row r="52" spans="1:19" ht="76.5" thickTop="1" thickBot="1" x14ac:dyDescent="0.3">
      <c r="A52" s="21" t="s">
        <v>149</v>
      </c>
      <c r="B52" s="21" t="s">
        <v>143</v>
      </c>
      <c r="C52" s="21" t="s">
        <v>148</v>
      </c>
      <c r="D52" s="21" t="s">
        <v>147</v>
      </c>
      <c r="E52" s="21" t="s">
        <v>146</v>
      </c>
      <c r="F52" s="21" t="s">
        <v>145</v>
      </c>
      <c r="G52" s="21" t="s">
        <v>144</v>
      </c>
      <c r="M52" s="22"/>
      <c r="N52" s="47" t="s">
        <v>150</v>
      </c>
      <c r="O52" s="48"/>
      <c r="P52" s="48"/>
      <c r="Q52" s="48"/>
      <c r="R52" s="48"/>
      <c r="S52" s="49"/>
    </row>
    <row r="53" spans="1:19" ht="76.5" thickTop="1" thickBot="1" x14ac:dyDescent="0.3">
      <c r="A53" s="20" t="s">
        <v>143</v>
      </c>
      <c r="B53" s="23">
        <v>1397.7501999999999</v>
      </c>
      <c r="C53" s="23">
        <v>1035.9038</v>
      </c>
      <c r="D53" s="23">
        <v>1687.8233</v>
      </c>
      <c r="E53" s="23">
        <v>1179.8821</v>
      </c>
      <c r="F53" s="18">
        <v>723.4991</v>
      </c>
      <c r="G53" s="18">
        <v>86.925700000000006</v>
      </c>
      <c r="M53" s="21" t="s">
        <v>149</v>
      </c>
      <c r="N53" s="21" t="s">
        <v>143</v>
      </c>
      <c r="O53" s="21" t="s">
        <v>148</v>
      </c>
      <c r="P53" s="21" t="s">
        <v>147</v>
      </c>
      <c r="Q53" s="21" t="s">
        <v>146</v>
      </c>
      <c r="R53" s="21" t="s">
        <v>145</v>
      </c>
      <c r="S53" s="21" t="s">
        <v>144</v>
      </c>
    </row>
    <row r="54" spans="1:19" ht="20.25" thickTop="1" thickBot="1" x14ac:dyDescent="0.3">
      <c r="A54" s="20" t="s">
        <v>142</v>
      </c>
      <c r="B54" s="23">
        <v>1832.712</v>
      </c>
      <c r="C54" s="23">
        <v>2333.6374000000001</v>
      </c>
      <c r="D54" s="23">
        <v>1974.8659</v>
      </c>
      <c r="E54" s="23">
        <v>1497.3505</v>
      </c>
      <c r="F54" s="18">
        <v>875.23540000000003</v>
      </c>
      <c r="G54" s="18">
        <v>27.622900000000001</v>
      </c>
      <c r="M54" s="20" t="s">
        <v>143</v>
      </c>
      <c r="N54" s="18">
        <v>41.854399999999998</v>
      </c>
      <c r="O54" s="18">
        <v>35.914700000000003</v>
      </c>
      <c r="P54" s="18">
        <v>48.680199999999999</v>
      </c>
      <c r="Q54" s="18">
        <v>36.874200000000002</v>
      </c>
      <c r="R54" s="18">
        <v>20.469100000000001</v>
      </c>
      <c r="S54" s="18">
        <v>0.73089999999999999</v>
      </c>
    </row>
    <row r="55" spans="1:19" ht="20.25" thickTop="1" thickBot="1" x14ac:dyDescent="0.3">
      <c r="A55" s="20" t="s">
        <v>141</v>
      </c>
      <c r="B55" s="23">
        <v>1373.6567</v>
      </c>
      <c r="C55" s="18">
        <v>972.553</v>
      </c>
      <c r="D55" s="23">
        <v>1669.0841</v>
      </c>
      <c r="E55" s="23">
        <v>1167.5705</v>
      </c>
      <c r="F55" s="18">
        <v>714.24800000000005</v>
      </c>
      <c r="G55" s="18">
        <v>92.852599999999995</v>
      </c>
      <c r="M55" s="20" t="s">
        <v>142</v>
      </c>
      <c r="N55" s="18">
        <v>39.7074</v>
      </c>
      <c r="O55" s="18">
        <v>35.322000000000003</v>
      </c>
      <c r="P55" s="18">
        <v>44.309199999999997</v>
      </c>
      <c r="Q55" s="18">
        <v>37.170200000000001</v>
      </c>
      <c r="R55" s="18">
        <v>15.8848</v>
      </c>
      <c r="S55" s="18">
        <v>5.8415999999999997</v>
      </c>
    </row>
    <row r="56" spans="1:19" ht="20.25" thickTop="1" thickBot="1" x14ac:dyDescent="0.3">
      <c r="M56" s="20" t="s">
        <v>141</v>
      </c>
      <c r="N56" s="18">
        <v>41.973599999999998</v>
      </c>
      <c r="O56" s="18">
        <v>35.943300000000001</v>
      </c>
      <c r="P56" s="18">
        <v>48.965299999999999</v>
      </c>
      <c r="Q56" s="18">
        <v>36.8626</v>
      </c>
      <c r="R56" s="18">
        <v>20.757100000000001</v>
      </c>
      <c r="S56" s="18">
        <v>0.1986</v>
      </c>
    </row>
    <row r="57" spans="1:19" ht="18.75" thickTop="1" thickBot="1" x14ac:dyDescent="0.3">
      <c r="A57" s="45" t="s">
        <v>158</v>
      </c>
      <c r="B57" s="46"/>
      <c r="C57" s="46"/>
      <c r="D57" s="46"/>
      <c r="E57" s="46"/>
      <c r="F57" s="46"/>
      <c r="G57" s="46"/>
    </row>
    <row r="58" spans="1:19" ht="20.25" thickTop="1" thickBot="1" x14ac:dyDescent="0.3">
      <c r="A58" s="22"/>
      <c r="B58" s="47" t="s">
        <v>150</v>
      </c>
      <c r="C58" s="48"/>
      <c r="D58" s="48"/>
      <c r="E58" s="48"/>
      <c r="F58" s="48"/>
      <c r="G58" s="49"/>
      <c r="M58" s="45" t="s">
        <v>158</v>
      </c>
      <c r="N58" s="46"/>
      <c r="O58" s="46"/>
      <c r="P58" s="46"/>
      <c r="Q58" s="46"/>
      <c r="R58" s="46"/>
      <c r="S58" s="46"/>
    </row>
    <row r="59" spans="1:19" ht="76.5" thickTop="1" thickBot="1" x14ac:dyDescent="0.3">
      <c r="A59" s="21" t="s">
        <v>149</v>
      </c>
      <c r="B59" s="21" t="s">
        <v>143</v>
      </c>
      <c r="C59" s="21" t="s">
        <v>148</v>
      </c>
      <c r="D59" s="21" t="s">
        <v>147</v>
      </c>
      <c r="E59" s="21" t="s">
        <v>146</v>
      </c>
      <c r="F59" s="21" t="s">
        <v>145</v>
      </c>
      <c r="G59" s="21" t="s">
        <v>144</v>
      </c>
      <c r="M59" s="22"/>
      <c r="N59" s="47" t="s">
        <v>150</v>
      </c>
      <c r="O59" s="48"/>
      <c r="P59" s="48"/>
      <c r="Q59" s="48"/>
      <c r="R59" s="48"/>
      <c r="S59" s="49"/>
    </row>
    <row r="60" spans="1:19" ht="76.5" thickTop="1" thickBot="1" x14ac:dyDescent="0.3">
      <c r="A60" s="20" t="s">
        <v>143</v>
      </c>
      <c r="B60" s="19">
        <v>23584678993</v>
      </c>
      <c r="C60" s="19">
        <v>2160417518</v>
      </c>
      <c r="D60" s="19">
        <v>14986835887</v>
      </c>
      <c r="E60" s="19">
        <v>5667287519</v>
      </c>
      <c r="F60" s="19">
        <v>766120987</v>
      </c>
      <c r="G60" s="19">
        <v>4017082</v>
      </c>
      <c r="M60" s="21" t="s">
        <v>149</v>
      </c>
      <c r="N60" s="21" t="s">
        <v>143</v>
      </c>
      <c r="O60" s="21" t="s">
        <v>148</v>
      </c>
      <c r="P60" s="21" t="s">
        <v>147</v>
      </c>
      <c r="Q60" s="21" t="s">
        <v>146</v>
      </c>
      <c r="R60" s="21" t="s">
        <v>145</v>
      </c>
      <c r="S60" s="21" t="s">
        <v>144</v>
      </c>
    </row>
    <row r="61" spans="1:19" ht="20.25" thickTop="1" thickBot="1" x14ac:dyDescent="0.3">
      <c r="A61" s="20" t="s">
        <v>142</v>
      </c>
      <c r="B61" s="19">
        <v>1623036710</v>
      </c>
      <c r="C61" s="19">
        <v>226526237</v>
      </c>
      <c r="D61" s="19">
        <v>1074632669</v>
      </c>
      <c r="E61" s="19">
        <v>268504067</v>
      </c>
      <c r="F61" s="19">
        <v>53257749</v>
      </c>
      <c r="G61" s="19">
        <v>115989</v>
      </c>
      <c r="M61" s="20" t="s">
        <v>143</v>
      </c>
      <c r="N61" s="19">
        <v>703986407</v>
      </c>
      <c r="O61" s="19">
        <v>74960085</v>
      </c>
      <c r="P61" s="19">
        <v>431243760</v>
      </c>
      <c r="Q61" s="19">
        <v>176293367</v>
      </c>
      <c r="R61" s="19">
        <v>21456435</v>
      </c>
      <c r="S61" s="19">
        <v>32761</v>
      </c>
    </row>
    <row r="62" spans="1:19" ht="20.25" thickTop="1" thickBot="1" x14ac:dyDescent="0.3">
      <c r="A62" s="20" t="s">
        <v>141</v>
      </c>
      <c r="B62" s="19">
        <v>21961642283</v>
      </c>
      <c r="C62" s="19">
        <v>1933891281</v>
      </c>
      <c r="D62" s="19">
        <v>13912203219</v>
      </c>
      <c r="E62" s="19">
        <v>5398783452</v>
      </c>
      <c r="F62" s="19">
        <v>712863238</v>
      </c>
      <c r="G62" s="19">
        <v>3901093</v>
      </c>
      <c r="M62" s="20" t="s">
        <v>142</v>
      </c>
      <c r="N62" s="19">
        <v>35115565</v>
      </c>
      <c r="O62" s="19">
        <v>3387472</v>
      </c>
      <c r="P62" s="19">
        <v>24035553</v>
      </c>
      <c r="Q62" s="19">
        <v>6683454</v>
      </c>
      <c r="R62" s="19">
        <v>984385</v>
      </c>
      <c r="S62" s="19">
        <v>24700</v>
      </c>
    </row>
    <row r="63" spans="1:19" ht="20.25" thickTop="1" thickBot="1" x14ac:dyDescent="0.3">
      <c r="M63" s="20" t="s">
        <v>141</v>
      </c>
      <c r="N63" s="19">
        <v>668870842</v>
      </c>
      <c r="O63" s="19">
        <v>71572612</v>
      </c>
      <c r="P63" s="19">
        <v>407208208</v>
      </c>
      <c r="Q63" s="19">
        <v>169609913</v>
      </c>
      <c r="R63" s="19">
        <v>20472049</v>
      </c>
      <c r="S63" s="19">
        <v>8060</v>
      </c>
    </row>
    <row r="64" spans="1:19" ht="18.75" thickTop="1" thickBot="1" x14ac:dyDescent="0.3">
      <c r="A64" s="45" t="s">
        <v>157</v>
      </c>
      <c r="B64" s="46"/>
      <c r="C64" s="46"/>
      <c r="D64" s="46"/>
      <c r="E64" s="46"/>
      <c r="F64" s="46"/>
      <c r="G64" s="46"/>
    </row>
    <row r="65" spans="1:19" ht="20.25" thickTop="1" thickBot="1" x14ac:dyDescent="0.3">
      <c r="A65" s="22"/>
      <c r="B65" s="47" t="s">
        <v>150</v>
      </c>
      <c r="C65" s="48"/>
      <c r="D65" s="48"/>
      <c r="E65" s="48"/>
      <c r="F65" s="48"/>
      <c r="G65" s="49"/>
      <c r="M65" s="45" t="s">
        <v>157</v>
      </c>
      <c r="N65" s="46"/>
      <c r="O65" s="46"/>
      <c r="P65" s="46"/>
      <c r="Q65" s="46"/>
      <c r="R65" s="46"/>
      <c r="S65" s="46"/>
    </row>
    <row r="66" spans="1:19" ht="76.5" thickTop="1" thickBot="1" x14ac:dyDescent="0.3">
      <c r="A66" s="21" t="s">
        <v>149</v>
      </c>
      <c r="B66" s="21" t="s">
        <v>143</v>
      </c>
      <c r="C66" s="21" t="s">
        <v>148</v>
      </c>
      <c r="D66" s="21" t="s">
        <v>147</v>
      </c>
      <c r="E66" s="21" t="s">
        <v>146</v>
      </c>
      <c r="F66" s="21" t="s">
        <v>145</v>
      </c>
      <c r="G66" s="21" t="s">
        <v>144</v>
      </c>
      <c r="M66" s="22"/>
      <c r="N66" s="47" t="s">
        <v>150</v>
      </c>
      <c r="O66" s="48"/>
      <c r="P66" s="48"/>
      <c r="Q66" s="48"/>
      <c r="R66" s="48"/>
      <c r="S66" s="49"/>
    </row>
    <row r="67" spans="1:19" ht="76.5" thickTop="1" thickBot="1" x14ac:dyDescent="0.3">
      <c r="A67" s="20" t="s">
        <v>143</v>
      </c>
      <c r="B67" s="19">
        <v>16873315</v>
      </c>
      <c r="C67" s="19">
        <v>2085539</v>
      </c>
      <c r="D67" s="19">
        <v>8879387</v>
      </c>
      <c r="E67" s="19">
        <v>4803266</v>
      </c>
      <c r="F67" s="19">
        <v>1058911</v>
      </c>
      <c r="G67" s="19">
        <v>46213</v>
      </c>
      <c r="M67" s="21" t="s">
        <v>149</v>
      </c>
      <c r="N67" s="21" t="s">
        <v>143</v>
      </c>
      <c r="O67" s="21" t="s">
        <v>148</v>
      </c>
      <c r="P67" s="21" t="s">
        <v>147</v>
      </c>
      <c r="Q67" s="21" t="s">
        <v>146</v>
      </c>
      <c r="R67" s="21" t="s">
        <v>145</v>
      </c>
      <c r="S67" s="21" t="s">
        <v>144</v>
      </c>
    </row>
    <row r="68" spans="1:19" ht="20.25" thickTop="1" thickBot="1" x14ac:dyDescent="0.3">
      <c r="A68" s="20" t="s">
        <v>142</v>
      </c>
      <c r="B68" s="19">
        <v>885593</v>
      </c>
      <c r="C68" s="19">
        <v>97070</v>
      </c>
      <c r="D68" s="19">
        <v>544155</v>
      </c>
      <c r="E68" s="19">
        <v>179319</v>
      </c>
      <c r="F68" s="19">
        <v>60850</v>
      </c>
      <c r="G68" s="19">
        <v>4199</v>
      </c>
      <c r="M68" s="20" t="s">
        <v>143</v>
      </c>
      <c r="N68" s="19">
        <v>16819879</v>
      </c>
      <c r="O68" s="19">
        <v>2087169</v>
      </c>
      <c r="P68" s="19">
        <v>8858705</v>
      </c>
      <c r="Q68" s="19">
        <v>4780947</v>
      </c>
      <c r="R68" s="19">
        <v>1048237</v>
      </c>
      <c r="S68" s="19">
        <v>44820</v>
      </c>
    </row>
    <row r="69" spans="1:19" ht="20.25" thickTop="1" thickBot="1" x14ac:dyDescent="0.3">
      <c r="A69" s="20" t="s">
        <v>141</v>
      </c>
      <c r="B69" s="19">
        <v>15987722</v>
      </c>
      <c r="C69" s="19">
        <v>1988469</v>
      </c>
      <c r="D69" s="19">
        <v>8335232</v>
      </c>
      <c r="E69" s="19">
        <v>4623946</v>
      </c>
      <c r="F69" s="19">
        <v>998061</v>
      </c>
      <c r="G69" s="19">
        <v>42014</v>
      </c>
      <c r="M69" s="20" t="s">
        <v>142</v>
      </c>
      <c r="N69" s="19">
        <v>884358</v>
      </c>
      <c r="O69" s="19">
        <v>95902</v>
      </c>
      <c r="P69" s="19">
        <v>542450</v>
      </c>
      <c r="Q69" s="19">
        <v>179807</v>
      </c>
      <c r="R69" s="19">
        <v>61970</v>
      </c>
      <c r="S69" s="19">
        <v>4228</v>
      </c>
    </row>
    <row r="70" spans="1:19" ht="20.25" thickTop="1" thickBot="1" x14ac:dyDescent="0.3">
      <c r="M70" s="20" t="s">
        <v>141</v>
      </c>
      <c r="N70" s="19">
        <v>15935521</v>
      </c>
      <c r="O70" s="19">
        <v>1991267</v>
      </c>
      <c r="P70" s="19">
        <v>8316255</v>
      </c>
      <c r="Q70" s="19">
        <v>4601140</v>
      </c>
      <c r="R70" s="19">
        <v>986267</v>
      </c>
      <c r="S70" s="19">
        <v>40592</v>
      </c>
    </row>
    <row r="71" spans="1:19" ht="18" thickTop="1" x14ac:dyDescent="0.25">
      <c r="A71" s="50" t="s">
        <v>156</v>
      </c>
      <c r="B71" s="51"/>
      <c r="C71" s="51"/>
      <c r="D71" s="51"/>
      <c r="E71" s="51"/>
      <c r="F71" s="51"/>
      <c r="G71" s="51"/>
    </row>
    <row r="72" spans="1:19" ht="18" thickBot="1" x14ac:dyDescent="0.3">
      <c r="A72" s="52" t="s">
        <v>155</v>
      </c>
      <c r="B72" s="46"/>
      <c r="C72" s="46"/>
      <c r="D72" s="46"/>
      <c r="E72" s="46"/>
      <c r="F72" s="46"/>
      <c r="G72" s="46"/>
      <c r="M72" s="50" t="s">
        <v>156</v>
      </c>
      <c r="N72" s="51"/>
      <c r="O72" s="51"/>
      <c r="P72" s="51"/>
      <c r="Q72" s="51"/>
      <c r="R72" s="51"/>
      <c r="S72" s="51"/>
    </row>
    <row r="73" spans="1:19" ht="20.25" thickTop="1" thickBot="1" x14ac:dyDescent="0.3">
      <c r="A73" s="22"/>
      <c r="B73" s="47" t="s">
        <v>150</v>
      </c>
      <c r="C73" s="48"/>
      <c r="D73" s="48"/>
      <c r="E73" s="48"/>
      <c r="F73" s="48"/>
      <c r="G73" s="49"/>
      <c r="M73" s="52" t="s">
        <v>155</v>
      </c>
      <c r="N73" s="46"/>
      <c r="O73" s="46"/>
      <c r="P73" s="46"/>
      <c r="Q73" s="46"/>
      <c r="R73" s="46"/>
      <c r="S73" s="46"/>
    </row>
    <row r="74" spans="1:19" ht="76.5" thickTop="1" thickBot="1" x14ac:dyDescent="0.3">
      <c r="A74" s="21" t="s">
        <v>149</v>
      </c>
      <c r="B74" s="21" t="s">
        <v>143</v>
      </c>
      <c r="C74" s="21" t="s">
        <v>148</v>
      </c>
      <c r="D74" s="21" t="s">
        <v>147</v>
      </c>
      <c r="E74" s="21" t="s">
        <v>146</v>
      </c>
      <c r="F74" s="21" t="s">
        <v>145</v>
      </c>
      <c r="G74" s="21" t="s">
        <v>144</v>
      </c>
      <c r="M74" s="22"/>
      <c r="N74" s="47" t="s">
        <v>150</v>
      </c>
      <c r="O74" s="48"/>
      <c r="P74" s="48"/>
      <c r="Q74" s="48"/>
      <c r="R74" s="48"/>
      <c r="S74" s="49"/>
    </row>
    <row r="75" spans="1:19" ht="76.5" thickTop="1" thickBot="1" x14ac:dyDescent="0.3">
      <c r="A75" s="20" t="s">
        <v>143</v>
      </c>
      <c r="B75" s="18">
        <v>1.24</v>
      </c>
      <c r="C75" s="18">
        <v>6.48</v>
      </c>
      <c r="D75" s="18">
        <v>1.53</v>
      </c>
      <c r="E75" s="18">
        <v>1.84</v>
      </c>
      <c r="F75" s="18">
        <v>4.12</v>
      </c>
      <c r="G75" s="18">
        <v>40.08</v>
      </c>
      <c r="M75" s="21" t="s">
        <v>149</v>
      </c>
      <c r="N75" s="21" t="s">
        <v>143</v>
      </c>
      <c r="O75" s="21" t="s">
        <v>148</v>
      </c>
      <c r="P75" s="21" t="s">
        <v>147</v>
      </c>
      <c r="Q75" s="21" t="s">
        <v>146</v>
      </c>
      <c r="R75" s="21" t="s">
        <v>145</v>
      </c>
      <c r="S75" s="21" t="s">
        <v>144</v>
      </c>
    </row>
    <row r="76" spans="1:19" ht="20.25" thickTop="1" thickBot="1" x14ac:dyDescent="0.3">
      <c r="A76" s="20" t="s">
        <v>142</v>
      </c>
      <c r="B76" s="18">
        <v>4.99</v>
      </c>
      <c r="C76" s="18">
        <v>19.399999999999999</v>
      </c>
      <c r="D76" s="18">
        <v>5.5</v>
      </c>
      <c r="E76" s="18">
        <v>8.24</v>
      </c>
      <c r="F76" s="18">
        <v>13.16</v>
      </c>
      <c r="G76" s="18">
        <v>48.17</v>
      </c>
      <c r="M76" s="20" t="s">
        <v>143</v>
      </c>
      <c r="N76" s="18">
        <v>1.62</v>
      </c>
      <c r="O76" s="18">
        <v>4.95</v>
      </c>
      <c r="P76" s="18">
        <v>1.96</v>
      </c>
      <c r="Q76" s="18">
        <v>3.19</v>
      </c>
      <c r="R76" s="18">
        <v>14.46</v>
      </c>
      <c r="S76" s="23">
        <v>1576.77</v>
      </c>
    </row>
    <row r="77" spans="1:19" ht="20.25" thickTop="1" thickBot="1" x14ac:dyDescent="0.3">
      <c r="A77" s="20" t="s">
        <v>141</v>
      </c>
      <c r="B77" s="18">
        <v>1.28</v>
      </c>
      <c r="C77" s="18">
        <v>6.71</v>
      </c>
      <c r="D77" s="18">
        <v>1.59</v>
      </c>
      <c r="E77" s="18">
        <v>1.88</v>
      </c>
      <c r="F77" s="18">
        <v>4.3099999999999996</v>
      </c>
      <c r="G77" s="18">
        <v>40.549999999999997</v>
      </c>
      <c r="M77" s="20" t="s">
        <v>142</v>
      </c>
      <c r="N77" s="18">
        <v>6.52</v>
      </c>
      <c r="O77" s="18">
        <v>17.59</v>
      </c>
      <c r="P77" s="18">
        <v>8.01</v>
      </c>
      <c r="Q77" s="18">
        <v>11.93</v>
      </c>
      <c r="R77" s="18">
        <v>28.19</v>
      </c>
      <c r="S77" s="18">
        <v>46.64</v>
      </c>
    </row>
    <row r="78" spans="1:19" ht="20.25" thickTop="1" thickBot="1" x14ac:dyDescent="0.3">
      <c r="M78" s="20" t="s">
        <v>141</v>
      </c>
      <c r="N78" s="18">
        <v>1.67</v>
      </c>
      <c r="O78" s="18">
        <v>5.12</v>
      </c>
      <c r="P78" s="18">
        <v>2.02</v>
      </c>
      <c r="Q78" s="18">
        <v>3.28</v>
      </c>
      <c r="R78" s="18">
        <v>15.08</v>
      </c>
      <c r="S78" s="23">
        <v>6422.05</v>
      </c>
    </row>
    <row r="79" spans="1:19" ht="18" thickTop="1" x14ac:dyDescent="0.25">
      <c r="A79" s="50" t="s">
        <v>154</v>
      </c>
      <c r="B79" s="51"/>
      <c r="C79" s="51"/>
      <c r="D79" s="51"/>
      <c r="E79" s="51"/>
      <c r="F79" s="51"/>
      <c r="G79" s="51"/>
    </row>
    <row r="80" spans="1:19" ht="18" thickBot="1" x14ac:dyDescent="0.3">
      <c r="A80" s="53" t="s">
        <v>153</v>
      </c>
      <c r="B80" s="46"/>
      <c r="C80" s="46"/>
      <c r="D80" s="46"/>
      <c r="E80" s="46"/>
      <c r="F80" s="46"/>
      <c r="G80" s="46"/>
      <c r="M80" s="50" t="s">
        <v>154</v>
      </c>
      <c r="N80" s="51"/>
      <c r="O80" s="51"/>
      <c r="P80" s="51"/>
      <c r="Q80" s="51"/>
      <c r="R80" s="51"/>
      <c r="S80" s="51"/>
    </row>
    <row r="81" spans="1:19" ht="17.45" customHeight="1" thickTop="1" thickBot="1" x14ac:dyDescent="0.3">
      <c r="A81" s="22"/>
      <c r="B81" s="47" t="s">
        <v>150</v>
      </c>
      <c r="C81" s="48"/>
      <c r="D81" s="48"/>
      <c r="E81" s="48"/>
      <c r="F81" s="48"/>
      <c r="G81" s="49"/>
      <c r="M81" s="53" t="s">
        <v>151</v>
      </c>
      <c r="N81" s="46"/>
      <c r="O81" s="46"/>
      <c r="P81" s="46"/>
      <c r="Q81" s="46"/>
      <c r="R81" s="46"/>
      <c r="S81" s="46"/>
    </row>
    <row r="82" spans="1:19" ht="76.5" thickTop="1" thickBot="1" x14ac:dyDescent="0.3">
      <c r="A82" s="21" t="s">
        <v>149</v>
      </c>
      <c r="B82" s="21" t="s">
        <v>143</v>
      </c>
      <c r="C82" s="21" t="s">
        <v>148</v>
      </c>
      <c r="D82" s="21" t="s">
        <v>147</v>
      </c>
      <c r="E82" s="21" t="s">
        <v>146</v>
      </c>
      <c r="F82" s="21" t="s">
        <v>145</v>
      </c>
      <c r="G82" s="21" t="s">
        <v>144</v>
      </c>
      <c r="M82" s="22"/>
      <c r="N82" s="47" t="s">
        <v>150</v>
      </c>
      <c r="O82" s="48"/>
      <c r="P82" s="48"/>
      <c r="Q82" s="48"/>
      <c r="R82" s="48"/>
      <c r="S82" s="49"/>
    </row>
    <row r="83" spans="1:19" ht="76.5" thickTop="1" thickBot="1" x14ac:dyDescent="0.3">
      <c r="A83" s="20" t="s">
        <v>143</v>
      </c>
      <c r="B83" s="19">
        <v>2985</v>
      </c>
      <c r="C83" s="18">
        <v>427</v>
      </c>
      <c r="D83" s="19">
        <v>1668</v>
      </c>
      <c r="E83" s="18">
        <v>931</v>
      </c>
      <c r="F83" s="18">
        <v>223</v>
      </c>
      <c r="G83" s="18">
        <v>12</v>
      </c>
      <c r="M83" s="21" t="s">
        <v>149</v>
      </c>
      <c r="N83" s="21" t="s">
        <v>143</v>
      </c>
      <c r="O83" s="21" t="s">
        <v>148</v>
      </c>
      <c r="P83" s="21" t="s">
        <v>147</v>
      </c>
      <c r="Q83" s="21" t="s">
        <v>146</v>
      </c>
      <c r="R83" s="21" t="s">
        <v>145</v>
      </c>
      <c r="S83" s="21" t="s">
        <v>144</v>
      </c>
    </row>
    <row r="84" spans="1:19" ht="20.25" thickTop="1" thickBot="1" x14ac:dyDescent="0.3">
      <c r="A84" s="20" t="s">
        <v>142</v>
      </c>
      <c r="B84" s="18">
        <v>179</v>
      </c>
      <c r="C84" s="18">
        <v>27</v>
      </c>
      <c r="D84" s="18">
        <v>115</v>
      </c>
      <c r="E84" s="18">
        <v>44</v>
      </c>
      <c r="F84" s="18">
        <v>14</v>
      </c>
      <c r="G84" s="18">
        <v>1</v>
      </c>
      <c r="M84" s="20" t="s">
        <v>143</v>
      </c>
      <c r="N84" s="19">
        <v>2984</v>
      </c>
      <c r="O84" s="18">
        <v>445</v>
      </c>
      <c r="P84" s="19">
        <v>1664</v>
      </c>
      <c r="Q84" s="18">
        <v>924</v>
      </c>
      <c r="R84" s="18">
        <v>227</v>
      </c>
      <c r="S84" s="18">
        <v>16</v>
      </c>
    </row>
    <row r="85" spans="1:19" ht="20.25" thickTop="1" thickBot="1" x14ac:dyDescent="0.3">
      <c r="A85" s="20" t="s">
        <v>141</v>
      </c>
      <c r="B85" s="19">
        <v>2823</v>
      </c>
      <c r="C85" s="18">
        <v>400</v>
      </c>
      <c r="D85" s="19">
        <v>1561</v>
      </c>
      <c r="E85" s="18">
        <v>887</v>
      </c>
      <c r="F85" s="18">
        <v>209</v>
      </c>
      <c r="G85" s="18">
        <v>11</v>
      </c>
      <c r="M85" s="20" t="s">
        <v>142</v>
      </c>
      <c r="N85" s="18">
        <v>171</v>
      </c>
      <c r="O85" s="18">
        <v>26</v>
      </c>
      <c r="P85" s="18">
        <v>110</v>
      </c>
      <c r="Q85" s="18">
        <v>42</v>
      </c>
      <c r="R85" s="18">
        <v>14</v>
      </c>
      <c r="S85" s="18">
        <v>1</v>
      </c>
    </row>
    <row r="86" spans="1:19" ht="20.25" thickTop="1" thickBot="1" x14ac:dyDescent="0.3">
      <c r="M86" s="20" t="s">
        <v>141</v>
      </c>
      <c r="N86" s="19">
        <v>2829</v>
      </c>
      <c r="O86" s="18">
        <v>419</v>
      </c>
      <c r="P86" s="19">
        <v>1561</v>
      </c>
      <c r="Q86" s="18">
        <v>882</v>
      </c>
      <c r="R86" s="18">
        <v>213</v>
      </c>
      <c r="S86" s="18">
        <v>15</v>
      </c>
    </row>
    <row r="87" spans="1:19" ht="18" thickTop="1" x14ac:dyDescent="0.25">
      <c r="A87" s="50" t="s">
        <v>152</v>
      </c>
      <c r="B87" s="51"/>
      <c r="C87" s="51"/>
      <c r="D87" s="51"/>
      <c r="E87" s="51"/>
      <c r="F87" s="51"/>
      <c r="G87" s="51"/>
    </row>
    <row r="88" spans="1:19" ht="18" thickBot="1" x14ac:dyDescent="0.3">
      <c r="A88" s="52" t="s">
        <v>153</v>
      </c>
      <c r="B88" s="46"/>
      <c r="C88" s="46"/>
      <c r="D88" s="46"/>
      <c r="E88" s="46"/>
      <c r="F88" s="46"/>
      <c r="G88" s="46"/>
      <c r="M88" s="50" t="s">
        <v>152</v>
      </c>
      <c r="N88" s="51"/>
      <c r="O88" s="51"/>
      <c r="P88" s="51"/>
      <c r="Q88" s="51"/>
      <c r="R88" s="51"/>
      <c r="S88" s="51"/>
    </row>
    <row r="89" spans="1:19" ht="20.25" thickTop="1" thickBot="1" x14ac:dyDescent="0.3">
      <c r="A89" s="22"/>
      <c r="B89" s="47" t="s">
        <v>150</v>
      </c>
      <c r="C89" s="48"/>
      <c r="D89" s="48"/>
      <c r="E89" s="48"/>
      <c r="F89" s="48"/>
      <c r="G89" s="49"/>
      <c r="M89" s="52" t="s">
        <v>151</v>
      </c>
      <c r="N89" s="46"/>
      <c r="O89" s="46"/>
      <c r="P89" s="46"/>
      <c r="Q89" s="46"/>
      <c r="R89" s="46"/>
      <c r="S89" s="46"/>
    </row>
    <row r="90" spans="1:19" ht="76.5" thickTop="1" thickBot="1" x14ac:dyDescent="0.3">
      <c r="A90" s="21" t="s">
        <v>149</v>
      </c>
      <c r="B90" s="21" t="s">
        <v>143</v>
      </c>
      <c r="C90" s="21" t="s">
        <v>148</v>
      </c>
      <c r="D90" s="21" t="s">
        <v>147</v>
      </c>
      <c r="E90" s="21" t="s">
        <v>146</v>
      </c>
      <c r="F90" s="21" t="s">
        <v>145</v>
      </c>
      <c r="G90" s="21" t="s">
        <v>144</v>
      </c>
      <c r="M90" s="22"/>
      <c r="N90" s="47" t="s">
        <v>150</v>
      </c>
      <c r="O90" s="48"/>
      <c r="P90" s="48"/>
      <c r="Q90" s="48"/>
      <c r="R90" s="48"/>
      <c r="S90" s="49"/>
    </row>
    <row r="91" spans="1:19" ht="76.5" thickTop="1" thickBot="1" x14ac:dyDescent="0.3">
      <c r="A91" s="20" t="s">
        <v>143</v>
      </c>
      <c r="B91" s="19">
        <v>3039</v>
      </c>
      <c r="C91" s="18">
        <v>489</v>
      </c>
      <c r="D91" s="19">
        <v>1691</v>
      </c>
      <c r="E91" s="18">
        <v>939</v>
      </c>
      <c r="F91" s="18">
        <v>233</v>
      </c>
      <c r="G91" s="18">
        <v>35</v>
      </c>
      <c r="M91" s="21" t="s">
        <v>149</v>
      </c>
      <c r="N91" s="21" t="s">
        <v>143</v>
      </c>
      <c r="O91" s="21" t="s">
        <v>148</v>
      </c>
      <c r="P91" s="21" t="s">
        <v>147</v>
      </c>
      <c r="Q91" s="21" t="s">
        <v>146</v>
      </c>
      <c r="R91" s="21" t="s">
        <v>145</v>
      </c>
      <c r="S91" s="21" t="s">
        <v>144</v>
      </c>
    </row>
    <row r="92" spans="1:19" ht="20.25" thickTop="1" thickBot="1" x14ac:dyDescent="0.3">
      <c r="A92" s="20" t="s">
        <v>142</v>
      </c>
      <c r="B92" s="18">
        <v>180</v>
      </c>
      <c r="C92" s="18">
        <v>28</v>
      </c>
      <c r="D92" s="18">
        <v>115</v>
      </c>
      <c r="E92" s="18">
        <v>45</v>
      </c>
      <c r="F92" s="18">
        <v>14</v>
      </c>
      <c r="G92" s="18">
        <v>3</v>
      </c>
      <c r="M92" s="20" t="s">
        <v>143</v>
      </c>
      <c r="N92" s="19">
        <v>3013</v>
      </c>
      <c r="O92" s="18">
        <v>485</v>
      </c>
      <c r="P92" s="19">
        <v>1677</v>
      </c>
      <c r="Q92" s="18">
        <v>928</v>
      </c>
      <c r="R92" s="18">
        <v>232</v>
      </c>
      <c r="S92" s="18">
        <v>34</v>
      </c>
    </row>
    <row r="93" spans="1:19" ht="20.25" thickTop="1" thickBot="1" x14ac:dyDescent="0.3">
      <c r="A93" s="20" t="s">
        <v>141</v>
      </c>
      <c r="B93" s="19">
        <v>2879</v>
      </c>
      <c r="C93" s="18">
        <v>461</v>
      </c>
      <c r="D93" s="19">
        <v>1584</v>
      </c>
      <c r="E93" s="18">
        <v>894</v>
      </c>
      <c r="F93" s="18">
        <v>219</v>
      </c>
      <c r="G93" s="18">
        <v>32</v>
      </c>
      <c r="M93" s="20" t="s">
        <v>142</v>
      </c>
      <c r="N93" s="18">
        <v>172</v>
      </c>
      <c r="O93" s="18">
        <v>26</v>
      </c>
      <c r="P93" s="18">
        <v>110</v>
      </c>
      <c r="Q93" s="18">
        <v>43</v>
      </c>
      <c r="R93" s="18">
        <v>14</v>
      </c>
      <c r="S93" s="18">
        <v>3</v>
      </c>
    </row>
    <row r="94" spans="1:19" ht="20.25" thickTop="1" thickBot="1" x14ac:dyDescent="0.3">
      <c r="M94" s="20" t="s">
        <v>141</v>
      </c>
      <c r="N94" s="19">
        <v>2860</v>
      </c>
      <c r="O94" s="18">
        <v>459</v>
      </c>
      <c r="P94" s="19">
        <v>1574</v>
      </c>
      <c r="Q94" s="18">
        <v>885</v>
      </c>
      <c r="R94" s="18">
        <v>218</v>
      </c>
      <c r="S94" s="18">
        <v>31</v>
      </c>
    </row>
    <row r="95" spans="1:19" ht="104.25" thickTop="1" x14ac:dyDescent="0.25">
      <c r="A95" s="17" t="s">
        <v>140</v>
      </c>
    </row>
    <row r="96" spans="1:19" ht="103.5" x14ac:dyDescent="0.25">
      <c r="M96" s="17" t="s">
        <v>140</v>
      </c>
    </row>
    <row r="97" spans="1:13" ht="18.75" x14ac:dyDescent="0.3">
      <c r="A97" s="15" t="s">
        <v>137</v>
      </c>
    </row>
    <row r="98" spans="1:13" ht="18.75" x14ac:dyDescent="0.3">
      <c r="A98" s="15" t="s">
        <v>139</v>
      </c>
      <c r="M98" s="15" t="s">
        <v>138</v>
      </c>
    </row>
    <row r="99" spans="1:13" ht="18.75" x14ac:dyDescent="0.3">
      <c r="A99" s="15" t="s">
        <v>136</v>
      </c>
      <c r="M99" s="15" t="s">
        <v>137</v>
      </c>
    </row>
    <row r="100" spans="1:13" ht="18.75" x14ac:dyDescent="0.3">
      <c r="A100" s="15" t="s">
        <v>134</v>
      </c>
      <c r="M100" s="15" t="s">
        <v>136</v>
      </c>
    </row>
    <row r="101" spans="1:13" ht="18.75" x14ac:dyDescent="0.3">
      <c r="A101" s="15" t="s">
        <v>133</v>
      </c>
      <c r="M101" s="15" t="s">
        <v>134</v>
      </c>
    </row>
    <row r="102" spans="1:13" ht="18.75" x14ac:dyDescent="0.3">
      <c r="M102" s="15" t="s">
        <v>133</v>
      </c>
    </row>
    <row r="103" spans="1:13" ht="120.75" x14ac:dyDescent="0.25">
      <c r="A103" s="17" t="s">
        <v>135</v>
      </c>
    </row>
    <row r="104" spans="1:13" ht="120.75" x14ac:dyDescent="0.25">
      <c r="M104" s="17" t="s">
        <v>135</v>
      </c>
    </row>
    <row r="105" spans="1:13" ht="18.75" x14ac:dyDescent="0.3">
      <c r="A105" s="15" t="s">
        <v>134</v>
      </c>
    </row>
    <row r="106" spans="1:13" ht="18.75" x14ac:dyDescent="0.3">
      <c r="A106" s="15" t="s">
        <v>133</v>
      </c>
      <c r="M106" s="15" t="s">
        <v>134</v>
      </c>
    </row>
    <row r="107" spans="1:13" ht="18.75" x14ac:dyDescent="0.3">
      <c r="M107" s="15" t="s">
        <v>133</v>
      </c>
    </row>
    <row r="108" spans="1:13" ht="120.75" x14ac:dyDescent="0.25">
      <c r="A108" s="17" t="s">
        <v>132</v>
      </c>
    </row>
    <row r="109" spans="1:13" ht="120.75" x14ac:dyDescent="0.25">
      <c r="M109" s="17" t="s">
        <v>132</v>
      </c>
    </row>
    <row r="110" spans="1:13" ht="18.75" x14ac:dyDescent="0.3">
      <c r="A110" s="15" t="s">
        <v>131</v>
      </c>
    </row>
    <row r="111" spans="1:13" ht="18.75" x14ac:dyDescent="0.3">
      <c r="M111" s="15" t="s">
        <v>131</v>
      </c>
    </row>
    <row r="112" spans="1:13" ht="120.75" x14ac:dyDescent="0.25">
      <c r="A112" s="17" t="s">
        <v>130</v>
      </c>
    </row>
    <row r="113" spans="1:13" ht="120.75" x14ac:dyDescent="0.25">
      <c r="M113" s="17" t="s">
        <v>130</v>
      </c>
    </row>
    <row r="114" spans="1:13" ht="18.75" x14ac:dyDescent="0.3">
      <c r="A114" s="15" t="s">
        <v>129</v>
      </c>
    </row>
    <row r="115" spans="1:13" ht="18.75" x14ac:dyDescent="0.3">
      <c r="M115" s="15" t="s">
        <v>129</v>
      </c>
    </row>
    <row r="116" spans="1:13" ht="138" x14ac:dyDescent="0.25">
      <c r="A116" s="17" t="s">
        <v>128</v>
      </c>
    </row>
    <row r="117" spans="1:13" ht="138" x14ac:dyDescent="0.25">
      <c r="M117" s="17" t="s">
        <v>128</v>
      </c>
    </row>
    <row r="118" spans="1:13" ht="18.75" x14ac:dyDescent="0.3">
      <c r="A118" s="15" t="s">
        <v>127</v>
      </c>
    </row>
    <row r="119" spans="1:13" ht="18.75" x14ac:dyDescent="0.3">
      <c r="A119" s="15" t="s">
        <v>126</v>
      </c>
      <c r="M119" s="15" t="s">
        <v>127</v>
      </c>
    </row>
    <row r="120" spans="1:13" ht="18.75" x14ac:dyDescent="0.3">
      <c r="A120" s="15" t="s">
        <v>125</v>
      </c>
      <c r="M120" s="15" t="s">
        <v>126</v>
      </c>
    </row>
    <row r="121" spans="1:13" ht="18.75" x14ac:dyDescent="0.3">
      <c r="A121" s="15" t="s">
        <v>124</v>
      </c>
      <c r="M121" s="15" t="s">
        <v>125</v>
      </c>
    </row>
    <row r="122" spans="1:13" ht="18.75" x14ac:dyDescent="0.3">
      <c r="A122" s="15" t="s">
        <v>123</v>
      </c>
      <c r="M122" s="15" t="s">
        <v>124</v>
      </c>
    </row>
    <row r="123" spans="1:13" ht="18.75" x14ac:dyDescent="0.3">
      <c r="A123" s="15" t="s">
        <v>122</v>
      </c>
      <c r="M123" s="15" t="s">
        <v>123</v>
      </c>
    </row>
    <row r="124" spans="1:13" ht="18.75" x14ac:dyDescent="0.3">
      <c r="A124" s="15" t="s">
        <v>121</v>
      </c>
      <c r="M124" s="15" t="s">
        <v>122</v>
      </c>
    </row>
    <row r="125" spans="1:13" ht="18.75" x14ac:dyDescent="0.3">
      <c r="A125" s="15" t="s">
        <v>120</v>
      </c>
      <c r="M125" s="15" t="s">
        <v>121</v>
      </c>
    </row>
    <row r="126" spans="1:13" ht="18.75" x14ac:dyDescent="0.3">
      <c r="M126" s="15" t="s">
        <v>120</v>
      </c>
    </row>
    <row r="127" spans="1:13" ht="207" x14ac:dyDescent="0.25">
      <c r="A127" s="17" t="s">
        <v>119</v>
      </c>
    </row>
    <row r="128" spans="1:13" ht="207" x14ac:dyDescent="0.25">
      <c r="M128" s="17" t="s">
        <v>119</v>
      </c>
    </row>
    <row r="129" spans="1:13" ht="18.75" x14ac:dyDescent="0.3">
      <c r="A129" s="15" t="s">
        <v>118</v>
      </c>
    </row>
    <row r="130" spans="1:13" ht="18.75" x14ac:dyDescent="0.3">
      <c r="M130" s="15" t="s">
        <v>118</v>
      </c>
    </row>
    <row r="131" spans="1:13" ht="67.5" x14ac:dyDescent="0.25">
      <c r="A131" s="16" t="s">
        <v>117</v>
      </c>
    </row>
    <row r="132" spans="1:13" ht="67.5" x14ac:dyDescent="0.3">
      <c r="A132" s="15"/>
      <c r="M132" s="16" t="s">
        <v>117</v>
      </c>
    </row>
    <row r="133" spans="1:13" ht="18.75" x14ac:dyDescent="0.3">
      <c r="A133" s="15" t="s">
        <v>116</v>
      </c>
      <c r="M133" s="15"/>
    </row>
    <row r="134" spans="1:13" ht="18.75" x14ac:dyDescent="0.3">
      <c r="M134" s="15" t="s">
        <v>115</v>
      </c>
    </row>
  </sheetData>
  <mergeCells count="30">
    <mergeCell ref="A88:G88"/>
    <mergeCell ref="M88:S88"/>
    <mergeCell ref="B89:G89"/>
    <mergeCell ref="M89:S89"/>
    <mergeCell ref="N90:S90"/>
    <mergeCell ref="N66:S66"/>
    <mergeCell ref="A71:G71"/>
    <mergeCell ref="A87:G87"/>
    <mergeCell ref="A72:G72"/>
    <mergeCell ref="M72:S72"/>
    <mergeCell ref="B73:G73"/>
    <mergeCell ref="M73:S73"/>
    <mergeCell ref="N74:S74"/>
    <mergeCell ref="A79:G79"/>
    <mergeCell ref="A80:G80"/>
    <mergeCell ref="M80:S80"/>
    <mergeCell ref="B81:G81"/>
    <mergeCell ref="M81:S81"/>
    <mergeCell ref="N82:S82"/>
    <mergeCell ref="B58:G58"/>
    <mergeCell ref="M58:S58"/>
    <mergeCell ref="N59:S59"/>
    <mergeCell ref="A64:G64"/>
    <mergeCell ref="B65:G65"/>
    <mergeCell ref="M65:S65"/>
    <mergeCell ref="A50:G50"/>
    <mergeCell ref="B51:G51"/>
    <mergeCell ref="M51:S51"/>
    <mergeCell ref="N52:S52"/>
    <mergeCell ref="A57:G5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5F6FD-D4A8-427A-AA86-E885DF822190}">
  <dimension ref="A1:AB307"/>
  <sheetViews>
    <sheetView topLeftCell="A2" zoomScale="70" zoomScaleNormal="70" workbookViewId="0">
      <selection activeCell="AA19" sqref="AA19"/>
    </sheetView>
  </sheetViews>
  <sheetFormatPr defaultColWidth="8.85546875" defaultRowHeight="15" x14ac:dyDescent="0.25"/>
  <sheetData>
    <row r="1" spans="1:8" x14ac:dyDescent="0.25">
      <c r="A1" t="s">
        <v>192</v>
      </c>
      <c r="B1" t="s">
        <v>191</v>
      </c>
      <c r="C1" t="s">
        <v>190</v>
      </c>
      <c r="D1" t="s">
        <v>189</v>
      </c>
      <c r="E1" t="s">
        <v>188</v>
      </c>
      <c r="F1" t="s">
        <v>187</v>
      </c>
    </row>
    <row r="2" spans="1:8" x14ac:dyDescent="0.25">
      <c r="A2" s="39">
        <v>15666833020004</v>
      </c>
      <c r="B2" s="38">
        <v>511.53391000000107</v>
      </c>
      <c r="C2" s="38">
        <v>182.21488685265123</v>
      </c>
      <c r="D2" s="38">
        <f>SQRT((C2/B2)/0.005454154)</f>
        <v>8.0814821005293531</v>
      </c>
      <c r="E2" s="38">
        <v>10</v>
      </c>
      <c r="F2" s="37">
        <v>2</v>
      </c>
    </row>
    <row r="3" spans="1:8" x14ac:dyDescent="0.25">
      <c r="A3" s="35">
        <v>75815502010538</v>
      </c>
      <c r="B3">
        <v>397.19103600000057</v>
      </c>
      <c r="C3">
        <v>176.25121245236554</v>
      </c>
      <c r="D3">
        <f>SQRT((C3/B3)/0.005454154)</f>
        <v>9.019919034777379</v>
      </c>
      <c r="E3">
        <v>10</v>
      </c>
      <c r="F3" s="34">
        <v>2</v>
      </c>
      <c r="H3">
        <f>250*0.092903</f>
        <v>23.225750000000001</v>
      </c>
    </row>
    <row r="4" spans="1:8" x14ac:dyDescent="0.25">
      <c r="A4" s="35">
        <v>243882817489998</v>
      </c>
      <c r="B4">
        <v>565.69632400000125</v>
      </c>
      <c r="C4">
        <v>143.18858057023763</v>
      </c>
      <c r="D4">
        <f>SQRT((C4/B4)/0.005454154)</f>
        <v>6.8123792200888058</v>
      </c>
      <c r="E4">
        <v>10</v>
      </c>
      <c r="F4" s="34">
        <v>2</v>
      </c>
    </row>
    <row r="5" spans="1:8" x14ac:dyDescent="0.25">
      <c r="A5" s="33">
        <v>247056618010661</v>
      </c>
      <c r="B5" s="32">
        <v>541.62414000000115</v>
      </c>
      <c r="C5" s="32">
        <v>175.02788621042251</v>
      </c>
      <c r="D5" s="32">
        <f>SQRT((C5/B5)/0.005454154)</f>
        <v>7.6973444194157654</v>
      </c>
      <c r="E5" s="32">
        <v>10</v>
      </c>
      <c r="F5" s="31">
        <v>2</v>
      </c>
    </row>
    <row r="6" spans="1:8" x14ac:dyDescent="0.25">
      <c r="A6" s="40">
        <v>222517781010661</v>
      </c>
      <c r="B6" s="38">
        <v>397.19103600000057</v>
      </c>
      <c r="C6" s="38">
        <v>191.8459141107935</v>
      </c>
      <c r="D6" s="38">
        <f>SQRT((C6/B6)/0.005454154)</f>
        <v>9.4105034805570149</v>
      </c>
      <c r="E6" s="38">
        <v>10</v>
      </c>
      <c r="F6" s="37">
        <v>1</v>
      </c>
    </row>
    <row r="7" spans="1:8" x14ac:dyDescent="0.25">
      <c r="A7" s="40"/>
      <c r="B7" s="38"/>
      <c r="C7" s="38"/>
      <c r="D7" s="38"/>
      <c r="E7" s="38"/>
      <c r="F7" s="37"/>
      <c r="H7">
        <f>200*0.092903</f>
        <v>18.5806</v>
      </c>
    </row>
    <row r="8" spans="1:8" x14ac:dyDescent="0.25">
      <c r="A8" s="35">
        <v>15666467020004</v>
      </c>
      <c r="B8">
        <v>343.02862200000033</v>
      </c>
      <c r="C8">
        <v>126.41256655743543</v>
      </c>
      <c r="D8">
        <f t="shared" ref="D8:D39" si="0">SQRT((C8/B8)/0.005454154)</f>
        <v>8.2198945654227593</v>
      </c>
      <c r="E8">
        <v>11</v>
      </c>
      <c r="F8" s="34">
        <v>2</v>
      </c>
    </row>
    <row r="9" spans="1:8" x14ac:dyDescent="0.25">
      <c r="A9" s="35">
        <v>15666512020004</v>
      </c>
      <c r="B9">
        <v>463.38954200000086</v>
      </c>
      <c r="C9">
        <v>127.99136967622974</v>
      </c>
      <c r="D9">
        <f t="shared" si="0"/>
        <v>7.1162882489088615</v>
      </c>
      <c r="E9">
        <v>11</v>
      </c>
      <c r="F9" s="34">
        <v>2</v>
      </c>
    </row>
    <row r="10" spans="1:8" x14ac:dyDescent="0.25">
      <c r="A10" s="35">
        <v>15666612020004</v>
      </c>
      <c r="B10">
        <v>264.79402399999998</v>
      </c>
      <c r="C10">
        <v>126.64003237060059</v>
      </c>
      <c r="D10">
        <f t="shared" si="0"/>
        <v>9.3641361296462087</v>
      </c>
      <c r="E10">
        <v>11</v>
      </c>
      <c r="F10" s="34">
        <v>2</v>
      </c>
    </row>
    <row r="11" spans="1:8" x14ac:dyDescent="0.25">
      <c r="A11" s="35">
        <v>15666706020004</v>
      </c>
      <c r="B11">
        <v>276.83011600000003</v>
      </c>
      <c r="C11">
        <v>138.42328666615111</v>
      </c>
      <c r="D11">
        <f t="shared" si="0"/>
        <v>9.5748992502362089</v>
      </c>
      <c r="E11">
        <v>11</v>
      </c>
      <c r="F11" s="34">
        <v>2</v>
      </c>
    </row>
    <row r="12" spans="1:8" x14ac:dyDescent="0.25">
      <c r="A12" s="35">
        <v>15666830020004</v>
      </c>
      <c r="B12">
        <v>337.0105760000003</v>
      </c>
      <c r="C12">
        <v>128.43908016563418</v>
      </c>
      <c r="D12">
        <f t="shared" si="0"/>
        <v>8.3591694734413782</v>
      </c>
      <c r="E12">
        <v>11</v>
      </c>
      <c r="F12" s="34">
        <v>2</v>
      </c>
      <c r="H12">
        <f>150*0.092903</f>
        <v>13.935449999999999</v>
      </c>
    </row>
    <row r="13" spans="1:8" x14ac:dyDescent="0.25">
      <c r="A13" s="35">
        <v>15666835020004</v>
      </c>
      <c r="B13">
        <v>288.86620800000009</v>
      </c>
      <c r="C13">
        <v>135.04609221931639</v>
      </c>
      <c r="D13">
        <f t="shared" si="0"/>
        <v>9.2582508247148549</v>
      </c>
      <c r="E13">
        <v>11</v>
      </c>
      <c r="F13" s="34">
        <v>2</v>
      </c>
    </row>
    <row r="14" spans="1:8" x14ac:dyDescent="0.25">
      <c r="A14" s="35">
        <v>15666894020004</v>
      </c>
      <c r="B14">
        <v>264.79402399999998</v>
      </c>
      <c r="C14">
        <v>118.9603532499288</v>
      </c>
      <c r="D14">
        <f t="shared" si="0"/>
        <v>9.0757669347854808</v>
      </c>
      <c r="E14">
        <v>11</v>
      </c>
      <c r="F14" s="34">
        <v>2</v>
      </c>
    </row>
    <row r="15" spans="1:8" x14ac:dyDescent="0.25">
      <c r="A15" s="35">
        <v>52758055010538</v>
      </c>
      <c r="B15">
        <v>264.79402399999998</v>
      </c>
      <c r="C15">
        <v>162.89736087543645</v>
      </c>
      <c r="D15">
        <f t="shared" si="0"/>
        <v>10.620359949387096</v>
      </c>
      <c r="E15">
        <v>11</v>
      </c>
      <c r="F15" s="34">
        <v>2</v>
      </c>
    </row>
    <row r="16" spans="1:8" x14ac:dyDescent="0.25">
      <c r="A16" s="35">
        <v>52759063010538</v>
      </c>
      <c r="B16">
        <v>312.93839200000019</v>
      </c>
      <c r="C16">
        <v>147.44051728559359</v>
      </c>
      <c r="D16">
        <f t="shared" si="0"/>
        <v>9.2942703607363129</v>
      </c>
      <c r="E16">
        <v>11</v>
      </c>
      <c r="F16" s="34">
        <v>2</v>
      </c>
      <c r="H16">
        <f>100*0.092903</f>
        <v>9.2903000000000002</v>
      </c>
    </row>
    <row r="17" spans="1:28" x14ac:dyDescent="0.25">
      <c r="A17" s="35">
        <v>52956661010538</v>
      </c>
      <c r="B17">
        <v>361.08276000000041</v>
      </c>
      <c r="C17">
        <v>97.714127246511154</v>
      </c>
      <c r="D17">
        <f t="shared" si="0"/>
        <v>7.0438744073603834</v>
      </c>
      <c r="E17">
        <v>11</v>
      </c>
      <c r="F17" s="34">
        <v>2</v>
      </c>
    </row>
    <row r="18" spans="1:28" x14ac:dyDescent="0.25">
      <c r="A18" s="35">
        <v>53043368010538</v>
      </c>
      <c r="B18">
        <v>403.20908200000059</v>
      </c>
      <c r="C18">
        <v>148.23156001247389</v>
      </c>
      <c r="D18">
        <f t="shared" si="0"/>
        <v>8.2099684584992261</v>
      </c>
      <c r="E18">
        <v>11</v>
      </c>
      <c r="F18" s="34">
        <v>2</v>
      </c>
    </row>
    <row r="19" spans="1:28" x14ac:dyDescent="0.25">
      <c r="A19" s="35">
        <v>70601431010538</v>
      </c>
      <c r="B19">
        <v>300.90230000000014</v>
      </c>
      <c r="C19">
        <v>149.51528121779708</v>
      </c>
      <c r="D19">
        <f t="shared" si="0"/>
        <v>9.5447891542977494</v>
      </c>
      <c r="E19">
        <v>11</v>
      </c>
      <c r="F19" s="34">
        <v>2</v>
      </c>
    </row>
    <row r="20" spans="1:28" x14ac:dyDescent="0.25">
      <c r="A20" s="35">
        <v>75816226010538</v>
      </c>
      <c r="B20">
        <v>276.83011600000003</v>
      </c>
      <c r="C20">
        <v>123.10036234293359</v>
      </c>
      <c r="D20">
        <f t="shared" si="0"/>
        <v>9.0294084740532323</v>
      </c>
      <c r="E20">
        <v>11</v>
      </c>
      <c r="F20" s="34">
        <v>2</v>
      </c>
      <c r="H20">
        <f>50*0.092903</f>
        <v>4.6451500000000001</v>
      </c>
    </row>
    <row r="21" spans="1:28" x14ac:dyDescent="0.25">
      <c r="A21" s="35">
        <v>75976553010538</v>
      </c>
      <c r="B21">
        <v>324.97448400000025</v>
      </c>
      <c r="C21">
        <v>116.17233792954646</v>
      </c>
      <c r="D21">
        <f t="shared" si="0"/>
        <v>8.0958608537303132</v>
      </c>
      <c r="E21">
        <v>11</v>
      </c>
      <c r="F21" s="34">
        <v>2</v>
      </c>
    </row>
    <row r="22" spans="1:28" x14ac:dyDescent="0.25">
      <c r="A22" s="35">
        <v>145024627010661</v>
      </c>
      <c r="B22">
        <v>288.86620800000009</v>
      </c>
      <c r="C22">
        <v>128.05242110660308</v>
      </c>
      <c r="D22">
        <f t="shared" si="0"/>
        <v>9.0153341590869491</v>
      </c>
      <c r="E22">
        <v>11</v>
      </c>
      <c r="F22" s="34">
        <v>2</v>
      </c>
    </row>
    <row r="23" spans="1:28" x14ac:dyDescent="0.25">
      <c r="A23" s="35">
        <v>168929025010661</v>
      </c>
      <c r="B23">
        <v>355.06471400000038</v>
      </c>
      <c r="C23">
        <v>113.80774381981793</v>
      </c>
      <c r="D23">
        <f t="shared" si="0"/>
        <v>7.6659935838166859</v>
      </c>
      <c r="E23">
        <v>11</v>
      </c>
      <c r="F23" s="34">
        <v>2</v>
      </c>
    </row>
    <row r="24" spans="1:28" ht="26.25" x14ac:dyDescent="0.4">
      <c r="A24" s="35">
        <v>168929037010661</v>
      </c>
      <c r="B24">
        <v>367.10080600000043</v>
      </c>
      <c r="C24">
        <v>132.26693920334307</v>
      </c>
      <c r="D24">
        <f t="shared" si="0"/>
        <v>8.1277303104864345</v>
      </c>
      <c r="E24">
        <v>11</v>
      </c>
      <c r="F24" s="34">
        <v>2</v>
      </c>
      <c r="AB24" s="56"/>
    </row>
    <row r="25" spans="1:28" x14ac:dyDescent="0.25">
      <c r="A25" s="35">
        <v>171137742020004</v>
      </c>
      <c r="B25">
        <v>330.99253000000027</v>
      </c>
      <c r="C25">
        <v>103.29442492273208</v>
      </c>
      <c r="D25">
        <f t="shared" si="0"/>
        <v>7.5642460418615505</v>
      </c>
      <c r="E25">
        <v>11</v>
      </c>
      <c r="F25" s="34">
        <v>2</v>
      </c>
    </row>
    <row r="26" spans="1:28" x14ac:dyDescent="0.25">
      <c r="A26" s="35">
        <v>171137763020004</v>
      </c>
      <c r="B26">
        <v>373.11885200000046</v>
      </c>
      <c r="C26">
        <v>146.92092366042687</v>
      </c>
      <c r="D26">
        <f t="shared" si="0"/>
        <v>8.4967830724719011</v>
      </c>
      <c r="E26">
        <v>11</v>
      </c>
      <c r="F26" s="34">
        <v>2</v>
      </c>
    </row>
    <row r="27" spans="1:28" x14ac:dyDescent="0.25">
      <c r="A27" s="35">
        <v>171137794020004</v>
      </c>
      <c r="B27">
        <v>337.0105760000003</v>
      </c>
      <c r="C27">
        <v>122.47343636436871</v>
      </c>
      <c r="D27">
        <f t="shared" si="0"/>
        <v>8.1627310730801685</v>
      </c>
      <c r="E27">
        <v>11</v>
      </c>
      <c r="F27" s="34">
        <v>2</v>
      </c>
    </row>
    <row r="28" spans="1:28" x14ac:dyDescent="0.25">
      <c r="A28" s="35">
        <v>171137799020004</v>
      </c>
      <c r="B28">
        <v>330.99253000000027</v>
      </c>
      <c r="C28">
        <v>140.63623690043624</v>
      </c>
      <c r="D28">
        <f t="shared" si="0"/>
        <v>8.826241864720533</v>
      </c>
      <c r="E28">
        <v>11</v>
      </c>
      <c r="F28" s="34">
        <v>2</v>
      </c>
    </row>
    <row r="29" spans="1:28" x14ac:dyDescent="0.25">
      <c r="A29" s="35">
        <v>171137800020004</v>
      </c>
      <c r="B29">
        <v>324.97448400000025</v>
      </c>
      <c r="C29">
        <v>129.45069580225044</v>
      </c>
      <c r="D29">
        <f t="shared" si="0"/>
        <v>8.5460192162459112</v>
      </c>
      <c r="E29">
        <v>11</v>
      </c>
      <c r="F29" s="34">
        <v>2</v>
      </c>
    </row>
    <row r="30" spans="1:28" x14ac:dyDescent="0.25">
      <c r="A30" s="35">
        <v>171137808020004</v>
      </c>
      <c r="B30">
        <v>288.86620800000009</v>
      </c>
      <c r="C30">
        <v>115.41904205477867</v>
      </c>
      <c r="D30">
        <f t="shared" si="0"/>
        <v>8.5590716981068287</v>
      </c>
      <c r="E30">
        <v>11</v>
      </c>
      <c r="F30" s="34">
        <v>2</v>
      </c>
      <c r="M30">
        <f>230*2.471</f>
        <v>568.33000000000004</v>
      </c>
      <c r="Q30">
        <f>460*2.471</f>
        <v>1136.6600000000001</v>
      </c>
      <c r="U30">
        <f>690*2.471</f>
        <v>1704.99</v>
      </c>
    </row>
    <row r="31" spans="1:28" x14ac:dyDescent="0.25">
      <c r="A31" s="35">
        <v>171137814020004</v>
      </c>
      <c r="B31">
        <v>330.99253000000027</v>
      </c>
      <c r="C31">
        <v>113.95479242630849</v>
      </c>
      <c r="D31">
        <f t="shared" si="0"/>
        <v>7.9449927055290006</v>
      </c>
      <c r="E31">
        <v>11</v>
      </c>
      <c r="F31" s="34">
        <v>2</v>
      </c>
    </row>
    <row r="32" spans="1:28" x14ac:dyDescent="0.25">
      <c r="A32" s="35">
        <v>171137823020004</v>
      </c>
      <c r="B32">
        <v>421.26322000000067</v>
      </c>
      <c r="C32">
        <v>114.74550691969222</v>
      </c>
      <c r="D32">
        <f t="shared" si="0"/>
        <v>7.066874435400293</v>
      </c>
      <c r="E32">
        <v>11</v>
      </c>
      <c r="F32" s="34">
        <v>2</v>
      </c>
    </row>
    <row r="33" spans="1:6" x14ac:dyDescent="0.25">
      <c r="A33" s="35">
        <v>171137827020004</v>
      </c>
      <c r="B33">
        <v>391.17299000000054</v>
      </c>
      <c r="C33">
        <v>86.259106447591464</v>
      </c>
      <c r="D33">
        <f t="shared" si="0"/>
        <v>6.3584952259525576</v>
      </c>
      <c r="E33">
        <v>11</v>
      </c>
      <c r="F33" s="34">
        <v>2</v>
      </c>
    </row>
    <row r="34" spans="1:6" x14ac:dyDescent="0.25">
      <c r="A34" s="35">
        <v>171137925020004</v>
      </c>
      <c r="B34">
        <v>282.84816200000006</v>
      </c>
      <c r="C34">
        <v>125.41473672767766</v>
      </c>
      <c r="D34">
        <f t="shared" si="0"/>
        <v>9.016415289950384</v>
      </c>
      <c r="E34">
        <v>11</v>
      </c>
      <c r="F34" s="34">
        <v>2</v>
      </c>
    </row>
    <row r="35" spans="1:6" x14ac:dyDescent="0.25">
      <c r="A35" s="35">
        <v>171138020020004</v>
      </c>
      <c r="B35">
        <v>367.10080600000043</v>
      </c>
      <c r="C35">
        <v>104.86896100607024</v>
      </c>
      <c r="D35">
        <f t="shared" si="0"/>
        <v>7.2371423578783265</v>
      </c>
      <c r="E35">
        <v>11</v>
      </c>
      <c r="F35" s="34">
        <v>2</v>
      </c>
    </row>
    <row r="36" spans="1:6" x14ac:dyDescent="0.25">
      <c r="A36" s="35">
        <v>222517741010661</v>
      </c>
      <c r="B36">
        <v>343.02862200000033</v>
      </c>
      <c r="C36">
        <v>131.33869487487101</v>
      </c>
      <c r="D36">
        <f t="shared" si="0"/>
        <v>8.3785230872037904</v>
      </c>
      <c r="E36">
        <v>11</v>
      </c>
      <c r="F36" s="34">
        <v>2</v>
      </c>
    </row>
    <row r="37" spans="1:6" x14ac:dyDescent="0.25">
      <c r="A37" s="35">
        <v>222517785010661</v>
      </c>
      <c r="B37">
        <v>300.90230000000014</v>
      </c>
      <c r="C37">
        <v>143.25488373655705</v>
      </c>
      <c r="D37">
        <f t="shared" si="0"/>
        <v>9.3428261248938984</v>
      </c>
      <c r="E37">
        <v>11</v>
      </c>
      <c r="F37" s="34">
        <v>2</v>
      </c>
    </row>
    <row r="38" spans="1:6" x14ac:dyDescent="0.25">
      <c r="A38" s="35">
        <v>222517793010661</v>
      </c>
      <c r="B38">
        <v>529.58804800000109</v>
      </c>
      <c r="C38">
        <v>127.13927551897611</v>
      </c>
      <c r="D38">
        <f t="shared" si="0"/>
        <v>6.6344829215518786</v>
      </c>
      <c r="E38">
        <v>11</v>
      </c>
      <c r="F38" s="34">
        <v>2</v>
      </c>
    </row>
    <row r="39" spans="1:6" x14ac:dyDescent="0.25">
      <c r="A39" s="35">
        <v>222517957010661</v>
      </c>
      <c r="B39">
        <v>451.35345000000081</v>
      </c>
      <c r="C39">
        <v>101.54034511673687</v>
      </c>
      <c r="D39">
        <f t="shared" si="0"/>
        <v>6.4223983059290184</v>
      </c>
      <c r="E39">
        <v>11</v>
      </c>
      <c r="F39" s="34">
        <v>2</v>
      </c>
    </row>
    <row r="40" spans="1:6" x14ac:dyDescent="0.25">
      <c r="A40" s="35">
        <v>222518865010661</v>
      </c>
      <c r="B40">
        <v>397.19103600000057</v>
      </c>
      <c r="C40">
        <v>101.11200040363364</v>
      </c>
      <c r="D40">
        <f t="shared" ref="D40:D64" si="1">SQRT((C40/B40)/0.005454154)</f>
        <v>6.8318438879332462</v>
      </c>
      <c r="E40">
        <v>11</v>
      </c>
      <c r="F40" s="34">
        <v>2</v>
      </c>
    </row>
    <row r="41" spans="1:6" x14ac:dyDescent="0.25">
      <c r="A41" s="35">
        <v>243882431489998</v>
      </c>
      <c r="B41">
        <v>391.17299000000054</v>
      </c>
      <c r="C41">
        <v>126.04297564022912</v>
      </c>
      <c r="D41">
        <f t="shared" si="1"/>
        <v>7.6861914145783796</v>
      </c>
      <c r="E41">
        <v>11</v>
      </c>
      <c r="F41" s="34">
        <v>2</v>
      </c>
    </row>
    <row r="42" spans="1:6" x14ac:dyDescent="0.25">
      <c r="A42" s="35">
        <v>243882689489998</v>
      </c>
      <c r="B42">
        <v>385.15494400000051</v>
      </c>
      <c r="C42">
        <v>155.80226561226422</v>
      </c>
      <c r="D42">
        <f t="shared" si="1"/>
        <v>8.61202828896886</v>
      </c>
      <c r="E42">
        <v>11</v>
      </c>
      <c r="F42" s="34">
        <v>2</v>
      </c>
    </row>
    <row r="43" spans="1:6" x14ac:dyDescent="0.25">
      <c r="A43" s="35">
        <v>243882724489998</v>
      </c>
      <c r="B43">
        <v>312.93839200000019</v>
      </c>
      <c r="C43">
        <v>143.67338144476142</v>
      </c>
      <c r="D43">
        <f t="shared" si="1"/>
        <v>9.1747668174099175</v>
      </c>
      <c r="E43">
        <v>11</v>
      </c>
      <c r="F43" s="34">
        <v>2</v>
      </c>
    </row>
    <row r="44" spans="1:6" x14ac:dyDescent="0.25">
      <c r="A44" s="35">
        <v>243882824489998</v>
      </c>
      <c r="B44">
        <v>337.0105760000003</v>
      </c>
      <c r="C44">
        <v>149.73224355907004</v>
      </c>
      <c r="D44">
        <f t="shared" si="1"/>
        <v>9.0255193756370549</v>
      </c>
      <c r="E44">
        <v>11</v>
      </c>
      <c r="F44" s="34">
        <v>2</v>
      </c>
    </row>
    <row r="45" spans="1:6" x14ac:dyDescent="0.25">
      <c r="A45" s="35">
        <v>243882837489998</v>
      </c>
      <c r="B45">
        <v>361.08276000000041</v>
      </c>
      <c r="C45">
        <v>143.37633013031046</v>
      </c>
      <c r="D45">
        <f t="shared" si="1"/>
        <v>8.5324088040833992</v>
      </c>
      <c r="E45">
        <v>11</v>
      </c>
      <c r="F45" s="34">
        <v>2</v>
      </c>
    </row>
    <row r="46" spans="1:6" x14ac:dyDescent="0.25">
      <c r="A46" s="35">
        <v>243882882489998</v>
      </c>
      <c r="B46">
        <v>228.68574799999996</v>
      </c>
      <c r="C46">
        <v>127.3375285509411</v>
      </c>
      <c r="D46">
        <f t="shared" si="1"/>
        <v>10.104037754648804</v>
      </c>
      <c r="E46">
        <v>11</v>
      </c>
      <c r="F46" s="34">
        <v>2</v>
      </c>
    </row>
    <row r="47" spans="1:6" x14ac:dyDescent="0.25">
      <c r="A47" s="35">
        <v>243882884489998</v>
      </c>
      <c r="B47">
        <v>463.38954200000086</v>
      </c>
      <c r="C47">
        <v>96.279090399241142</v>
      </c>
      <c r="D47">
        <f t="shared" si="1"/>
        <v>6.1720463255030555</v>
      </c>
      <c r="E47">
        <v>11</v>
      </c>
      <c r="F47" s="34">
        <v>2</v>
      </c>
    </row>
    <row r="48" spans="1:6" x14ac:dyDescent="0.25">
      <c r="A48" s="35">
        <v>243882918489998</v>
      </c>
      <c r="B48">
        <v>318.95643800000022</v>
      </c>
      <c r="C48">
        <v>131.13354893947678</v>
      </c>
      <c r="D48">
        <f t="shared" si="1"/>
        <v>8.6821547625433784</v>
      </c>
      <c r="E48">
        <v>11</v>
      </c>
      <c r="F48" s="34">
        <v>2</v>
      </c>
    </row>
    <row r="49" spans="1:6" x14ac:dyDescent="0.25">
      <c r="A49" s="35">
        <v>243883085489998</v>
      </c>
      <c r="B49">
        <v>330.99253000000027</v>
      </c>
      <c r="C49">
        <v>99.548952492677543</v>
      </c>
      <c r="D49">
        <f t="shared" si="1"/>
        <v>7.4258394077094643</v>
      </c>
      <c r="E49">
        <v>11</v>
      </c>
      <c r="F49" s="34">
        <v>2</v>
      </c>
    </row>
    <row r="50" spans="1:6" x14ac:dyDescent="0.25">
      <c r="A50" s="35">
        <v>247056203010661</v>
      </c>
      <c r="B50">
        <v>361.08276000000041</v>
      </c>
      <c r="C50">
        <v>152.77660924032114</v>
      </c>
      <c r="D50">
        <f t="shared" si="1"/>
        <v>8.8076765759572826</v>
      </c>
      <c r="E50">
        <v>11</v>
      </c>
      <c r="F50" s="34">
        <v>2</v>
      </c>
    </row>
    <row r="51" spans="1:6" x14ac:dyDescent="0.25">
      <c r="A51" s="35">
        <v>247056360010661</v>
      </c>
      <c r="B51">
        <v>258.77597799999995</v>
      </c>
      <c r="C51">
        <v>118.36690708802023</v>
      </c>
      <c r="D51">
        <f t="shared" si="1"/>
        <v>9.1577645286822413</v>
      </c>
      <c r="E51">
        <v>11</v>
      </c>
      <c r="F51" s="34">
        <v>2</v>
      </c>
    </row>
    <row r="52" spans="1:6" x14ac:dyDescent="0.25">
      <c r="A52" s="35">
        <v>247056391010661</v>
      </c>
      <c r="B52">
        <v>282.84816200000006</v>
      </c>
      <c r="C52">
        <v>123.66295455615887</v>
      </c>
      <c r="D52">
        <f t="shared" si="1"/>
        <v>8.9532235963343076</v>
      </c>
      <c r="E52">
        <v>11</v>
      </c>
      <c r="F52" s="34">
        <v>2</v>
      </c>
    </row>
    <row r="53" spans="1:6" x14ac:dyDescent="0.25">
      <c r="A53" s="33">
        <v>247056422010661</v>
      </c>
      <c r="B53" s="32">
        <v>306.92034600000017</v>
      </c>
      <c r="C53" s="32">
        <v>146.42135227855482</v>
      </c>
      <c r="D53" s="32">
        <f t="shared" si="1"/>
        <v>9.3524559005936503</v>
      </c>
      <c r="E53" s="32">
        <v>11</v>
      </c>
      <c r="F53" s="31">
        <v>2</v>
      </c>
    </row>
    <row r="54" spans="1:6" x14ac:dyDescent="0.25">
      <c r="A54" s="39">
        <v>247056447010661</v>
      </c>
      <c r="B54" s="38">
        <v>306.92034600000017</v>
      </c>
      <c r="C54" s="38">
        <v>122.15964514158961</v>
      </c>
      <c r="D54" s="38">
        <f t="shared" si="1"/>
        <v>8.5425463439899261</v>
      </c>
      <c r="E54" s="38">
        <v>11</v>
      </c>
      <c r="F54" s="37">
        <v>2</v>
      </c>
    </row>
    <row r="55" spans="1:6" x14ac:dyDescent="0.25">
      <c r="A55" s="36">
        <v>15666472020004</v>
      </c>
      <c r="B55">
        <v>216.64965599999996</v>
      </c>
      <c r="C55">
        <v>194.40547891752064</v>
      </c>
      <c r="D55">
        <f t="shared" si="1"/>
        <v>12.826599965176534</v>
      </c>
      <c r="E55">
        <v>11</v>
      </c>
      <c r="F55" s="34">
        <v>1</v>
      </c>
    </row>
    <row r="56" spans="1:6" x14ac:dyDescent="0.25">
      <c r="A56" s="36">
        <v>15666828020004</v>
      </c>
      <c r="B56">
        <v>228.68574799999996</v>
      </c>
      <c r="C56">
        <v>128.3668687963754</v>
      </c>
      <c r="D56">
        <f t="shared" si="1"/>
        <v>10.144793842422978</v>
      </c>
      <c r="E56">
        <v>11</v>
      </c>
      <c r="F56" s="34">
        <v>1</v>
      </c>
    </row>
    <row r="57" spans="1:6" x14ac:dyDescent="0.25">
      <c r="A57" s="36">
        <v>171137754020004</v>
      </c>
      <c r="B57">
        <v>264.79402399999998</v>
      </c>
      <c r="C57">
        <v>144.44801249681018</v>
      </c>
      <c r="D57">
        <f t="shared" si="1"/>
        <v>10.000874961722099</v>
      </c>
      <c r="E57">
        <v>11</v>
      </c>
      <c r="F57" s="34">
        <v>1</v>
      </c>
    </row>
    <row r="58" spans="1:6" x14ac:dyDescent="0.25">
      <c r="A58" s="36">
        <v>171137959020004</v>
      </c>
      <c r="B58">
        <v>258.77597799999995</v>
      </c>
      <c r="C58">
        <v>180.1181312761735</v>
      </c>
      <c r="D58">
        <f t="shared" si="1"/>
        <v>11.296737540979143</v>
      </c>
      <c r="E58">
        <v>11</v>
      </c>
      <c r="F58" s="34">
        <v>1</v>
      </c>
    </row>
    <row r="59" spans="1:6" x14ac:dyDescent="0.25">
      <c r="A59" s="36">
        <v>171138087020004</v>
      </c>
      <c r="B59">
        <v>276.83011600000003</v>
      </c>
      <c r="C59">
        <v>135.93658969567585</v>
      </c>
      <c r="D59">
        <f t="shared" si="1"/>
        <v>9.4885056321021786</v>
      </c>
      <c r="E59">
        <v>11</v>
      </c>
      <c r="F59" s="34">
        <v>1</v>
      </c>
    </row>
    <row r="60" spans="1:6" x14ac:dyDescent="0.25">
      <c r="A60" s="36">
        <v>171138165020004</v>
      </c>
      <c r="B60">
        <v>306.92034600000017</v>
      </c>
      <c r="C60">
        <v>156.80961421342425</v>
      </c>
      <c r="D60">
        <f t="shared" si="1"/>
        <v>9.6785390244116272</v>
      </c>
      <c r="E60">
        <v>11</v>
      </c>
      <c r="F60" s="34">
        <v>1</v>
      </c>
    </row>
    <row r="61" spans="1:6" x14ac:dyDescent="0.25">
      <c r="A61" s="36">
        <v>222517641010661</v>
      </c>
      <c r="B61">
        <v>258.77597799999995</v>
      </c>
      <c r="C61">
        <v>128.73908558155478</v>
      </c>
      <c r="D61">
        <f t="shared" si="1"/>
        <v>9.5505752901117447</v>
      </c>
      <c r="E61">
        <v>11</v>
      </c>
      <c r="F61" s="34">
        <v>1</v>
      </c>
    </row>
    <row r="62" spans="1:6" x14ac:dyDescent="0.25">
      <c r="A62" s="36">
        <v>243883086489998</v>
      </c>
      <c r="B62">
        <v>240.72183999999996</v>
      </c>
      <c r="C62">
        <v>144.51168979515657</v>
      </c>
      <c r="D62">
        <f t="shared" si="1"/>
        <v>10.49131783905149</v>
      </c>
      <c r="E62">
        <v>11</v>
      </c>
      <c r="F62" s="34">
        <v>1</v>
      </c>
    </row>
    <row r="63" spans="1:6" x14ac:dyDescent="0.25">
      <c r="A63" s="36">
        <v>247056346010661</v>
      </c>
      <c r="B63">
        <v>276.83011600000003</v>
      </c>
      <c r="C63">
        <v>164.16959390837755</v>
      </c>
      <c r="D63">
        <f t="shared" si="1"/>
        <v>10.427399108786094</v>
      </c>
      <c r="E63">
        <v>11</v>
      </c>
      <c r="F63" s="34">
        <v>1</v>
      </c>
    </row>
    <row r="64" spans="1:6" x14ac:dyDescent="0.25">
      <c r="A64" s="36">
        <v>247056418010661</v>
      </c>
      <c r="B64">
        <v>210.63160999999997</v>
      </c>
      <c r="C64">
        <v>193.22580773062947</v>
      </c>
      <c r="D64">
        <f t="shared" si="1"/>
        <v>12.969018026490234</v>
      </c>
      <c r="E64">
        <v>11</v>
      </c>
      <c r="F64" s="34">
        <v>1</v>
      </c>
    </row>
    <row r="65" spans="1:6" x14ac:dyDescent="0.25">
      <c r="A65" s="36"/>
      <c r="F65" s="34"/>
    </row>
    <row r="66" spans="1:6" x14ac:dyDescent="0.25">
      <c r="A66" s="35">
        <v>15666528020004</v>
      </c>
      <c r="B66">
        <v>312.93839200000019</v>
      </c>
      <c r="C66">
        <v>96.261694023919702</v>
      </c>
      <c r="D66">
        <f t="shared" ref="D66:D102" si="2">SQRT((C66/B66)/0.005454154)</f>
        <v>7.5098909138856005</v>
      </c>
      <c r="E66">
        <v>12</v>
      </c>
      <c r="F66" s="34">
        <v>2</v>
      </c>
    </row>
    <row r="67" spans="1:6" x14ac:dyDescent="0.25">
      <c r="A67" s="35">
        <v>15666633020004</v>
      </c>
      <c r="B67">
        <v>288.86620800000009</v>
      </c>
      <c r="C67">
        <v>78.331282803466806</v>
      </c>
      <c r="D67">
        <f t="shared" si="2"/>
        <v>7.051078522703695</v>
      </c>
      <c r="E67">
        <v>12</v>
      </c>
      <c r="F67" s="34">
        <v>2</v>
      </c>
    </row>
    <row r="68" spans="1:6" x14ac:dyDescent="0.25">
      <c r="A68" s="35">
        <v>15666899020004</v>
      </c>
      <c r="B68">
        <v>228.68574799999996</v>
      </c>
      <c r="C68">
        <v>99.447200108722001</v>
      </c>
      <c r="D68">
        <f t="shared" si="2"/>
        <v>8.9292099019837252</v>
      </c>
      <c r="E68">
        <v>12</v>
      </c>
      <c r="F68" s="34">
        <v>2</v>
      </c>
    </row>
    <row r="69" spans="1:6" x14ac:dyDescent="0.25">
      <c r="A69" s="35">
        <v>53088355010538</v>
      </c>
      <c r="B69">
        <v>252.75793199999995</v>
      </c>
      <c r="C69">
        <v>107.06254546405411</v>
      </c>
      <c r="D69">
        <f t="shared" si="2"/>
        <v>8.8125721881541814</v>
      </c>
      <c r="E69">
        <v>12</v>
      </c>
      <c r="F69" s="34">
        <v>2</v>
      </c>
    </row>
    <row r="70" spans="1:6" x14ac:dyDescent="0.25">
      <c r="A70" s="35">
        <v>70601808010538</v>
      </c>
      <c r="B70">
        <v>252.75793199999995</v>
      </c>
      <c r="C70">
        <v>113.08924069569301</v>
      </c>
      <c r="D70">
        <f t="shared" si="2"/>
        <v>9.0572123326162153</v>
      </c>
      <c r="E70">
        <v>12</v>
      </c>
      <c r="F70" s="34">
        <v>2</v>
      </c>
    </row>
    <row r="71" spans="1:6" x14ac:dyDescent="0.25">
      <c r="A71" s="35">
        <v>75830900010538</v>
      </c>
      <c r="B71">
        <v>264.79402399999998</v>
      </c>
      <c r="C71">
        <v>112.40356092123116</v>
      </c>
      <c r="D71">
        <f t="shared" si="2"/>
        <v>8.8221055000802089</v>
      </c>
      <c r="E71">
        <v>12</v>
      </c>
      <c r="F71" s="34">
        <v>2</v>
      </c>
    </row>
    <row r="72" spans="1:6" x14ac:dyDescent="0.25">
      <c r="A72" s="35">
        <v>171137506020004</v>
      </c>
      <c r="B72">
        <v>270.81207000000001</v>
      </c>
      <c r="C72">
        <v>93.309890188718583</v>
      </c>
      <c r="D72">
        <f t="shared" si="2"/>
        <v>7.9481514272886828</v>
      </c>
      <c r="E72">
        <v>12</v>
      </c>
      <c r="F72" s="34">
        <v>2</v>
      </c>
    </row>
    <row r="73" spans="1:6" x14ac:dyDescent="0.25">
      <c r="A73" s="35">
        <v>171137607020004</v>
      </c>
      <c r="B73">
        <v>312.93839200000019</v>
      </c>
      <c r="C73">
        <v>76.100279726867001</v>
      </c>
      <c r="D73">
        <f t="shared" si="2"/>
        <v>6.6772864133683694</v>
      </c>
      <c r="E73">
        <v>12</v>
      </c>
      <c r="F73" s="34">
        <v>2</v>
      </c>
    </row>
    <row r="74" spans="1:6" x14ac:dyDescent="0.25">
      <c r="A74" s="35">
        <v>171137758020004</v>
      </c>
      <c r="B74">
        <v>324.97448400000025</v>
      </c>
      <c r="C74">
        <v>89.199422110410538</v>
      </c>
      <c r="D74">
        <f t="shared" si="2"/>
        <v>7.094024611261589</v>
      </c>
      <c r="E74">
        <v>12</v>
      </c>
      <c r="F74" s="34">
        <v>2</v>
      </c>
    </row>
    <row r="75" spans="1:6" x14ac:dyDescent="0.25">
      <c r="A75" s="35">
        <v>171137790020004</v>
      </c>
      <c r="B75">
        <v>282.84816200000006</v>
      </c>
      <c r="C75">
        <v>91.958224649592751</v>
      </c>
      <c r="D75">
        <f t="shared" si="2"/>
        <v>7.7206685853140531</v>
      </c>
      <c r="E75">
        <v>12</v>
      </c>
      <c r="F75" s="34">
        <v>2</v>
      </c>
    </row>
    <row r="76" spans="1:6" x14ac:dyDescent="0.25">
      <c r="A76" s="35">
        <v>171137811020004</v>
      </c>
      <c r="B76">
        <v>222.66770199999996</v>
      </c>
      <c r="C76">
        <v>105.70628465597551</v>
      </c>
      <c r="D76">
        <f t="shared" si="2"/>
        <v>9.3294940623519071</v>
      </c>
      <c r="E76">
        <v>12</v>
      </c>
      <c r="F76" s="34">
        <v>2</v>
      </c>
    </row>
    <row r="77" spans="1:6" x14ac:dyDescent="0.25">
      <c r="A77" s="35">
        <v>171137829020004</v>
      </c>
      <c r="B77">
        <v>282.84816200000006</v>
      </c>
      <c r="C77">
        <v>80.914808655448141</v>
      </c>
      <c r="D77">
        <f t="shared" si="2"/>
        <v>7.2422519126275509</v>
      </c>
      <c r="E77">
        <v>12</v>
      </c>
      <c r="F77" s="34">
        <v>2</v>
      </c>
    </row>
    <row r="78" spans="1:6" x14ac:dyDescent="0.25">
      <c r="A78" s="35">
        <v>171137902020004</v>
      </c>
      <c r="B78">
        <v>300.90230000000014</v>
      </c>
      <c r="C78">
        <v>97.883823964269297</v>
      </c>
      <c r="D78">
        <f t="shared" si="2"/>
        <v>7.7228751122881665</v>
      </c>
      <c r="E78">
        <v>12</v>
      </c>
      <c r="F78" s="34">
        <v>2</v>
      </c>
    </row>
    <row r="79" spans="1:6" x14ac:dyDescent="0.25">
      <c r="A79" s="35">
        <v>171137987020004</v>
      </c>
      <c r="B79">
        <v>312.93839200000019</v>
      </c>
      <c r="C79">
        <v>89.895933590261194</v>
      </c>
      <c r="D79">
        <f t="shared" si="2"/>
        <v>7.2573305115480391</v>
      </c>
      <c r="E79">
        <v>12</v>
      </c>
      <c r="F79" s="34">
        <v>2</v>
      </c>
    </row>
    <row r="80" spans="1:6" x14ac:dyDescent="0.25">
      <c r="A80" s="35">
        <v>171138023020004</v>
      </c>
      <c r="B80">
        <v>264.79402399999998</v>
      </c>
      <c r="C80">
        <v>104.21511988078159</v>
      </c>
      <c r="D80">
        <f t="shared" si="2"/>
        <v>8.4946908553091394</v>
      </c>
      <c r="E80">
        <v>12</v>
      </c>
      <c r="F80" s="34">
        <v>2</v>
      </c>
    </row>
    <row r="81" spans="1:6" x14ac:dyDescent="0.25">
      <c r="A81" s="35">
        <v>171138085020004</v>
      </c>
      <c r="B81">
        <v>252.75793199999995</v>
      </c>
      <c r="C81">
        <v>111.38209827971596</v>
      </c>
      <c r="D81">
        <f t="shared" si="2"/>
        <v>8.9885906517519132</v>
      </c>
      <c r="E81">
        <v>12</v>
      </c>
      <c r="F81" s="34">
        <v>2</v>
      </c>
    </row>
    <row r="82" spans="1:6" x14ac:dyDescent="0.25">
      <c r="A82" s="35">
        <v>222517709010661</v>
      </c>
      <c r="B82">
        <v>282.84816200000006</v>
      </c>
      <c r="C82">
        <v>100.42500769518529</v>
      </c>
      <c r="D82">
        <f t="shared" si="2"/>
        <v>8.0682725088209395</v>
      </c>
      <c r="E82">
        <v>12</v>
      </c>
      <c r="F82" s="34">
        <v>2</v>
      </c>
    </row>
    <row r="83" spans="1:6" x14ac:dyDescent="0.25">
      <c r="A83" s="35">
        <v>222517867010661</v>
      </c>
      <c r="B83">
        <v>228.68574799999996</v>
      </c>
      <c r="C83">
        <v>113.3459192900583</v>
      </c>
      <c r="D83">
        <f t="shared" si="2"/>
        <v>9.5327827714902362</v>
      </c>
      <c r="E83">
        <v>12</v>
      </c>
      <c r="F83" s="34">
        <v>2</v>
      </c>
    </row>
    <row r="84" spans="1:6" x14ac:dyDescent="0.25">
      <c r="A84" s="33">
        <v>222517871010661</v>
      </c>
      <c r="B84" s="32">
        <v>294.88425400000011</v>
      </c>
      <c r="C84" s="32">
        <v>75.110655734524997</v>
      </c>
      <c r="D84" s="32">
        <f t="shared" si="2"/>
        <v>6.833784620903554</v>
      </c>
      <c r="E84" s="32">
        <v>12</v>
      </c>
      <c r="F84" s="31">
        <v>2</v>
      </c>
    </row>
    <row r="85" spans="1:6" x14ac:dyDescent="0.25">
      <c r="A85">
        <v>222518077010661</v>
      </c>
      <c r="B85">
        <v>270.81207000000001</v>
      </c>
      <c r="C85">
        <v>109.13829409674754</v>
      </c>
      <c r="D85">
        <f t="shared" si="2"/>
        <v>8.5958904910040186</v>
      </c>
      <c r="E85">
        <v>12</v>
      </c>
      <c r="F85">
        <v>2</v>
      </c>
    </row>
    <row r="86" spans="1:6" x14ac:dyDescent="0.25">
      <c r="A86">
        <v>222518879010661</v>
      </c>
      <c r="B86">
        <v>282.84816200000006</v>
      </c>
      <c r="C86">
        <v>79.869056735182312</v>
      </c>
      <c r="D86">
        <f t="shared" si="2"/>
        <v>7.1952998843364346</v>
      </c>
      <c r="E86">
        <v>12</v>
      </c>
      <c r="F86">
        <v>2</v>
      </c>
    </row>
    <row r="87" spans="1:6" x14ac:dyDescent="0.25">
      <c r="A87">
        <v>243882657489998</v>
      </c>
      <c r="B87">
        <v>276.83011600000003</v>
      </c>
      <c r="C87">
        <v>87.813620287635146</v>
      </c>
      <c r="D87">
        <f t="shared" si="2"/>
        <v>7.6262418803360346</v>
      </c>
      <c r="E87">
        <v>12</v>
      </c>
      <c r="F87">
        <v>2</v>
      </c>
    </row>
    <row r="88" spans="1:6" x14ac:dyDescent="0.25">
      <c r="A88">
        <v>243882879489998</v>
      </c>
      <c r="B88">
        <v>355.06471400000038</v>
      </c>
      <c r="C88">
        <v>70.537706659464121</v>
      </c>
      <c r="D88">
        <f t="shared" si="2"/>
        <v>6.0352214793729564</v>
      </c>
      <c r="E88">
        <v>12</v>
      </c>
      <c r="F88">
        <v>2</v>
      </c>
    </row>
    <row r="89" spans="1:6" x14ac:dyDescent="0.25">
      <c r="A89">
        <v>243882890489998</v>
      </c>
      <c r="B89">
        <v>258.77597799999995</v>
      </c>
      <c r="C89">
        <v>92.877934907152351</v>
      </c>
      <c r="D89">
        <f t="shared" si="2"/>
        <v>8.1120496076644706</v>
      </c>
      <c r="E89">
        <v>12</v>
      </c>
      <c r="F89">
        <v>2</v>
      </c>
    </row>
    <row r="90" spans="1:6" x14ac:dyDescent="0.25">
      <c r="A90">
        <v>243882919489998</v>
      </c>
      <c r="B90">
        <v>379.13689800000049</v>
      </c>
      <c r="C90">
        <v>80.895114645650281</v>
      </c>
      <c r="D90">
        <f t="shared" si="2"/>
        <v>6.2545983084447512</v>
      </c>
      <c r="E90">
        <v>12</v>
      </c>
      <c r="F90">
        <v>2</v>
      </c>
    </row>
    <row r="91" spans="1:6" x14ac:dyDescent="0.25">
      <c r="A91">
        <v>243883019489998</v>
      </c>
      <c r="B91">
        <v>330.99253000000027</v>
      </c>
      <c r="C91">
        <v>90.672205809793141</v>
      </c>
      <c r="D91">
        <f t="shared" si="2"/>
        <v>7.0870304077236721</v>
      </c>
      <c r="E91">
        <v>12</v>
      </c>
      <c r="F91">
        <v>2</v>
      </c>
    </row>
    <row r="92" spans="1:6" x14ac:dyDescent="0.25">
      <c r="A92">
        <v>247056348010661</v>
      </c>
      <c r="B92">
        <v>228.68574799999996</v>
      </c>
      <c r="C92">
        <v>110.11216288125128</v>
      </c>
      <c r="D92">
        <f t="shared" si="2"/>
        <v>9.3958137374829711</v>
      </c>
      <c r="E92">
        <v>12</v>
      </c>
      <c r="F92">
        <v>2</v>
      </c>
    </row>
    <row r="93" spans="1:6" x14ac:dyDescent="0.25">
      <c r="A93">
        <v>247056386010661</v>
      </c>
      <c r="B93">
        <v>234.70379399999996</v>
      </c>
      <c r="C93">
        <v>103.53502007576243</v>
      </c>
      <c r="D93">
        <f t="shared" si="2"/>
        <v>8.9933166067777002</v>
      </c>
      <c r="E93">
        <v>12</v>
      </c>
      <c r="F93">
        <v>2</v>
      </c>
    </row>
    <row r="94" spans="1:6" x14ac:dyDescent="0.25">
      <c r="A94">
        <v>247056407010661</v>
      </c>
      <c r="B94">
        <v>234.70379399999996</v>
      </c>
      <c r="C94">
        <v>102.05206113798435</v>
      </c>
      <c r="D94">
        <f t="shared" si="2"/>
        <v>8.9286775085273433</v>
      </c>
      <c r="E94">
        <v>12</v>
      </c>
      <c r="F94">
        <v>2</v>
      </c>
    </row>
    <row r="95" spans="1:6" x14ac:dyDescent="0.25">
      <c r="A95">
        <v>247056466010661</v>
      </c>
      <c r="B95">
        <v>300.90230000000014</v>
      </c>
      <c r="C95">
        <v>71.52404831683981</v>
      </c>
      <c r="D95">
        <f t="shared" si="2"/>
        <v>6.6016058652421821</v>
      </c>
      <c r="E95">
        <v>12</v>
      </c>
      <c r="F95">
        <v>2</v>
      </c>
    </row>
    <row r="96" spans="1:6" x14ac:dyDescent="0.25">
      <c r="A96" s="26">
        <v>15666240020004</v>
      </c>
      <c r="B96">
        <v>210.63160999999997</v>
      </c>
      <c r="C96">
        <v>113.87732932110362</v>
      </c>
      <c r="D96">
        <f t="shared" si="2"/>
        <v>9.9561897473739567</v>
      </c>
      <c r="E96">
        <v>12</v>
      </c>
      <c r="F96">
        <v>1</v>
      </c>
    </row>
    <row r="97" spans="1:6" x14ac:dyDescent="0.25">
      <c r="A97" s="26">
        <v>75804942010538</v>
      </c>
      <c r="B97">
        <v>210.63160999999997</v>
      </c>
      <c r="C97">
        <v>127.34803202283332</v>
      </c>
      <c r="D97">
        <f t="shared" si="2"/>
        <v>10.528600503933493</v>
      </c>
      <c r="E97">
        <v>12</v>
      </c>
      <c r="F97">
        <v>1</v>
      </c>
    </row>
    <row r="98" spans="1:6" x14ac:dyDescent="0.25">
      <c r="A98" s="26">
        <v>171137530020004</v>
      </c>
      <c r="B98">
        <v>204.61356399999997</v>
      </c>
      <c r="C98">
        <v>127.05590421083184</v>
      </c>
      <c r="D98">
        <f t="shared" si="2"/>
        <v>10.670051546267244</v>
      </c>
      <c r="E98">
        <v>12</v>
      </c>
      <c r="F98">
        <v>1</v>
      </c>
    </row>
    <row r="99" spans="1:6" x14ac:dyDescent="0.25">
      <c r="A99" s="26">
        <v>222517657010661</v>
      </c>
      <c r="B99">
        <v>216.64965599999996</v>
      </c>
      <c r="C99">
        <v>107.64023641812439</v>
      </c>
      <c r="D99">
        <f t="shared" si="2"/>
        <v>9.5443118604165953</v>
      </c>
      <c r="E99">
        <v>12</v>
      </c>
      <c r="F99">
        <v>1</v>
      </c>
    </row>
    <row r="100" spans="1:6" x14ac:dyDescent="0.25">
      <c r="A100" s="30">
        <v>243882659489998</v>
      </c>
      <c r="B100" s="29">
        <v>198.59551799999997</v>
      </c>
      <c r="C100" s="29">
        <v>118.12729663547974</v>
      </c>
      <c r="D100">
        <f t="shared" si="2"/>
        <v>10.443034506165807</v>
      </c>
      <c r="E100">
        <v>12</v>
      </c>
      <c r="F100">
        <v>1</v>
      </c>
    </row>
    <row r="101" spans="1:6" x14ac:dyDescent="0.25">
      <c r="A101" s="26">
        <v>243882825489998</v>
      </c>
      <c r="B101">
        <v>234.70379399999996</v>
      </c>
      <c r="C101">
        <v>123.68494620043312</v>
      </c>
      <c r="D101">
        <f t="shared" si="2"/>
        <v>9.8295733793747537</v>
      </c>
      <c r="E101">
        <v>12</v>
      </c>
      <c r="F101">
        <v>1</v>
      </c>
    </row>
    <row r="102" spans="1:6" x14ac:dyDescent="0.25">
      <c r="A102" s="26">
        <v>243882894489998</v>
      </c>
      <c r="B102">
        <v>198.59551799999997</v>
      </c>
      <c r="C102">
        <v>123.23920511200843</v>
      </c>
      <c r="D102">
        <f t="shared" si="2"/>
        <v>10.666600378581904</v>
      </c>
      <c r="E102">
        <v>12</v>
      </c>
      <c r="F102">
        <v>1</v>
      </c>
    </row>
    <row r="103" spans="1:6" x14ac:dyDescent="0.25">
      <c r="A103" s="26"/>
    </row>
    <row r="104" spans="1:6" x14ac:dyDescent="0.25">
      <c r="A104">
        <v>15666237020004</v>
      </c>
      <c r="B104">
        <v>222.66770199999996</v>
      </c>
      <c r="C104">
        <v>54.976813051189282</v>
      </c>
      <c r="D104">
        <f t="shared" ref="D104:D167" si="3">SQRT((C104/B104)/0.005454154)</f>
        <v>6.7281779389652279</v>
      </c>
      <c r="E104">
        <v>100</v>
      </c>
      <c r="F104">
        <v>2</v>
      </c>
    </row>
    <row r="105" spans="1:6" x14ac:dyDescent="0.25">
      <c r="A105">
        <v>15666241020004</v>
      </c>
      <c r="B105">
        <v>246.73988599999996</v>
      </c>
      <c r="C105">
        <v>64.723706733642075</v>
      </c>
      <c r="D105">
        <f t="shared" si="3"/>
        <v>6.9350294985920193</v>
      </c>
      <c r="E105">
        <v>100</v>
      </c>
      <c r="F105">
        <v>2</v>
      </c>
    </row>
    <row r="106" spans="1:6" x14ac:dyDescent="0.25">
      <c r="A106">
        <v>15666242020004</v>
      </c>
      <c r="B106">
        <v>156.46919599999998</v>
      </c>
      <c r="C106">
        <v>43.277258297279623</v>
      </c>
      <c r="D106">
        <f t="shared" si="3"/>
        <v>7.1211764369487325</v>
      </c>
      <c r="E106">
        <v>100</v>
      </c>
      <c r="F106">
        <v>2</v>
      </c>
    </row>
    <row r="107" spans="1:6" x14ac:dyDescent="0.25">
      <c r="A107">
        <v>15666259020004</v>
      </c>
      <c r="B107">
        <v>42.126321999999995</v>
      </c>
      <c r="C107">
        <v>9.5476559499978766</v>
      </c>
      <c r="D107">
        <f t="shared" si="3"/>
        <v>6.4462613749588007</v>
      </c>
      <c r="E107">
        <v>100</v>
      </c>
      <c r="F107">
        <v>2</v>
      </c>
    </row>
    <row r="108" spans="1:6" x14ac:dyDescent="0.25">
      <c r="A108">
        <v>15666264020004</v>
      </c>
      <c r="B108">
        <v>60.180459999999989</v>
      </c>
      <c r="C108">
        <v>10.914748463465322</v>
      </c>
      <c r="D108">
        <f t="shared" si="3"/>
        <v>5.7665414244588584</v>
      </c>
      <c r="E108">
        <v>100</v>
      </c>
      <c r="F108">
        <v>2</v>
      </c>
    </row>
    <row r="109" spans="1:6" x14ac:dyDescent="0.25">
      <c r="A109">
        <v>15666267020004</v>
      </c>
      <c r="B109">
        <v>78.234597999999991</v>
      </c>
      <c r="C109">
        <v>13.950580073803962</v>
      </c>
      <c r="D109">
        <f t="shared" si="3"/>
        <v>5.7178532819447332</v>
      </c>
      <c r="E109">
        <v>100</v>
      </c>
      <c r="F109">
        <v>2</v>
      </c>
    </row>
    <row r="110" spans="1:6" x14ac:dyDescent="0.25">
      <c r="A110">
        <v>15666435020004</v>
      </c>
      <c r="B110">
        <v>72.216551999999993</v>
      </c>
      <c r="C110">
        <v>12.575281722920741</v>
      </c>
      <c r="D110">
        <f t="shared" si="3"/>
        <v>5.6503687195320857</v>
      </c>
      <c r="E110">
        <v>100</v>
      </c>
      <c r="F110">
        <v>2</v>
      </c>
    </row>
    <row r="111" spans="1:6" x14ac:dyDescent="0.25">
      <c r="A111">
        <v>15666436020004</v>
      </c>
      <c r="B111">
        <v>12.036092</v>
      </c>
      <c r="C111">
        <v>2.7666801431013504</v>
      </c>
      <c r="D111">
        <f t="shared" si="3"/>
        <v>6.491918052471088</v>
      </c>
      <c r="E111">
        <v>100</v>
      </c>
      <c r="F111">
        <v>2</v>
      </c>
    </row>
    <row r="112" spans="1:6" x14ac:dyDescent="0.25">
      <c r="A112">
        <v>15666446020004</v>
      </c>
      <c r="B112">
        <v>228.68574799999996</v>
      </c>
      <c r="C112">
        <v>78.616845945535644</v>
      </c>
      <c r="D112">
        <f t="shared" si="3"/>
        <v>7.9391601040597957</v>
      </c>
      <c r="E112">
        <v>100</v>
      </c>
      <c r="F112">
        <v>2</v>
      </c>
    </row>
    <row r="113" spans="1:6" x14ac:dyDescent="0.25">
      <c r="A113">
        <v>15666471020004</v>
      </c>
      <c r="B113">
        <v>192.57747199999997</v>
      </c>
      <c r="C113">
        <v>60.505249834942518</v>
      </c>
      <c r="D113">
        <f t="shared" si="3"/>
        <v>7.5897957811788324</v>
      </c>
      <c r="E113">
        <v>100</v>
      </c>
      <c r="F113">
        <v>2</v>
      </c>
    </row>
    <row r="114" spans="1:6" x14ac:dyDescent="0.25">
      <c r="A114">
        <v>15666477020004</v>
      </c>
      <c r="B114">
        <v>126.37896599999998</v>
      </c>
      <c r="C114">
        <v>23.903932625637548</v>
      </c>
      <c r="D114">
        <f t="shared" si="3"/>
        <v>5.8888918837967825</v>
      </c>
      <c r="E114">
        <v>100</v>
      </c>
      <c r="F114">
        <v>2</v>
      </c>
    </row>
    <row r="115" spans="1:6" x14ac:dyDescent="0.25">
      <c r="A115">
        <v>15666478020004</v>
      </c>
      <c r="B115">
        <v>48.144367999999993</v>
      </c>
      <c r="C115">
        <v>10.000289941851804</v>
      </c>
      <c r="D115">
        <f t="shared" si="3"/>
        <v>6.1712032862319495</v>
      </c>
      <c r="E115">
        <v>100</v>
      </c>
      <c r="F115">
        <v>2</v>
      </c>
    </row>
    <row r="116" spans="1:6" x14ac:dyDescent="0.25">
      <c r="A116">
        <v>15666490020004</v>
      </c>
      <c r="B116">
        <v>96.288735999999986</v>
      </c>
      <c r="C116">
        <v>63.508586329114692</v>
      </c>
      <c r="D116">
        <f t="shared" si="3"/>
        <v>10.996760886733874</v>
      </c>
      <c r="E116">
        <v>100</v>
      </c>
      <c r="F116">
        <v>2</v>
      </c>
    </row>
    <row r="117" spans="1:6" x14ac:dyDescent="0.25">
      <c r="A117">
        <v>15666493020004</v>
      </c>
      <c r="B117">
        <v>24.072184</v>
      </c>
      <c r="C117">
        <v>4.4032523573027191</v>
      </c>
      <c r="D117">
        <f t="shared" si="3"/>
        <v>5.7911570519197637</v>
      </c>
      <c r="E117">
        <v>100</v>
      </c>
      <c r="F117">
        <v>2</v>
      </c>
    </row>
    <row r="118" spans="1:6" x14ac:dyDescent="0.25">
      <c r="A118">
        <v>15666498020004</v>
      </c>
      <c r="B118">
        <v>234.70379399999996</v>
      </c>
      <c r="C118">
        <v>65.480941410369425</v>
      </c>
      <c r="D118">
        <f t="shared" si="3"/>
        <v>7.1521020757931097</v>
      </c>
      <c r="E118">
        <v>100</v>
      </c>
      <c r="F118">
        <v>2</v>
      </c>
    </row>
    <row r="119" spans="1:6" x14ac:dyDescent="0.25">
      <c r="A119">
        <v>15666501020004</v>
      </c>
      <c r="B119">
        <v>66.198505999999995</v>
      </c>
      <c r="C119">
        <v>11.9884002309448</v>
      </c>
      <c r="D119">
        <f t="shared" si="3"/>
        <v>5.7622596577763101</v>
      </c>
      <c r="E119">
        <v>100</v>
      </c>
      <c r="F119">
        <v>2</v>
      </c>
    </row>
    <row r="120" spans="1:6" x14ac:dyDescent="0.25">
      <c r="A120">
        <v>15666511020004</v>
      </c>
      <c r="B120">
        <v>192.57747199999997</v>
      </c>
      <c r="C120">
        <v>93.390635628889754</v>
      </c>
      <c r="D120">
        <f t="shared" si="3"/>
        <v>9.4294253536469554</v>
      </c>
      <c r="E120">
        <v>100</v>
      </c>
      <c r="F120">
        <v>2</v>
      </c>
    </row>
    <row r="121" spans="1:6" x14ac:dyDescent="0.25">
      <c r="A121">
        <v>15666514020004</v>
      </c>
      <c r="B121">
        <v>60.180459999999989</v>
      </c>
      <c r="C121">
        <v>16.968030608331276</v>
      </c>
      <c r="D121">
        <f t="shared" si="3"/>
        <v>7.1899235044609489</v>
      </c>
      <c r="E121">
        <v>100</v>
      </c>
      <c r="F121">
        <v>2</v>
      </c>
    </row>
    <row r="122" spans="1:6" x14ac:dyDescent="0.25">
      <c r="A122">
        <v>15666517020004</v>
      </c>
      <c r="B122">
        <v>168.50528799999998</v>
      </c>
      <c r="C122">
        <v>75.565915594351964</v>
      </c>
      <c r="D122">
        <f t="shared" si="3"/>
        <v>9.0676032429428979</v>
      </c>
      <c r="E122">
        <v>100</v>
      </c>
      <c r="F122">
        <v>2</v>
      </c>
    </row>
    <row r="123" spans="1:6" x14ac:dyDescent="0.25">
      <c r="A123">
        <v>15666522020004</v>
      </c>
      <c r="B123">
        <v>102.30678199999998</v>
      </c>
      <c r="C123">
        <v>41.491339842111223</v>
      </c>
      <c r="D123">
        <f t="shared" si="3"/>
        <v>8.6230880233721106</v>
      </c>
      <c r="E123">
        <v>100</v>
      </c>
      <c r="F123">
        <v>2</v>
      </c>
    </row>
    <row r="124" spans="1:6" x14ac:dyDescent="0.25">
      <c r="A124">
        <v>15666595020004</v>
      </c>
      <c r="B124">
        <v>102.30678199999998</v>
      </c>
      <c r="C124">
        <v>21.626320392516156</v>
      </c>
      <c r="D124">
        <f t="shared" si="3"/>
        <v>6.2255167515258858</v>
      </c>
      <c r="E124">
        <v>100</v>
      </c>
      <c r="F124">
        <v>2</v>
      </c>
    </row>
    <row r="125" spans="1:6" x14ac:dyDescent="0.25">
      <c r="A125">
        <v>15666604020004</v>
      </c>
      <c r="B125">
        <v>78.234597999999991</v>
      </c>
      <c r="C125">
        <v>14.699608913115538</v>
      </c>
      <c r="D125">
        <f t="shared" si="3"/>
        <v>5.8693467071924434</v>
      </c>
      <c r="E125">
        <v>100</v>
      </c>
      <c r="F125">
        <v>2</v>
      </c>
    </row>
    <row r="126" spans="1:6" x14ac:dyDescent="0.25">
      <c r="A126">
        <v>15666617020004</v>
      </c>
      <c r="B126">
        <v>228.68574799999996</v>
      </c>
      <c r="C126">
        <v>74.137443417014595</v>
      </c>
      <c r="D126">
        <f t="shared" si="3"/>
        <v>7.7096658402567018</v>
      </c>
      <c r="E126">
        <v>100</v>
      </c>
      <c r="F126">
        <v>2</v>
      </c>
    </row>
    <row r="127" spans="1:6" x14ac:dyDescent="0.25">
      <c r="A127">
        <v>15666618020004</v>
      </c>
      <c r="B127">
        <v>210.63160999999997</v>
      </c>
      <c r="C127">
        <v>68.594236125912943</v>
      </c>
      <c r="D127">
        <f t="shared" si="3"/>
        <v>7.7271321606771703</v>
      </c>
      <c r="E127">
        <v>100</v>
      </c>
      <c r="F127">
        <v>2</v>
      </c>
    </row>
    <row r="128" spans="1:6" x14ac:dyDescent="0.25">
      <c r="A128">
        <v>15666664020004</v>
      </c>
      <c r="B128">
        <v>192.57747199999997</v>
      </c>
      <c r="C128">
        <v>71.465950987936154</v>
      </c>
      <c r="D128">
        <f t="shared" si="3"/>
        <v>8.2486551934239554</v>
      </c>
      <c r="E128">
        <v>100</v>
      </c>
      <c r="F128">
        <v>2</v>
      </c>
    </row>
    <row r="129" spans="1:6" x14ac:dyDescent="0.25">
      <c r="A129">
        <v>15666673020004</v>
      </c>
      <c r="B129">
        <v>132.39701199999999</v>
      </c>
      <c r="C129">
        <v>25.35439644724924</v>
      </c>
      <c r="D129">
        <f t="shared" si="3"/>
        <v>5.9254842533217182</v>
      </c>
      <c r="E129">
        <v>100</v>
      </c>
      <c r="F129">
        <v>2</v>
      </c>
    </row>
    <row r="130" spans="1:6" x14ac:dyDescent="0.25">
      <c r="A130">
        <v>15666676020004</v>
      </c>
      <c r="B130">
        <v>234.70379399999996</v>
      </c>
      <c r="C130">
        <v>69.624561071837178</v>
      </c>
      <c r="D130">
        <f t="shared" si="3"/>
        <v>7.3749228592228144</v>
      </c>
      <c r="E130">
        <v>100</v>
      </c>
      <c r="F130">
        <v>2</v>
      </c>
    </row>
    <row r="131" spans="1:6" x14ac:dyDescent="0.25">
      <c r="A131">
        <v>15666677020004</v>
      </c>
      <c r="B131">
        <v>192.57747199999997</v>
      </c>
      <c r="C131">
        <v>72.294412333432405</v>
      </c>
      <c r="D131">
        <f t="shared" si="3"/>
        <v>8.2963282541133818</v>
      </c>
      <c r="E131">
        <v>100</v>
      </c>
      <c r="F131">
        <v>2</v>
      </c>
    </row>
    <row r="132" spans="1:6" x14ac:dyDescent="0.25">
      <c r="A132">
        <v>15666679020004</v>
      </c>
      <c r="B132">
        <v>132.39701199999999</v>
      </c>
      <c r="C132">
        <v>24.965767987238312</v>
      </c>
      <c r="D132">
        <f t="shared" si="3"/>
        <v>5.8798964121982467</v>
      </c>
      <c r="E132">
        <v>100</v>
      </c>
      <c r="F132">
        <v>2</v>
      </c>
    </row>
    <row r="133" spans="1:6" x14ac:dyDescent="0.25">
      <c r="A133">
        <v>15666711020004</v>
      </c>
      <c r="B133">
        <v>168.50528799999998</v>
      </c>
      <c r="C133">
        <v>83.331920124637648</v>
      </c>
      <c r="D133">
        <f t="shared" si="3"/>
        <v>9.5221546181223378</v>
      </c>
      <c r="E133">
        <v>100</v>
      </c>
      <c r="F133">
        <v>2</v>
      </c>
    </row>
    <row r="134" spans="1:6" x14ac:dyDescent="0.25">
      <c r="A134">
        <v>15666738020004</v>
      </c>
      <c r="B134">
        <v>72.216551999999993</v>
      </c>
      <c r="C134">
        <v>26.608576637875675</v>
      </c>
      <c r="D134">
        <f t="shared" si="3"/>
        <v>8.2191848744264178</v>
      </c>
      <c r="E134">
        <v>100</v>
      </c>
      <c r="F134">
        <v>2</v>
      </c>
    </row>
    <row r="135" spans="1:6" x14ac:dyDescent="0.25">
      <c r="A135">
        <v>15666740020004</v>
      </c>
      <c r="B135">
        <v>270.81207000000001</v>
      </c>
      <c r="C135">
        <v>78.52198646500932</v>
      </c>
      <c r="D135">
        <f t="shared" si="3"/>
        <v>7.2911818886469515</v>
      </c>
      <c r="E135">
        <v>100</v>
      </c>
      <c r="F135">
        <v>2</v>
      </c>
    </row>
    <row r="136" spans="1:6" x14ac:dyDescent="0.25">
      <c r="A136">
        <v>15666751020004</v>
      </c>
      <c r="B136">
        <v>198.59551799999997</v>
      </c>
      <c r="C136">
        <v>58.737712455585445</v>
      </c>
      <c r="D136">
        <f t="shared" si="3"/>
        <v>7.3639375172237687</v>
      </c>
      <c r="E136">
        <v>100</v>
      </c>
      <c r="F136">
        <v>2</v>
      </c>
    </row>
    <row r="137" spans="1:6" x14ac:dyDescent="0.25">
      <c r="A137">
        <v>15666754020004</v>
      </c>
      <c r="B137">
        <v>216.64965599999996</v>
      </c>
      <c r="C137">
        <v>86.791501179126698</v>
      </c>
      <c r="D137">
        <f t="shared" si="3"/>
        <v>8.5702975444263316</v>
      </c>
      <c r="E137">
        <v>100</v>
      </c>
      <c r="F137">
        <v>2</v>
      </c>
    </row>
    <row r="138" spans="1:6" x14ac:dyDescent="0.25">
      <c r="A138">
        <v>15666827020004</v>
      </c>
      <c r="B138">
        <v>132.39701199999999</v>
      </c>
      <c r="C138">
        <v>48.498796761683018</v>
      </c>
      <c r="D138">
        <f t="shared" si="3"/>
        <v>8.1952591616905401</v>
      </c>
      <c r="E138">
        <v>100</v>
      </c>
      <c r="F138">
        <v>2</v>
      </c>
    </row>
    <row r="139" spans="1:6" x14ac:dyDescent="0.25">
      <c r="A139">
        <v>52703129010538</v>
      </c>
      <c r="B139">
        <v>6.018046</v>
      </c>
      <c r="C139">
        <v>1.1816405878710241</v>
      </c>
      <c r="D139">
        <f t="shared" si="3"/>
        <v>6</v>
      </c>
      <c r="E139">
        <v>100</v>
      </c>
      <c r="F139">
        <v>2</v>
      </c>
    </row>
    <row r="140" spans="1:6" x14ac:dyDescent="0.25">
      <c r="A140">
        <v>52918924010538</v>
      </c>
      <c r="B140">
        <v>198.59551799999997</v>
      </c>
      <c r="C140">
        <v>66.491244112999141</v>
      </c>
      <c r="D140">
        <f t="shared" si="3"/>
        <v>7.8349063539877468</v>
      </c>
      <c r="E140">
        <v>100</v>
      </c>
      <c r="F140">
        <v>2</v>
      </c>
    </row>
    <row r="141" spans="1:6" x14ac:dyDescent="0.25">
      <c r="A141">
        <v>53006875010538</v>
      </c>
      <c r="B141">
        <v>102.30678199999998</v>
      </c>
      <c r="C141">
        <v>43.053074819080763</v>
      </c>
      <c r="D141">
        <f t="shared" si="3"/>
        <v>8.7838756018192399</v>
      </c>
      <c r="E141">
        <v>100</v>
      </c>
      <c r="F141">
        <v>2</v>
      </c>
    </row>
    <row r="142" spans="1:6" x14ac:dyDescent="0.25">
      <c r="A142">
        <v>53042432010538</v>
      </c>
      <c r="B142">
        <v>222.66770199999996</v>
      </c>
      <c r="C142">
        <v>59.559609131149067</v>
      </c>
      <c r="D142">
        <f t="shared" si="3"/>
        <v>7.0029916387135502</v>
      </c>
      <c r="E142">
        <v>100</v>
      </c>
      <c r="F142">
        <v>2</v>
      </c>
    </row>
    <row r="143" spans="1:6" x14ac:dyDescent="0.25">
      <c r="A143">
        <v>70423628010538</v>
      </c>
      <c r="B143">
        <v>24.072184</v>
      </c>
      <c r="C143">
        <v>6.667407017062251</v>
      </c>
      <c r="D143">
        <f t="shared" si="3"/>
        <v>7.1261841121318206</v>
      </c>
      <c r="E143">
        <v>100</v>
      </c>
      <c r="F143">
        <v>2</v>
      </c>
    </row>
    <row r="144" spans="1:6" x14ac:dyDescent="0.25">
      <c r="A144">
        <v>70552924010538</v>
      </c>
      <c r="B144">
        <v>78.234597999999991</v>
      </c>
      <c r="C144">
        <v>34.212762054322347</v>
      </c>
      <c r="D144">
        <f t="shared" si="3"/>
        <v>8.9542856090941605</v>
      </c>
      <c r="E144">
        <v>100</v>
      </c>
      <c r="F144">
        <v>2</v>
      </c>
    </row>
    <row r="145" spans="1:6" x14ac:dyDescent="0.25">
      <c r="A145">
        <v>70560932010538</v>
      </c>
      <c r="B145">
        <v>138.41505799999999</v>
      </c>
      <c r="C145">
        <v>51.989559998352014</v>
      </c>
      <c r="D145">
        <f t="shared" si="3"/>
        <v>8.2985593301802538</v>
      </c>
      <c r="E145">
        <v>100</v>
      </c>
      <c r="F145">
        <v>2</v>
      </c>
    </row>
    <row r="146" spans="1:6" x14ac:dyDescent="0.25">
      <c r="A146">
        <v>75976369010538</v>
      </c>
      <c r="B146">
        <v>210.63160999999997</v>
      </c>
      <c r="C146">
        <v>79.995098397888555</v>
      </c>
      <c r="D146">
        <f t="shared" si="3"/>
        <v>8.3446133180975774</v>
      </c>
      <c r="E146">
        <v>100</v>
      </c>
      <c r="F146">
        <v>2</v>
      </c>
    </row>
    <row r="147" spans="1:6" x14ac:dyDescent="0.25">
      <c r="A147">
        <v>107546164010661</v>
      </c>
      <c r="B147">
        <v>126.37896599999998</v>
      </c>
      <c r="C147">
        <v>58.190875450198455</v>
      </c>
      <c r="D147">
        <f t="shared" si="3"/>
        <v>9.1881134391902535</v>
      </c>
      <c r="E147">
        <v>100</v>
      </c>
      <c r="F147">
        <v>2</v>
      </c>
    </row>
    <row r="148" spans="1:6" x14ac:dyDescent="0.25">
      <c r="A148">
        <v>107546208010661</v>
      </c>
      <c r="B148">
        <v>192.57747199999997</v>
      </c>
      <c r="C148">
        <v>95.310145117186892</v>
      </c>
      <c r="D148">
        <f t="shared" si="3"/>
        <v>9.5258365774350757</v>
      </c>
      <c r="E148">
        <v>100</v>
      </c>
      <c r="F148">
        <v>2</v>
      </c>
    </row>
    <row r="149" spans="1:6" x14ac:dyDescent="0.25">
      <c r="A149">
        <v>107546416010661</v>
      </c>
      <c r="B149">
        <v>156.46919599999998</v>
      </c>
      <c r="C149">
        <v>73.706472835938271</v>
      </c>
      <c r="D149">
        <f t="shared" si="3"/>
        <v>9.293401298357221</v>
      </c>
      <c r="E149">
        <v>100</v>
      </c>
      <c r="F149">
        <v>2</v>
      </c>
    </row>
    <row r="150" spans="1:6" x14ac:dyDescent="0.25">
      <c r="A150">
        <v>145024617010661</v>
      </c>
      <c r="B150">
        <v>180.54137999999998</v>
      </c>
      <c r="C150">
        <v>57.818658665019093</v>
      </c>
      <c r="D150">
        <f t="shared" si="3"/>
        <v>7.6627018733603354</v>
      </c>
      <c r="E150">
        <v>100</v>
      </c>
      <c r="F150">
        <v>2</v>
      </c>
    </row>
    <row r="151" spans="1:6" x14ac:dyDescent="0.25">
      <c r="A151">
        <v>168928751010661</v>
      </c>
      <c r="B151">
        <v>120.36091999999998</v>
      </c>
      <c r="C151">
        <v>41.535651364156386</v>
      </c>
      <c r="D151">
        <f t="shared" si="3"/>
        <v>7.9543384388646681</v>
      </c>
      <c r="E151">
        <v>100</v>
      </c>
      <c r="F151">
        <v>2</v>
      </c>
    </row>
    <row r="152" spans="1:6" x14ac:dyDescent="0.25">
      <c r="A152">
        <v>168928755010661</v>
      </c>
      <c r="B152">
        <v>216.64965599999996</v>
      </c>
      <c r="C152">
        <v>56.921596518727021</v>
      </c>
      <c r="D152">
        <f t="shared" si="3"/>
        <v>6.940581147617733</v>
      </c>
      <c r="E152">
        <v>100</v>
      </c>
      <c r="F152">
        <v>2</v>
      </c>
    </row>
    <row r="153" spans="1:6" x14ac:dyDescent="0.25">
      <c r="A153">
        <v>171137483020004</v>
      </c>
      <c r="B153">
        <v>150.45114999999998</v>
      </c>
      <c r="C153">
        <v>49.617088284704309</v>
      </c>
      <c r="D153">
        <f t="shared" si="3"/>
        <v>7.7759629628747602</v>
      </c>
      <c r="E153">
        <v>100</v>
      </c>
      <c r="F153">
        <v>2</v>
      </c>
    </row>
    <row r="154" spans="1:6" x14ac:dyDescent="0.25">
      <c r="A154">
        <v>171137509020004</v>
      </c>
      <c r="B154">
        <v>156.46919599999998</v>
      </c>
      <c r="C154">
        <v>60.728776846148136</v>
      </c>
      <c r="D154">
        <f t="shared" si="3"/>
        <v>8.4356614806062868</v>
      </c>
      <c r="E154">
        <v>100</v>
      </c>
      <c r="F154">
        <v>2</v>
      </c>
    </row>
    <row r="155" spans="1:6" x14ac:dyDescent="0.25">
      <c r="A155">
        <v>171137528020004</v>
      </c>
      <c r="B155">
        <v>258.77597799999995</v>
      </c>
      <c r="C155">
        <v>51.505087357324882</v>
      </c>
      <c r="D155">
        <f t="shared" si="3"/>
        <v>6.0408685653021639</v>
      </c>
      <c r="E155">
        <v>100</v>
      </c>
      <c r="F155">
        <v>2</v>
      </c>
    </row>
    <row r="156" spans="1:6" x14ac:dyDescent="0.25">
      <c r="A156">
        <v>171137546020004</v>
      </c>
      <c r="B156">
        <v>144.43310399999999</v>
      </c>
      <c r="C156">
        <v>60.905366467335526</v>
      </c>
      <c r="D156">
        <f t="shared" si="3"/>
        <v>8.792871165514331</v>
      </c>
      <c r="E156">
        <v>100</v>
      </c>
      <c r="F156">
        <v>2</v>
      </c>
    </row>
    <row r="157" spans="1:6" x14ac:dyDescent="0.25">
      <c r="A157">
        <v>171137548020004</v>
      </c>
      <c r="B157">
        <v>126.37896599999998</v>
      </c>
      <c r="C157">
        <v>21.872495514989286</v>
      </c>
      <c r="D157">
        <f t="shared" si="3"/>
        <v>5.6331079132131636</v>
      </c>
      <c r="E157">
        <v>100</v>
      </c>
      <c r="F157">
        <v>2</v>
      </c>
    </row>
    <row r="158" spans="1:6" x14ac:dyDescent="0.25">
      <c r="A158">
        <v>171137555020004</v>
      </c>
      <c r="B158">
        <v>240.72183999999996</v>
      </c>
      <c r="C158">
        <v>54.717508588850926</v>
      </c>
      <c r="D158">
        <f t="shared" si="3"/>
        <v>6.455675797312006</v>
      </c>
      <c r="E158">
        <v>100</v>
      </c>
      <c r="F158">
        <v>2</v>
      </c>
    </row>
    <row r="159" spans="1:6" x14ac:dyDescent="0.25">
      <c r="A159">
        <v>171137606020004</v>
      </c>
      <c r="B159">
        <v>84.252643999999989</v>
      </c>
      <c r="C159">
        <v>21.353558356815931</v>
      </c>
      <c r="D159">
        <f t="shared" si="3"/>
        <v>6.8167860043110808</v>
      </c>
      <c r="E159">
        <v>100</v>
      </c>
      <c r="F159">
        <v>2</v>
      </c>
    </row>
    <row r="160" spans="1:6" x14ac:dyDescent="0.25">
      <c r="A160">
        <v>171137723020004</v>
      </c>
      <c r="B160">
        <v>204.61356399999997</v>
      </c>
      <c r="C160">
        <v>93.719853826010493</v>
      </c>
      <c r="D160">
        <f t="shared" si="3"/>
        <v>9.163996045907691</v>
      </c>
      <c r="E160">
        <v>100</v>
      </c>
      <c r="F160">
        <v>2</v>
      </c>
    </row>
    <row r="161" spans="1:6" x14ac:dyDescent="0.25">
      <c r="A161">
        <v>171137730020004</v>
      </c>
      <c r="B161">
        <v>48.144367999999993</v>
      </c>
      <c r="C161">
        <v>8.495011126302769</v>
      </c>
      <c r="D161">
        <f t="shared" si="3"/>
        <v>5.6878159252915346</v>
      </c>
      <c r="E161">
        <v>100</v>
      </c>
      <c r="F161">
        <v>2</v>
      </c>
    </row>
    <row r="162" spans="1:6" x14ac:dyDescent="0.25">
      <c r="A162">
        <v>171137737020004</v>
      </c>
      <c r="B162">
        <v>6.018046</v>
      </c>
      <c r="C162">
        <v>2.4276149410816923</v>
      </c>
      <c r="D162">
        <f t="shared" si="3"/>
        <v>8.6</v>
      </c>
      <c r="E162">
        <v>100</v>
      </c>
      <c r="F162">
        <v>2</v>
      </c>
    </row>
    <row r="163" spans="1:6" x14ac:dyDescent="0.25">
      <c r="A163">
        <v>171137738020004</v>
      </c>
      <c r="B163">
        <v>36.108275999999996</v>
      </c>
      <c r="C163">
        <v>25.076382675602915</v>
      </c>
      <c r="D163">
        <f t="shared" si="3"/>
        <v>11.284059553192726</v>
      </c>
      <c r="E163">
        <v>100</v>
      </c>
      <c r="F163">
        <v>2</v>
      </c>
    </row>
    <row r="164" spans="1:6" x14ac:dyDescent="0.25">
      <c r="A164">
        <v>171137760020004</v>
      </c>
      <c r="B164">
        <v>126.37896599999998</v>
      </c>
      <c r="C164">
        <v>46.820210659912902</v>
      </c>
      <c r="D164">
        <f t="shared" si="3"/>
        <v>8.2416768982554824</v>
      </c>
      <c r="E164">
        <v>100</v>
      </c>
      <c r="F164">
        <v>2</v>
      </c>
    </row>
    <row r="165" spans="1:6" x14ac:dyDescent="0.25">
      <c r="A165">
        <v>171137782020004</v>
      </c>
      <c r="B165">
        <v>168.50528799999998</v>
      </c>
      <c r="C165">
        <v>79.109852657475187</v>
      </c>
      <c r="D165">
        <f t="shared" si="3"/>
        <v>9.2777960744995909</v>
      </c>
      <c r="E165">
        <v>100</v>
      </c>
      <c r="F165">
        <v>2</v>
      </c>
    </row>
    <row r="166" spans="1:6" x14ac:dyDescent="0.25">
      <c r="A166">
        <v>171137786020004</v>
      </c>
      <c r="B166">
        <v>36.108275999999996</v>
      </c>
      <c r="C166">
        <v>6.0220999626860214</v>
      </c>
      <c r="D166">
        <f t="shared" si="3"/>
        <v>5.5297679276198686</v>
      </c>
      <c r="E166">
        <v>100</v>
      </c>
      <c r="F166">
        <v>2</v>
      </c>
    </row>
    <row r="167" spans="1:6" x14ac:dyDescent="0.25">
      <c r="A167">
        <v>171137791020004</v>
      </c>
      <c r="B167">
        <v>60.180459999999989</v>
      </c>
      <c r="C167">
        <v>16.189788987819554</v>
      </c>
      <c r="D167">
        <f t="shared" si="3"/>
        <v>7.0231047265436679</v>
      </c>
      <c r="E167">
        <v>100</v>
      </c>
      <c r="F167">
        <v>2</v>
      </c>
    </row>
    <row r="168" spans="1:6" x14ac:dyDescent="0.25">
      <c r="A168">
        <v>171137801020004</v>
      </c>
      <c r="B168">
        <v>138.41505799999999</v>
      </c>
      <c r="C168">
        <v>31.346298928245222</v>
      </c>
      <c r="D168">
        <f t="shared" ref="D168:D231" si="4">SQRT((C168/B168)/0.005454154)</f>
        <v>6.4437364262076073</v>
      </c>
      <c r="E168">
        <v>100</v>
      </c>
      <c r="F168">
        <v>2</v>
      </c>
    </row>
    <row r="169" spans="1:6" x14ac:dyDescent="0.25">
      <c r="A169">
        <v>171137804020004</v>
      </c>
      <c r="B169">
        <v>66.198505999999995</v>
      </c>
      <c r="C169">
        <v>14.297851113239391</v>
      </c>
      <c r="D169">
        <f t="shared" si="4"/>
        <v>6.2928530890209098</v>
      </c>
      <c r="E169">
        <v>100</v>
      </c>
      <c r="F169">
        <v>2</v>
      </c>
    </row>
    <row r="170" spans="1:6" x14ac:dyDescent="0.25">
      <c r="A170">
        <v>171137805020004</v>
      </c>
      <c r="B170">
        <v>66.198505999999995</v>
      </c>
      <c r="C170">
        <v>23.616071849092307</v>
      </c>
      <c r="D170">
        <f t="shared" si="4"/>
        <v>8.0875324925580259</v>
      </c>
      <c r="E170">
        <v>100</v>
      </c>
      <c r="F170">
        <v>2</v>
      </c>
    </row>
    <row r="171" spans="1:6" x14ac:dyDescent="0.25">
      <c r="A171">
        <v>171137819020004</v>
      </c>
      <c r="B171">
        <v>162.48724199999998</v>
      </c>
      <c r="C171">
        <v>45.481674460652343</v>
      </c>
      <c r="D171">
        <f t="shared" si="4"/>
        <v>7.1638237255232893</v>
      </c>
      <c r="E171">
        <v>100</v>
      </c>
      <c r="F171">
        <v>2</v>
      </c>
    </row>
    <row r="172" spans="1:6" x14ac:dyDescent="0.25">
      <c r="A172">
        <v>171137820020004</v>
      </c>
      <c r="B172">
        <v>174.52333399999998</v>
      </c>
      <c r="C172">
        <v>42.973970546392728</v>
      </c>
      <c r="D172">
        <f t="shared" si="4"/>
        <v>6.7191183740233313</v>
      </c>
      <c r="E172">
        <v>100</v>
      </c>
      <c r="F172">
        <v>2</v>
      </c>
    </row>
    <row r="173" spans="1:6" x14ac:dyDescent="0.25">
      <c r="A173">
        <v>171137822020004</v>
      </c>
      <c r="B173">
        <v>60.180459999999989</v>
      </c>
      <c r="C173">
        <v>16.372943278939559</v>
      </c>
      <c r="D173">
        <f t="shared" si="4"/>
        <v>7.0627190231524857</v>
      </c>
      <c r="E173">
        <v>100</v>
      </c>
      <c r="F173">
        <v>2</v>
      </c>
    </row>
    <row r="174" spans="1:6" x14ac:dyDescent="0.25">
      <c r="A174">
        <v>171137903020004</v>
      </c>
      <c r="B174">
        <v>66.198505999999995</v>
      </c>
      <c r="C174">
        <v>14.798078962104793</v>
      </c>
      <c r="D174">
        <f t="shared" si="4"/>
        <v>6.4019883275006491</v>
      </c>
      <c r="E174">
        <v>100</v>
      </c>
      <c r="F174">
        <v>2</v>
      </c>
    </row>
    <row r="175" spans="1:6" x14ac:dyDescent="0.25">
      <c r="A175">
        <v>171137912020004</v>
      </c>
      <c r="B175">
        <v>192.57747199999997</v>
      </c>
      <c r="C175">
        <v>53.364201882241964</v>
      </c>
      <c r="D175">
        <f t="shared" si="4"/>
        <v>7.1278503070701476</v>
      </c>
      <c r="E175">
        <v>100</v>
      </c>
      <c r="F175">
        <v>2</v>
      </c>
    </row>
    <row r="176" spans="1:6" x14ac:dyDescent="0.25">
      <c r="A176">
        <v>171137915020004</v>
      </c>
      <c r="B176">
        <v>216.64965599999996</v>
      </c>
      <c r="C176">
        <v>58.990780481487825</v>
      </c>
      <c r="D176">
        <f t="shared" si="4"/>
        <v>7.0656052662017412</v>
      </c>
      <c r="E176">
        <v>100</v>
      </c>
      <c r="F176">
        <v>2</v>
      </c>
    </row>
    <row r="177" spans="1:6" x14ac:dyDescent="0.25">
      <c r="A177">
        <v>171137957020004</v>
      </c>
      <c r="B177">
        <v>138.41505799999999</v>
      </c>
      <c r="C177">
        <v>39.787151527603903</v>
      </c>
      <c r="D177">
        <f t="shared" si="4"/>
        <v>7.2596562381184535</v>
      </c>
      <c r="E177">
        <v>100</v>
      </c>
      <c r="F177">
        <v>2</v>
      </c>
    </row>
    <row r="178" spans="1:6" x14ac:dyDescent="0.25">
      <c r="A178">
        <v>171137968020004</v>
      </c>
      <c r="B178">
        <v>102.30678199999998</v>
      </c>
      <c r="C178">
        <v>18.004263757194838</v>
      </c>
      <c r="D178">
        <f t="shared" si="4"/>
        <v>5.6803065368817185</v>
      </c>
      <c r="E178">
        <v>100</v>
      </c>
      <c r="F178">
        <v>2</v>
      </c>
    </row>
    <row r="179" spans="1:6" x14ac:dyDescent="0.25">
      <c r="A179">
        <v>171137985020004</v>
      </c>
      <c r="B179">
        <v>138.41505799999999</v>
      </c>
      <c r="C179">
        <v>31.936134521690839</v>
      </c>
      <c r="D179">
        <f t="shared" si="4"/>
        <v>6.5040789877015541</v>
      </c>
      <c r="E179">
        <v>100</v>
      </c>
      <c r="F179">
        <v>2</v>
      </c>
    </row>
    <row r="180" spans="1:6" x14ac:dyDescent="0.25">
      <c r="A180">
        <v>171138029020004</v>
      </c>
      <c r="B180">
        <v>60.180459999999989</v>
      </c>
      <c r="C180">
        <v>9.4600176063974395</v>
      </c>
      <c r="D180">
        <f t="shared" si="4"/>
        <v>5.368519348945294</v>
      </c>
      <c r="E180">
        <v>100</v>
      </c>
      <c r="F180">
        <v>2</v>
      </c>
    </row>
    <row r="181" spans="1:6" x14ac:dyDescent="0.25">
      <c r="A181">
        <v>171138030020004</v>
      </c>
      <c r="B181">
        <v>234.70379399999996</v>
      </c>
      <c r="C181">
        <v>64.552040614904143</v>
      </c>
      <c r="D181">
        <f t="shared" si="4"/>
        <v>7.1011916659757235</v>
      </c>
      <c r="E181">
        <v>100</v>
      </c>
      <c r="F181">
        <v>2</v>
      </c>
    </row>
    <row r="182" spans="1:6" x14ac:dyDescent="0.25">
      <c r="A182">
        <v>171138083020004</v>
      </c>
      <c r="B182">
        <v>234.70379399999996</v>
      </c>
      <c r="C182">
        <v>78.651638696178509</v>
      </c>
      <c r="D182">
        <f t="shared" si="4"/>
        <v>7.8384489569864559</v>
      </c>
      <c r="E182">
        <v>100</v>
      </c>
      <c r="F182">
        <v>2</v>
      </c>
    </row>
    <row r="183" spans="1:6" x14ac:dyDescent="0.25">
      <c r="A183">
        <v>171138086020004</v>
      </c>
      <c r="B183">
        <v>210.63160999999997</v>
      </c>
      <c r="C183">
        <v>81.965155844666839</v>
      </c>
      <c r="D183">
        <f t="shared" si="4"/>
        <v>8.4467407070081517</v>
      </c>
      <c r="E183">
        <v>100</v>
      </c>
      <c r="F183">
        <v>2</v>
      </c>
    </row>
    <row r="184" spans="1:6" x14ac:dyDescent="0.25">
      <c r="A184">
        <v>171138096020004</v>
      </c>
      <c r="B184">
        <v>144.43310399999999</v>
      </c>
      <c r="C184">
        <v>62.119502171372986</v>
      </c>
      <c r="D184">
        <f t="shared" si="4"/>
        <v>8.8800807053389637</v>
      </c>
      <c r="E184">
        <v>100</v>
      </c>
      <c r="F184">
        <v>2</v>
      </c>
    </row>
    <row r="185" spans="1:6" x14ac:dyDescent="0.25">
      <c r="A185">
        <v>171138159020004</v>
      </c>
      <c r="B185">
        <v>132.39701199999999</v>
      </c>
      <c r="C185">
        <v>38.441722424914083</v>
      </c>
      <c r="D185">
        <f t="shared" si="4"/>
        <v>7.2962319042091854</v>
      </c>
      <c r="E185">
        <v>100</v>
      </c>
      <c r="F185">
        <v>2</v>
      </c>
    </row>
    <row r="186" spans="1:6" x14ac:dyDescent="0.25">
      <c r="A186">
        <v>222517457010661</v>
      </c>
      <c r="B186">
        <v>108.32482799999998</v>
      </c>
      <c r="C186">
        <v>37.823986984254852</v>
      </c>
      <c r="D186">
        <f t="shared" si="4"/>
        <v>8.0012151854855436</v>
      </c>
      <c r="E186">
        <v>100</v>
      </c>
      <c r="F186">
        <v>2</v>
      </c>
    </row>
    <row r="187" spans="1:6" x14ac:dyDescent="0.25">
      <c r="A187">
        <v>222517507010661</v>
      </c>
      <c r="B187">
        <v>192.57747199999997</v>
      </c>
      <c r="C187">
        <v>49.075831248760053</v>
      </c>
      <c r="D187">
        <f t="shared" si="4"/>
        <v>6.8354544472185621</v>
      </c>
      <c r="E187">
        <v>100</v>
      </c>
      <c r="F187">
        <v>2</v>
      </c>
    </row>
    <row r="188" spans="1:6" x14ac:dyDescent="0.25">
      <c r="A188">
        <v>222517511010661</v>
      </c>
      <c r="B188">
        <v>6.018046</v>
      </c>
      <c r="C188">
        <v>0.82058374157710001</v>
      </c>
      <c r="D188">
        <f t="shared" si="4"/>
        <v>5</v>
      </c>
      <c r="E188">
        <v>100</v>
      </c>
      <c r="F188">
        <v>2</v>
      </c>
    </row>
    <row r="189" spans="1:6" x14ac:dyDescent="0.25">
      <c r="A189">
        <v>222517517010661</v>
      </c>
      <c r="B189">
        <v>132.39701199999999</v>
      </c>
      <c r="C189">
        <v>60.890267726490492</v>
      </c>
      <c r="D189">
        <f t="shared" si="4"/>
        <v>9.1827159777090319</v>
      </c>
      <c r="E189">
        <v>100</v>
      </c>
      <c r="F189">
        <v>2</v>
      </c>
    </row>
    <row r="190" spans="1:6" x14ac:dyDescent="0.25">
      <c r="A190">
        <v>222517519010661</v>
      </c>
      <c r="B190">
        <v>240.72183999999996</v>
      </c>
      <c r="C190">
        <v>88.028613227928361</v>
      </c>
      <c r="D190">
        <f t="shared" si="4"/>
        <v>8.1882385163110651</v>
      </c>
      <c r="E190">
        <v>100</v>
      </c>
      <c r="F190">
        <v>2</v>
      </c>
    </row>
    <row r="191" spans="1:6" x14ac:dyDescent="0.25">
      <c r="A191">
        <v>222517559010661</v>
      </c>
      <c r="B191">
        <v>168.50528799999998</v>
      </c>
      <c r="C191">
        <v>79.478787107688234</v>
      </c>
      <c r="D191">
        <f t="shared" si="4"/>
        <v>9.2994047428547049</v>
      </c>
      <c r="E191">
        <v>100</v>
      </c>
      <c r="F191">
        <v>2</v>
      </c>
    </row>
    <row r="192" spans="1:6" x14ac:dyDescent="0.25">
      <c r="A192">
        <v>222517643010661</v>
      </c>
      <c r="B192">
        <v>90.270689999999988</v>
      </c>
      <c r="C192">
        <v>25.959002548043248</v>
      </c>
      <c r="D192">
        <f t="shared" si="4"/>
        <v>7.2611752951341622</v>
      </c>
      <c r="E192">
        <v>100</v>
      </c>
      <c r="F192">
        <v>2</v>
      </c>
    </row>
    <row r="193" spans="1:6" x14ac:dyDescent="0.25">
      <c r="A193">
        <v>222517699010661</v>
      </c>
      <c r="B193">
        <v>186.55942599999997</v>
      </c>
      <c r="C193">
        <v>37.528248603790466</v>
      </c>
      <c r="D193">
        <f t="shared" si="4"/>
        <v>6.0730499326014913</v>
      </c>
      <c r="E193">
        <v>100</v>
      </c>
      <c r="F193">
        <v>2</v>
      </c>
    </row>
    <row r="194" spans="1:6" x14ac:dyDescent="0.25">
      <c r="A194">
        <v>222517703010661</v>
      </c>
      <c r="B194">
        <v>30.090229999999998</v>
      </c>
      <c r="C194">
        <v>13.349912774969525</v>
      </c>
      <c r="D194">
        <f t="shared" si="4"/>
        <v>9.019090863274414</v>
      </c>
      <c r="E194">
        <v>100</v>
      </c>
      <c r="F194">
        <v>2</v>
      </c>
    </row>
    <row r="195" spans="1:6" x14ac:dyDescent="0.25">
      <c r="A195">
        <v>222517713010661</v>
      </c>
      <c r="B195">
        <v>108.32482799999998</v>
      </c>
      <c r="C195">
        <v>20.552668625036677</v>
      </c>
      <c r="D195">
        <f t="shared" si="4"/>
        <v>5.8980222673932543</v>
      </c>
      <c r="E195">
        <v>100</v>
      </c>
      <c r="F195">
        <v>2</v>
      </c>
    </row>
    <row r="196" spans="1:6" x14ac:dyDescent="0.25">
      <c r="A196">
        <v>222517723010661</v>
      </c>
      <c r="B196">
        <v>150.45114999999998</v>
      </c>
      <c r="C196">
        <v>81.175754285269676</v>
      </c>
      <c r="D196">
        <f t="shared" si="4"/>
        <v>9.9460746025756315</v>
      </c>
      <c r="E196">
        <v>100</v>
      </c>
      <c r="F196">
        <v>2</v>
      </c>
    </row>
    <row r="197" spans="1:6" x14ac:dyDescent="0.25">
      <c r="A197">
        <v>222517725010661</v>
      </c>
      <c r="B197">
        <v>234.70379399999996</v>
      </c>
      <c r="C197">
        <v>84.033683340434408</v>
      </c>
      <c r="D197">
        <f t="shared" si="4"/>
        <v>8.1021997646096739</v>
      </c>
      <c r="E197">
        <v>100</v>
      </c>
      <c r="F197">
        <v>2</v>
      </c>
    </row>
    <row r="198" spans="1:6" x14ac:dyDescent="0.25">
      <c r="A198">
        <v>222517735010661</v>
      </c>
      <c r="B198">
        <v>48.144367999999993</v>
      </c>
      <c r="C198">
        <v>12.066191569646309</v>
      </c>
      <c r="D198">
        <f t="shared" si="4"/>
        <v>6.7787351327515379</v>
      </c>
      <c r="E198">
        <v>100</v>
      </c>
      <c r="F198">
        <v>2</v>
      </c>
    </row>
    <row r="199" spans="1:6" x14ac:dyDescent="0.25">
      <c r="A199">
        <v>222517747010661</v>
      </c>
      <c r="B199">
        <v>264.79402399999998</v>
      </c>
      <c r="C199">
        <v>57.965050804516437</v>
      </c>
      <c r="D199">
        <f t="shared" si="4"/>
        <v>6.3352728290249516</v>
      </c>
      <c r="E199">
        <v>100</v>
      </c>
      <c r="F199">
        <v>2</v>
      </c>
    </row>
    <row r="200" spans="1:6" x14ac:dyDescent="0.25">
      <c r="A200">
        <v>222517755010661</v>
      </c>
      <c r="B200">
        <v>120.36091999999998</v>
      </c>
      <c r="C200">
        <v>28.601610429418134</v>
      </c>
      <c r="D200">
        <f t="shared" si="4"/>
        <v>6.600681782967575</v>
      </c>
      <c r="E200">
        <v>100</v>
      </c>
      <c r="F200">
        <v>2</v>
      </c>
    </row>
    <row r="201" spans="1:6" x14ac:dyDescent="0.25">
      <c r="A201">
        <v>222517759010661</v>
      </c>
      <c r="B201">
        <v>6.018046</v>
      </c>
      <c r="C201">
        <v>0.95712887617552966</v>
      </c>
      <c r="D201">
        <f t="shared" si="4"/>
        <v>5.4</v>
      </c>
      <c r="E201">
        <v>100</v>
      </c>
      <c r="F201">
        <v>2</v>
      </c>
    </row>
    <row r="202" spans="1:6" x14ac:dyDescent="0.25">
      <c r="A202">
        <v>222517767010661</v>
      </c>
      <c r="B202">
        <v>282.84816200000006</v>
      </c>
      <c r="C202">
        <v>64.083979648708549</v>
      </c>
      <c r="D202">
        <f t="shared" si="4"/>
        <v>6.4451697235959129</v>
      </c>
      <c r="E202">
        <v>100</v>
      </c>
      <c r="F202">
        <v>2</v>
      </c>
    </row>
    <row r="203" spans="1:6" x14ac:dyDescent="0.25">
      <c r="A203">
        <v>222517801010661</v>
      </c>
      <c r="B203">
        <v>162.48724199999998</v>
      </c>
      <c r="C203">
        <v>36.451314501344669</v>
      </c>
      <c r="D203">
        <f t="shared" si="4"/>
        <v>6.4133252483201524</v>
      </c>
      <c r="E203">
        <v>100</v>
      </c>
      <c r="F203">
        <v>2</v>
      </c>
    </row>
    <row r="204" spans="1:6" x14ac:dyDescent="0.25">
      <c r="A204">
        <v>222517803010661</v>
      </c>
      <c r="B204">
        <v>156.46919599999998</v>
      </c>
      <c r="C204">
        <v>74.556269358715525</v>
      </c>
      <c r="D204">
        <f t="shared" si="4"/>
        <v>9.3468217551784374</v>
      </c>
      <c r="E204">
        <v>100</v>
      </c>
      <c r="F204">
        <v>2</v>
      </c>
    </row>
    <row r="205" spans="1:6" x14ac:dyDescent="0.25">
      <c r="A205">
        <v>222517819010661</v>
      </c>
      <c r="B205">
        <v>18.054138000000002</v>
      </c>
      <c r="C205">
        <v>3.3561875030503394</v>
      </c>
      <c r="D205">
        <f t="shared" si="4"/>
        <v>5.8380932960456651</v>
      </c>
      <c r="E205">
        <v>100</v>
      </c>
      <c r="F205">
        <v>2</v>
      </c>
    </row>
    <row r="206" spans="1:6" x14ac:dyDescent="0.25">
      <c r="A206">
        <v>222517823010661</v>
      </c>
      <c r="B206">
        <v>150.45114999999998</v>
      </c>
      <c r="C206">
        <v>37.182946965334814</v>
      </c>
      <c r="D206">
        <f t="shared" si="4"/>
        <v>6.7314782923218281</v>
      </c>
      <c r="E206">
        <v>100</v>
      </c>
      <c r="F206">
        <v>2</v>
      </c>
    </row>
    <row r="207" spans="1:6" x14ac:dyDescent="0.25">
      <c r="A207">
        <v>222517885010661</v>
      </c>
      <c r="B207">
        <v>258.77597799999995</v>
      </c>
      <c r="C207">
        <v>72.096487534963998</v>
      </c>
      <c r="D207">
        <f t="shared" si="4"/>
        <v>7.1471249708422766</v>
      </c>
      <c r="E207">
        <v>100</v>
      </c>
      <c r="F207">
        <v>2</v>
      </c>
    </row>
    <row r="208" spans="1:6" x14ac:dyDescent="0.25">
      <c r="A208">
        <v>222517909010661</v>
      </c>
      <c r="B208">
        <v>48.144367999999993</v>
      </c>
      <c r="C208">
        <v>28.785421187531405</v>
      </c>
      <c r="D208">
        <f t="shared" si="4"/>
        <v>10.470076408508202</v>
      </c>
      <c r="E208">
        <v>100</v>
      </c>
      <c r="F208">
        <v>2</v>
      </c>
    </row>
    <row r="209" spans="1:6" x14ac:dyDescent="0.25">
      <c r="A209">
        <v>222517921010661</v>
      </c>
      <c r="B209">
        <v>102.30678199999998</v>
      </c>
      <c r="C209">
        <v>29.809509697019628</v>
      </c>
      <c r="D209">
        <f t="shared" si="4"/>
        <v>7.3090596482158006</v>
      </c>
      <c r="E209">
        <v>100</v>
      </c>
      <c r="F209">
        <v>2</v>
      </c>
    </row>
    <row r="210" spans="1:6" x14ac:dyDescent="0.25">
      <c r="A210">
        <v>222517931010661</v>
      </c>
      <c r="B210">
        <v>102.30678199999998</v>
      </c>
      <c r="C210">
        <v>18.936118654129793</v>
      </c>
      <c r="D210">
        <f t="shared" si="4"/>
        <v>5.8254512574513218</v>
      </c>
      <c r="E210">
        <v>100</v>
      </c>
      <c r="F210">
        <v>2</v>
      </c>
    </row>
    <row r="211" spans="1:6" x14ac:dyDescent="0.25">
      <c r="A211">
        <v>222517939010661</v>
      </c>
      <c r="B211">
        <v>84.252643999999989</v>
      </c>
      <c r="C211">
        <v>22.886408786081944</v>
      </c>
      <c r="D211">
        <f t="shared" si="4"/>
        <v>7.0572151528974727</v>
      </c>
      <c r="E211">
        <v>100</v>
      </c>
      <c r="F211">
        <v>2</v>
      </c>
    </row>
    <row r="212" spans="1:6" x14ac:dyDescent="0.25">
      <c r="A212">
        <v>222517955010661</v>
      </c>
      <c r="B212">
        <v>222.66770199999996</v>
      </c>
      <c r="C212">
        <v>91.237752124488082</v>
      </c>
      <c r="D212">
        <f t="shared" si="4"/>
        <v>8.6675224802677011</v>
      </c>
      <c r="E212">
        <v>100</v>
      </c>
      <c r="F212">
        <v>2</v>
      </c>
    </row>
    <row r="213" spans="1:6" x14ac:dyDescent="0.25">
      <c r="A213">
        <v>243882385489998</v>
      </c>
      <c r="B213">
        <v>96.288735999999986</v>
      </c>
      <c r="C213">
        <v>17.839490541886153</v>
      </c>
      <c r="D213">
        <f t="shared" si="4"/>
        <v>5.8282716134373835</v>
      </c>
      <c r="E213">
        <v>100</v>
      </c>
      <c r="F213">
        <v>2</v>
      </c>
    </row>
    <row r="214" spans="1:6" x14ac:dyDescent="0.25">
      <c r="A214">
        <v>243882388489998</v>
      </c>
      <c r="B214">
        <v>54.162413999999991</v>
      </c>
      <c r="C214">
        <v>23.546158114309943</v>
      </c>
      <c r="D214">
        <f t="shared" si="4"/>
        <v>8.9278590191975304</v>
      </c>
      <c r="E214">
        <v>100</v>
      </c>
      <c r="F214">
        <v>2</v>
      </c>
    </row>
    <row r="215" spans="1:6" x14ac:dyDescent="0.25">
      <c r="A215">
        <v>243882460489998</v>
      </c>
      <c r="B215">
        <v>282.84816200000006</v>
      </c>
      <c r="C215">
        <v>60.385772842168912</v>
      </c>
      <c r="D215">
        <f t="shared" si="4"/>
        <v>6.2564349851496299</v>
      </c>
      <c r="E215">
        <v>100</v>
      </c>
      <c r="F215">
        <v>2</v>
      </c>
    </row>
    <row r="216" spans="1:6" x14ac:dyDescent="0.25">
      <c r="A216">
        <v>243882462489998</v>
      </c>
      <c r="B216">
        <v>66.198505999999995</v>
      </c>
      <c r="C216">
        <v>14.411419903073661</v>
      </c>
      <c r="D216">
        <f t="shared" si="4"/>
        <v>6.317795933278112</v>
      </c>
      <c r="E216">
        <v>100</v>
      </c>
      <c r="F216">
        <v>2</v>
      </c>
    </row>
    <row r="217" spans="1:6" x14ac:dyDescent="0.25">
      <c r="A217">
        <v>243882655489998</v>
      </c>
      <c r="B217">
        <v>204.61356399999997</v>
      </c>
      <c r="C217">
        <v>49.646301065904439</v>
      </c>
      <c r="D217">
        <f t="shared" si="4"/>
        <v>6.6697958342507189</v>
      </c>
      <c r="E217">
        <v>100</v>
      </c>
      <c r="F217">
        <v>2</v>
      </c>
    </row>
    <row r="218" spans="1:6" x14ac:dyDescent="0.25">
      <c r="A218">
        <v>243882664489998</v>
      </c>
      <c r="B218">
        <v>6.018046</v>
      </c>
      <c r="C218">
        <v>1.3867865232652992</v>
      </c>
      <c r="D218">
        <f t="shared" si="4"/>
        <v>6.5</v>
      </c>
      <c r="E218">
        <v>100</v>
      </c>
      <c r="F218">
        <v>2</v>
      </c>
    </row>
    <row r="219" spans="1:6" x14ac:dyDescent="0.25">
      <c r="A219">
        <v>243882666489998</v>
      </c>
      <c r="B219">
        <v>30.090229999999998</v>
      </c>
      <c r="C219">
        <v>6.3585392967326326</v>
      </c>
      <c r="D219">
        <f t="shared" si="4"/>
        <v>6.2244678487401641</v>
      </c>
      <c r="E219">
        <v>100</v>
      </c>
      <c r="F219">
        <v>2</v>
      </c>
    </row>
    <row r="220" spans="1:6" x14ac:dyDescent="0.25">
      <c r="A220">
        <v>243882670489998</v>
      </c>
      <c r="B220">
        <v>198.59551799999997</v>
      </c>
      <c r="C220">
        <v>89.855232636678963</v>
      </c>
      <c r="D220">
        <f t="shared" si="4"/>
        <v>9.1080051370076411</v>
      </c>
      <c r="E220">
        <v>100</v>
      </c>
      <c r="F220">
        <v>2</v>
      </c>
    </row>
    <row r="221" spans="1:6" x14ac:dyDescent="0.25">
      <c r="A221">
        <v>243882685489998</v>
      </c>
      <c r="B221">
        <v>276.83011600000003</v>
      </c>
      <c r="C221">
        <v>66.299555750966732</v>
      </c>
      <c r="D221">
        <f t="shared" si="4"/>
        <v>6.6265113124413393</v>
      </c>
      <c r="E221">
        <v>100</v>
      </c>
      <c r="F221">
        <v>2</v>
      </c>
    </row>
    <row r="222" spans="1:6" x14ac:dyDescent="0.25">
      <c r="A222">
        <v>243882687489998</v>
      </c>
      <c r="B222">
        <v>216.64965599999996</v>
      </c>
      <c r="C222">
        <v>55.938208962821044</v>
      </c>
      <c r="D222">
        <f t="shared" si="4"/>
        <v>6.8803665923004766</v>
      </c>
      <c r="E222">
        <v>100</v>
      </c>
      <c r="F222">
        <v>2</v>
      </c>
    </row>
    <row r="223" spans="1:6" x14ac:dyDescent="0.25">
      <c r="A223">
        <v>243882696489998</v>
      </c>
      <c r="B223">
        <v>120.36091999999998</v>
      </c>
      <c r="C223">
        <v>23.557318053195385</v>
      </c>
      <c r="D223">
        <f t="shared" si="4"/>
        <v>5.9904090010616136</v>
      </c>
      <c r="E223">
        <v>100</v>
      </c>
      <c r="F223">
        <v>2</v>
      </c>
    </row>
    <row r="224" spans="1:6" x14ac:dyDescent="0.25">
      <c r="A224">
        <v>243882703489998</v>
      </c>
      <c r="B224">
        <v>96.288735999999986</v>
      </c>
      <c r="C224">
        <v>22.53060367573412</v>
      </c>
      <c r="D224">
        <f t="shared" si="4"/>
        <v>6.5499045794576283</v>
      </c>
      <c r="E224">
        <v>100</v>
      </c>
      <c r="F224">
        <v>2</v>
      </c>
    </row>
    <row r="225" spans="1:6" x14ac:dyDescent="0.25">
      <c r="A225">
        <v>243882710489998</v>
      </c>
      <c r="B225">
        <v>72.216551999999993</v>
      </c>
      <c r="C225">
        <v>19.676941656025594</v>
      </c>
      <c r="D225">
        <f t="shared" si="4"/>
        <v>7.06800301829779</v>
      </c>
      <c r="E225">
        <v>100</v>
      </c>
      <c r="F225">
        <v>2</v>
      </c>
    </row>
    <row r="226" spans="1:6" x14ac:dyDescent="0.25">
      <c r="A226">
        <v>243882718489998</v>
      </c>
      <c r="B226">
        <v>48.144367999999993</v>
      </c>
      <c r="C226">
        <v>10.098431757344423</v>
      </c>
      <c r="D226">
        <f t="shared" si="4"/>
        <v>6.2014111297349093</v>
      </c>
      <c r="E226">
        <v>100</v>
      </c>
      <c r="F226">
        <v>2</v>
      </c>
    </row>
    <row r="227" spans="1:6" x14ac:dyDescent="0.25">
      <c r="A227">
        <v>243882719489998</v>
      </c>
      <c r="B227">
        <v>96.288735999999986</v>
      </c>
      <c r="C227">
        <v>23.986319233291894</v>
      </c>
      <c r="D227">
        <f t="shared" si="4"/>
        <v>6.7581894764796289</v>
      </c>
      <c r="E227">
        <v>100</v>
      </c>
      <c r="F227">
        <v>2</v>
      </c>
    </row>
    <row r="228" spans="1:6" x14ac:dyDescent="0.25">
      <c r="A228">
        <v>243882745489998</v>
      </c>
      <c r="B228">
        <v>180.54137999999998</v>
      </c>
      <c r="C228">
        <v>84.670784557394853</v>
      </c>
      <c r="D228">
        <f t="shared" si="4"/>
        <v>9.2728816089354513</v>
      </c>
      <c r="E228">
        <v>100</v>
      </c>
      <c r="F228">
        <v>2</v>
      </c>
    </row>
    <row r="229" spans="1:6" x14ac:dyDescent="0.25">
      <c r="A229">
        <v>243882821489998</v>
      </c>
      <c r="B229">
        <v>24.072184</v>
      </c>
      <c r="C229">
        <v>3.7448159630612534</v>
      </c>
      <c r="D229">
        <f t="shared" si="4"/>
        <v>5.3406460283377699</v>
      </c>
      <c r="E229">
        <v>100</v>
      </c>
      <c r="F229">
        <v>2</v>
      </c>
    </row>
    <row r="230" spans="1:6" x14ac:dyDescent="0.25">
      <c r="A230">
        <v>243882831489998</v>
      </c>
      <c r="B230">
        <v>210.63160999999997</v>
      </c>
      <c r="C230">
        <v>86.303746203133272</v>
      </c>
      <c r="D230">
        <f t="shared" si="4"/>
        <v>8.6674102245134321</v>
      </c>
      <c r="E230">
        <v>100</v>
      </c>
      <c r="F230">
        <v>2</v>
      </c>
    </row>
    <row r="231" spans="1:6" x14ac:dyDescent="0.25">
      <c r="A231">
        <v>243882872489998</v>
      </c>
      <c r="B231">
        <v>144.43310399999999</v>
      </c>
      <c r="C231">
        <v>33.683649657753435</v>
      </c>
      <c r="D231">
        <f t="shared" si="4"/>
        <v>6.5390175102992352</v>
      </c>
      <c r="E231">
        <v>100</v>
      </c>
      <c r="F231">
        <v>2</v>
      </c>
    </row>
    <row r="232" spans="1:6" x14ac:dyDescent="0.25">
      <c r="A232">
        <v>243882873489998</v>
      </c>
      <c r="B232">
        <v>258.77597799999995</v>
      </c>
      <c r="C232">
        <v>71.378640877832368</v>
      </c>
      <c r="D232">
        <f t="shared" ref="D232:D295" si="5">SQRT((C232/B232)/0.005454154)</f>
        <v>7.1114548931758277</v>
      </c>
      <c r="E232">
        <v>100</v>
      </c>
      <c r="F232">
        <v>2</v>
      </c>
    </row>
    <row r="233" spans="1:6" x14ac:dyDescent="0.25">
      <c r="A233">
        <v>243882875489998</v>
      </c>
      <c r="B233">
        <v>138.41505799999999</v>
      </c>
      <c r="C233">
        <v>45.133418720727015</v>
      </c>
      <c r="D233">
        <f t="shared" si="5"/>
        <v>7.7320338738320942</v>
      </c>
      <c r="E233">
        <v>100</v>
      </c>
      <c r="F233">
        <v>2</v>
      </c>
    </row>
    <row r="234" spans="1:6" x14ac:dyDescent="0.25">
      <c r="A234">
        <v>243882885489998</v>
      </c>
      <c r="B234">
        <v>288.86620800000009</v>
      </c>
      <c r="C234">
        <v>63.205955045221081</v>
      </c>
      <c r="D234">
        <f t="shared" si="5"/>
        <v>6.3338376992152234</v>
      </c>
      <c r="E234">
        <v>100</v>
      </c>
      <c r="F234">
        <v>2</v>
      </c>
    </row>
    <row r="235" spans="1:6" x14ac:dyDescent="0.25">
      <c r="A235">
        <v>243882887489998</v>
      </c>
      <c r="B235">
        <v>84.252643999999989</v>
      </c>
      <c r="C235">
        <v>15.180142752183089</v>
      </c>
      <c r="D235">
        <f t="shared" si="5"/>
        <v>5.7475460602143693</v>
      </c>
      <c r="E235">
        <v>100</v>
      </c>
      <c r="F235">
        <v>2</v>
      </c>
    </row>
    <row r="236" spans="1:6" x14ac:dyDescent="0.25">
      <c r="A236">
        <v>243882943489998</v>
      </c>
      <c r="B236">
        <v>12.036092</v>
      </c>
      <c r="C236">
        <v>4.971096306474073</v>
      </c>
      <c r="D236">
        <f t="shared" si="5"/>
        <v>8.7020112617716148</v>
      </c>
      <c r="E236">
        <v>100</v>
      </c>
      <c r="F236">
        <v>2</v>
      </c>
    </row>
    <row r="237" spans="1:6" x14ac:dyDescent="0.25">
      <c r="A237">
        <v>243882944489998</v>
      </c>
      <c r="B237">
        <v>216.64965599999996</v>
      </c>
      <c r="C237">
        <v>100.25432627693725</v>
      </c>
      <c r="D237">
        <f t="shared" si="5"/>
        <v>9.2110440957219044</v>
      </c>
      <c r="E237">
        <v>100</v>
      </c>
      <c r="F237">
        <v>2</v>
      </c>
    </row>
    <row r="238" spans="1:6" x14ac:dyDescent="0.25">
      <c r="A238">
        <v>243883021489998</v>
      </c>
      <c r="B238">
        <v>216.64965599999996</v>
      </c>
      <c r="C238">
        <v>79.29989985202441</v>
      </c>
      <c r="D238">
        <f t="shared" si="5"/>
        <v>8.1920693356440779</v>
      </c>
      <c r="E238">
        <v>100</v>
      </c>
      <c r="F238">
        <v>2</v>
      </c>
    </row>
    <row r="239" spans="1:6" x14ac:dyDescent="0.25">
      <c r="A239">
        <v>243883025489998</v>
      </c>
      <c r="B239">
        <v>42.126321999999995</v>
      </c>
      <c r="C239">
        <v>13.450352224938561</v>
      </c>
      <c r="D239">
        <f t="shared" si="5"/>
        <v>7.6511437053554285</v>
      </c>
      <c r="E239">
        <v>100</v>
      </c>
      <c r="F239">
        <v>2</v>
      </c>
    </row>
    <row r="240" spans="1:6" x14ac:dyDescent="0.25">
      <c r="A240">
        <v>243883026489998</v>
      </c>
      <c r="B240">
        <v>180.54137999999998</v>
      </c>
      <c r="C240">
        <v>35.736093712186083</v>
      </c>
      <c r="D240">
        <f t="shared" si="5"/>
        <v>6.0242288579811891</v>
      </c>
      <c r="E240">
        <v>100</v>
      </c>
      <c r="F240">
        <v>2</v>
      </c>
    </row>
    <row r="241" spans="1:6" x14ac:dyDescent="0.25">
      <c r="A241">
        <v>247056200010661</v>
      </c>
      <c r="B241">
        <v>234.70379399999996</v>
      </c>
      <c r="C241">
        <v>74.320597708134571</v>
      </c>
      <c r="D241">
        <f t="shared" si="5"/>
        <v>7.6195766757706904</v>
      </c>
      <c r="E241">
        <v>100</v>
      </c>
      <c r="F241">
        <v>2</v>
      </c>
    </row>
    <row r="242" spans="1:6" x14ac:dyDescent="0.25">
      <c r="A242">
        <v>247056213010661</v>
      </c>
      <c r="B242">
        <v>270.81207000000001</v>
      </c>
      <c r="C242">
        <v>70.10903371286426</v>
      </c>
      <c r="D242">
        <f t="shared" si="5"/>
        <v>6.8895250602313327</v>
      </c>
      <c r="E242">
        <v>100</v>
      </c>
      <c r="F242">
        <v>2</v>
      </c>
    </row>
    <row r="243" spans="1:6" x14ac:dyDescent="0.25">
      <c r="A243">
        <v>247056248010661</v>
      </c>
      <c r="B243">
        <v>162.48724199999998</v>
      </c>
      <c r="C243">
        <v>53.965853881566282</v>
      </c>
      <c r="D243">
        <f t="shared" si="5"/>
        <v>7.8034417857573395</v>
      </c>
      <c r="E243">
        <v>100</v>
      </c>
      <c r="F243">
        <v>2</v>
      </c>
    </row>
    <row r="244" spans="1:6" x14ac:dyDescent="0.25">
      <c r="A244">
        <v>247056282010661</v>
      </c>
      <c r="B244">
        <v>120.36091999999998</v>
      </c>
      <c r="C244">
        <v>42.861714690544979</v>
      </c>
      <c r="D244">
        <f t="shared" si="5"/>
        <v>8.0803155878963047</v>
      </c>
      <c r="E244">
        <v>100</v>
      </c>
      <c r="F244">
        <v>2</v>
      </c>
    </row>
    <row r="245" spans="1:6" x14ac:dyDescent="0.25">
      <c r="A245">
        <v>247056285010661</v>
      </c>
      <c r="B245">
        <v>132.39701199999999</v>
      </c>
      <c r="C245">
        <v>25.334374203954756</v>
      </c>
      <c r="D245">
        <f t="shared" si="5"/>
        <v>5.9231441282174089</v>
      </c>
      <c r="E245">
        <v>100</v>
      </c>
      <c r="F245">
        <v>2</v>
      </c>
    </row>
    <row r="246" spans="1:6" x14ac:dyDescent="0.25">
      <c r="A246">
        <v>247056286010661</v>
      </c>
      <c r="B246">
        <v>78.234597999999991</v>
      </c>
      <c r="C246">
        <v>19.030978134656106</v>
      </c>
      <c r="D246">
        <f t="shared" si="5"/>
        <v>6.6783231428256009</v>
      </c>
      <c r="E246">
        <v>100</v>
      </c>
      <c r="F246">
        <v>2</v>
      </c>
    </row>
    <row r="247" spans="1:6" x14ac:dyDescent="0.25">
      <c r="A247">
        <v>247056297010661</v>
      </c>
      <c r="B247">
        <v>120.36091999999998</v>
      </c>
      <c r="C247">
        <v>31.974866074293278</v>
      </c>
      <c r="D247">
        <f t="shared" si="5"/>
        <v>6.9790758700561506</v>
      </c>
      <c r="E247">
        <v>100</v>
      </c>
      <c r="F247">
        <v>2</v>
      </c>
    </row>
    <row r="248" spans="1:6" x14ac:dyDescent="0.25">
      <c r="A248">
        <v>247056298010661</v>
      </c>
      <c r="B248">
        <v>12.036092</v>
      </c>
      <c r="C248">
        <v>3.3089218795354984</v>
      </c>
      <c r="D248">
        <f t="shared" si="5"/>
        <v>7.0996478785922896</v>
      </c>
      <c r="E248">
        <v>100</v>
      </c>
      <c r="F248">
        <v>2</v>
      </c>
    </row>
    <row r="249" spans="1:6" x14ac:dyDescent="0.25">
      <c r="A249">
        <v>247056301010661</v>
      </c>
      <c r="B249">
        <v>114.34287399999998</v>
      </c>
      <c r="C249">
        <v>33.440756870246609</v>
      </c>
      <c r="D249">
        <f t="shared" si="5"/>
        <v>7.3226756685905752</v>
      </c>
      <c r="E249">
        <v>100</v>
      </c>
      <c r="F249">
        <v>2</v>
      </c>
    </row>
    <row r="250" spans="1:6" x14ac:dyDescent="0.25">
      <c r="A250">
        <v>247056314010661</v>
      </c>
      <c r="B250">
        <v>18.054138000000002</v>
      </c>
      <c r="C250">
        <v>5.9088594063483812</v>
      </c>
      <c r="D250">
        <f t="shared" si="5"/>
        <v>7.7463970119447563</v>
      </c>
      <c r="E250">
        <v>100</v>
      </c>
      <c r="F250">
        <v>2</v>
      </c>
    </row>
    <row r="251" spans="1:6" x14ac:dyDescent="0.25">
      <c r="A251">
        <v>247056315010661</v>
      </c>
      <c r="B251">
        <v>150.45114999999998</v>
      </c>
      <c r="C251">
        <v>41.238600049705468</v>
      </c>
      <c r="D251">
        <f t="shared" si="5"/>
        <v>7.0890902096108208</v>
      </c>
      <c r="E251">
        <v>100</v>
      </c>
      <c r="F251">
        <v>2</v>
      </c>
    </row>
    <row r="252" spans="1:6" x14ac:dyDescent="0.25">
      <c r="A252">
        <v>247056316010661</v>
      </c>
      <c r="B252">
        <v>228.68574799999996</v>
      </c>
      <c r="C252">
        <v>64.893403451400246</v>
      </c>
      <c r="D252">
        <f t="shared" si="5"/>
        <v>7.213018201761825</v>
      </c>
      <c r="E252">
        <v>100</v>
      </c>
      <c r="F252">
        <v>2</v>
      </c>
    </row>
    <row r="253" spans="1:6" x14ac:dyDescent="0.25">
      <c r="A253">
        <v>247056328010661</v>
      </c>
      <c r="B253">
        <v>102.30678199999998</v>
      </c>
      <c r="C253">
        <v>28.983345985999804</v>
      </c>
      <c r="D253">
        <f t="shared" si="5"/>
        <v>7.2070635286420472</v>
      </c>
      <c r="E253">
        <v>100</v>
      </c>
      <c r="F253">
        <v>2</v>
      </c>
    </row>
    <row r="254" spans="1:6" x14ac:dyDescent="0.25">
      <c r="A254">
        <v>247056333010661</v>
      </c>
      <c r="B254">
        <v>30.090229999999998</v>
      </c>
      <c r="C254">
        <v>5.4165091614021215</v>
      </c>
      <c r="D254">
        <f t="shared" si="5"/>
        <v>5.744910791300418</v>
      </c>
      <c r="E254">
        <v>100</v>
      </c>
      <c r="F254">
        <v>2</v>
      </c>
    </row>
    <row r="255" spans="1:6" x14ac:dyDescent="0.25">
      <c r="A255">
        <v>247056358010661</v>
      </c>
      <c r="B255">
        <v>54.162413999999991</v>
      </c>
      <c r="C255">
        <v>17.026127937234929</v>
      </c>
      <c r="D255">
        <f t="shared" si="5"/>
        <v>7.5918084509262718</v>
      </c>
      <c r="E255">
        <v>100</v>
      </c>
      <c r="F255">
        <v>2</v>
      </c>
    </row>
    <row r="256" spans="1:6" x14ac:dyDescent="0.25">
      <c r="A256">
        <v>247056361010661</v>
      </c>
      <c r="B256">
        <v>72.216551999999993</v>
      </c>
      <c r="C256">
        <v>19.033604002629151</v>
      </c>
      <c r="D256">
        <f t="shared" si="5"/>
        <v>6.9514986393822547</v>
      </c>
      <c r="E256">
        <v>100</v>
      </c>
      <c r="F256">
        <v>2</v>
      </c>
    </row>
    <row r="257" spans="1:6" x14ac:dyDescent="0.25">
      <c r="A257">
        <v>247056378010661</v>
      </c>
      <c r="B257">
        <v>210.63160999999997</v>
      </c>
      <c r="C257">
        <v>67.05121045825139</v>
      </c>
      <c r="D257">
        <f t="shared" si="5"/>
        <v>7.6397269958702454</v>
      </c>
      <c r="E257">
        <v>100</v>
      </c>
      <c r="F257">
        <v>2</v>
      </c>
    </row>
    <row r="258" spans="1:6" x14ac:dyDescent="0.25">
      <c r="A258">
        <v>247056379010661</v>
      </c>
      <c r="B258">
        <v>108.32482799999998</v>
      </c>
      <c r="C258">
        <v>29.596486157706213</v>
      </c>
      <c r="D258">
        <f t="shared" si="5"/>
        <v>7.0777036451725568</v>
      </c>
      <c r="E258">
        <v>100</v>
      </c>
      <c r="F258">
        <v>2</v>
      </c>
    </row>
    <row r="259" spans="1:6" x14ac:dyDescent="0.25">
      <c r="A259">
        <v>247056390010661</v>
      </c>
      <c r="B259">
        <v>138.41505799999999</v>
      </c>
      <c r="C259">
        <v>27.616581706028985</v>
      </c>
      <c r="D259">
        <f t="shared" si="5"/>
        <v>6.0482480395422025</v>
      </c>
      <c r="E259">
        <v>100</v>
      </c>
      <c r="F259">
        <v>2</v>
      </c>
    </row>
    <row r="260" spans="1:6" x14ac:dyDescent="0.25">
      <c r="A260">
        <v>247056392010661</v>
      </c>
      <c r="B260">
        <v>198.59551799999997</v>
      </c>
      <c r="C260">
        <v>88.507505899512736</v>
      </c>
      <c r="D260">
        <f t="shared" si="5"/>
        <v>9.0394421924981163</v>
      </c>
      <c r="E260">
        <v>100</v>
      </c>
      <c r="F260">
        <v>2</v>
      </c>
    </row>
    <row r="261" spans="1:6" x14ac:dyDescent="0.25">
      <c r="A261">
        <v>247056402010661</v>
      </c>
      <c r="B261">
        <v>234.70379399999996</v>
      </c>
      <c r="C261">
        <v>91.330642204034604</v>
      </c>
      <c r="D261">
        <f t="shared" si="5"/>
        <v>8.4466500718271416</v>
      </c>
      <c r="E261">
        <v>100</v>
      </c>
      <c r="F261">
        <v>2</v>
      </c>
    </row>
    <row r="262" spans="1:6" x14ac:dyDescent="0.25">
      <c r="A262">
        <v>247056416010661</v>
      </c>
      <c r="B262">
        <v>66.198505999999995</v>
      </c>
      <c r="C262">
        <v>11.194403402594798</v>
      </c>
      <c r="D262">
        <f t="shared" si="5"/>
        <v>5.5681725417362431</v>
      </c>
      <c r="E262">
        <v>100</v>
      </c>
      <c r="F262">
        <v>2</v>
      </c>
    </row>
    <row r="263" spans="1:6" x14ac:dyDescent="0.25">
      <c r="A263">
        <v>247056423010661</v>
      </c>
      <c r="B263">
        <v>120.36091999999998</v>
      </c>
      <c r="C263">
        <v>24.745523310999026</v>
      </c>
      <c r="D263">
        <f t="shared" si="5"/>
        <v>6.1396253957387339</v>
      </c>
      <c r="E263">
        <v>100</v>
      </c>
      <c r="F263">
        <v>2</v>
      </c>
    </row>
    <row r="264" spans="1:6" x14ac:dyDescent="0.25">
      <c r="A264">
        <v>247056424010661</v>
      </c>
      <c r="B264">
        <v>36.108275999999996</v>
      </c>
      <c r="C264">
        <v>6.8105168215933007</v>
      </c>
      <c r="D264">
        <f t="shared" si="5"/>
        <v>5.8806178813681367</v>
      </c>
      <c r="E264">
        <v>100</v>
      </c>
      <c r="F264">
        <v>2</v>
      </c>
    </row>
    <row r="265" spans="1:6" x14ac:dyDescent="0.25">
      <c r="A265">
        <v>247056427010661</v>
      </c>
      <c r="B265">
        <v>6.018046</v>
      </c>
      <c r="C265">
        <v>0.95712887617552966</v>
      </c>
      <c r="D265">
        <f t="shared" si="5"/>
        <v>5.4</v>
      </c>
      <c r="E265">
        <v>100</v>
      </c>
      <c r="F265">
        <v>2</v>
      </c>
    </row>
    <row r="266" spans="1:6" x14ac:dyDescent="0.25">
      <c r="A266">
        <v>247056430010661</v>
      </c>
      <c r="B266">
        <v>96.288735999999986</v>
      </c>
      <c r="C266">
        <v>40.869993832989046</v>
      </c>
      <c r="D266">
        <f t="shared" si="5"/>
        <v>8.8216707601224851</v>
      </c>
      <c r="E266">
        <v>100</v>
      </c>
      <c r="F266">
        <v>2</v>
      </c>
    </row>
    <row r="267" spans="1:6" x14ac:dyDescent="0.25">
      <c r="A267">
        <v>247056467010661</v>
      </c>
      <c r="B267">
        <v>156.46919599999998</v>
      </c>
      <c r="C267">
        <v>45.461980450854497</v>
      </c>
      <c r="D267">
        <f t="shared" si="5"/>
        <v>7.298709053397995</v>
      </c>
      <c r="E267">
        <v>100</v>
      </c>
      <c r="F267">
        <v>2</v>
      </c>
    </row>
    <row r="268" spans="1:6" x14ac:dyDescent="0.25">
      <c r="A268">
        <v>247056472010661</v>
      </c>
      <c r="B268">
        <v>150.45114999999998</v>
      </c>
      <c r="C268">
        <v>27.558156143628697</v>
      </c>
      <c r="D268">
        <f t="shared" si="5"/>
        <v>5.7951358914179059</v>
      </c>
      <c r="E268">
        <v>100</v>
      </c>
      <c r="F268">
        <v>2</v>
      </c>
    </row>
    <row r="269" spans="1:6" x14ac:dyDescent="0.25">
      <c r="A269">
        <v>247056474010661</v>
      </c>
      <c r="B269">
        <v>114.34287399999998</v>
      </c>
      <c r="C269">
        <v>26.958801778780781</v>
      </c>
      <c r="D269">
        <f t="shared" si="5"/>
        <v>6.5747923721469794</v>
      </c>
      <c r="E269">
        <v>100</v>
      </c>
      <c r="F269">
        <v>2</v>
      </c>
    </row>
    <row r="270" spans="1:6" x14ac:dyDescent="0.25">
      <c r="A270">
        <v>247056513010661</v>
      </c>
      <c r="B270">
        <v>108.32482799999998</v>
      </c>
      <c r="C270">
        <v>44.329574887478095</v>
      </c>
      <c r="D270">
        <f t="shared" si="5"/>
        <v>8.6620179840240219</v>
      </c>
      <c r="E270">
        <v>100</v>
      </c>
      <c r="F270">
        <v>2</v>
      </c>
    </row>
    <row r="271" spans="1:6" x14ac:dyDescent="0.25">
      <c r="A271">
        <v>247056517010661</v>
      </c>
      <c r="B271">
        <v>72.216551999999993</v>
      </c>
      <c r="C271">
        <v>12.499131551702387</v>
      </c>
      <c r="D271">
        <f t="shared" si="5"/>
        <v>5.6332347131406957</v>
      </c>
      <c r="E271">
        <v>100</v>
      </c>
      <c r="F271">
        <v>2</v>
      </c>
    </row>
    <row r="272" spans="1:6" x14ac:dyDescent="0.25">
      <c r="A272">
        <v>247056522010661</v>
      </c>
      <c r="B272">
        <v>180.54137999999998</v>
      </c>
      <c r="C272">
        <v>53.772196118554099</v>
      </c>
      <c r="D272">
        <f t="shared" si="5"/>
        <v>7.3897000390182734</v>
      </c>
      <c r="E272">
        <v>100</v>
      </c>
      <c r="F272">
        <v>2</v>
      </c>
    </row>
    <row r="273" spans="1:6" x14ac:dyDescent="0.25">
      <c r="A273">
        <v>247056573010661</v>
      </c>
      <c r="B273">
        <v>210.63160999999997</v>
      </c>
      <c r="C273">
        <v>51.480469845077593</v>
      </c>
      <c r="D273">
        <f t="shared" si="5"/>
        <v>6.6941552331652954</v>
      </c>
      <c r="E273">
        <v>100</v>
      </c>
      <c r="F273">
        <v>2</v>
      </c>
    </row>
    <row r="274" spans="1:6" x14ac:dyDescent="0.25">
      <c r="A274" s="26">
        <v>15666518020004</v>
      </c>
      <c r="B274">
        <v>114.34287399999998</v>
      </c>
      <c r="C274">
        <v>57.631237338442894</v>
      </c>
      <c r="D274">
        <f t="shared" si="5"/>
        <v>9.6130393901091171</v>
      </c>
      <c r="E274">
        <v>100</v>
      </c>
      <c r="F274">
        <v>1</v>
      </c>
    </row>
    <row r="275" spans="1:6" x14ac:dyDescent="0.25">
      <c r="A275" s="26">
        <v>15666739020004</v>
      </c>
      <c r="B275">
        <v>132.39701199999999</v>
      </c>
      <c r="C275">
        <v>86.204947920647385</v>
      </c>
      <c r="D275">
        <f t="shared" si="5"/>
        <v>10.926053100897704</v>
      </c>
      <c r="E275">
        <v>100</v>
      </c>
      <c r="F275">
        <v>1</v>
      </c>
    </row>
    <row r="276" spans="1:6" x14ac:dyDescent="0.25">
      <c r="A276" s="26">
        <v>15666842020004</v>
      </c>
      <c r="B276">
        <v>12.036092</v>
      </c>
      <c r="C276">
        <v>14.975653283782075</v>
      </c>
      <c r="D276">
        <f t="shared" si="5"/>
        <v>15.103807466993215</v>
      </c>
      <c r="E276">
        <v>100</v>
      </c>
      <c r="F276">
        <v>1</v>
      </c>
    </row>
    <row r="277" spans="1:6" x14ac:dyDescent="0.25">
      <c r="A277" s="26">
        <v>15666897020004</v>
      </c>
      <c r="B277">
        <v>168.50528799999998</v>
      </c>
      <c r="C277">
        <v>80.361735213625224</v>
      </c>
      <c r="D277">
        <f t="shared" si="5"/>
        <v>9.3509166853920203</v>
      </c>
      <c r="E277">
        <v>100</v>
      </c>
      <c r="F277">
        <v>1</v>
      </c>
    </row>
    <row r="278" spans="1:6" x14ac:dyDescent="0.25">
      <c r="A278" s="26">
        <v>52690068010538</v>
      </c>
      <c r="B278">
        <v>18.054138000000002</v>
      </c>
      <c r="C278">
        <v>13.734274199524238</v>
      </c>
      <c r="D278">
        <f t="shared" si="5"/>
        <v>11.810023990943737</v>
      </c>
      <c r="E278">
        <v>100</v>
      </c>
      <c r="F278">
        <v>1</v>
      </c>
    </row>
    <row r="279" spans="1:6" x14ac:dyDescent="0.25">
      <c r="A279" s="26">
        <v>52956513010538</v>
      </c>
      <c r="B279">
        <v>6.018046</v>
      </c>
      <c r="C279">
        <v>4.340887992942859</v>
      </c>
      <c r="D279">
        <f t="shared" si="5"/>
        <v>11.5</v>
      </c>
      <c r="E279">
        <v>100</v>
      </c>
      <c r="F279">
        <v>1</v>
      </c>
    </row>
    <row r="280" spans="1:6" x14ac:dyDescent="0.25">
      <c r="A280" s="26">
        <v>52963275010538</v>
      </c>
      <c r="B280">
        <v>12.036092</v>
      </c>
      <c r="C280">
        <v>6.1501110263720493</v>
      </c>
      <c r="D280">
        <f t="shared" si="5"/>
        <v>9.6791011979418826</v>
      </c>
      <c r="E280">
        <v>100</v>
      </c>
      <c r="F280">
        <v>1</v>
      </c>
    </row>
    <row r="281" spans="1:6" x14ac:dyDescent="0.25">
      <c r="A281" s="26">
        <v>53090609010538</v>
      </c>
      <c r="B281">
        <v>72.216551999999993</v>
      </c>
      <c r="C281">
        <v>41.448341254052586</v>
      </c>
      <c r="D281">
        <f t="shared" si="5"/>
        <v>10.258208095634117</v>
      </c>
      <c r="E281">
        <v>100</v>
      </c>
      <c r="F281">
        <v>1</v>
      </c>
    </row>
    <row r="282" spans="1:6" x14ac:dyDescent="0.25">
      <c r="A282" s="26">
        <v>70611804010538</v>
      </c>
      <c r="B282">
        <v>42.126321999999995</v>
      </c>
      <c r="C282">
        <v>28.231363045218547</v>
      </c>
      <c r="D282">
        <f t="shared" si="5"/>
        <v>11.084738543214657</v>
      </c>
      <c r="E282">
        <v>100</v>
      </c>
      <c r="F282">
        <v>1</v>
      </c>
    </row>
    <row r="283" spans="1:6" x14ac:dyDescent="0.25">
      <c r="A283" s="30">
        <v>75754898010538</v>
      </c>
      <c r="B283" s="29">
        <v>126.37896599999998</v>
      </c>
      <c r="C283" s="29">
        <v>76.033976560547572</v>
      </c>
      <c r="D283">
        <f t="shared" si="5"/>
        <v>10.502743405778277</v>
      </c>
      <c r="E283">
        <v>100</v>
      </c>
      <c r="F283">
        <v>1</v>
      </c>
    </row>
    <row r="284" spans="1:6" x14ac:dyDescent="0.25">
      <c r="A284" s="26">
        <v>75774138010538</v>
      </c>
      <c r="B284">
        <v>24.072184</v>
      </c>
      <c r="C284">
        <v>11.522636899225638</v>
      </c>
      <c r="D284">
        <f t="shared" si="5"/>
        <v>9.3681641744794373</v>
      </c>
      <c r="E284">
        <v>100</v>
      </c>
      <c r="F284">
        <v>1</v>
      </c>
    </row>
    <row r="285" spans="1:6" x14ac:dyDescent="0.25">
      <c r="A285" s="26">
        <v>75816136010538</v>
      </c>
      <c r="B285">
        <v>90.270689999999988</v>
      </c>
      <c r="C285">
        <v>47.344399554032364</v>
      </c>
      <c r="D285">
        <f t="shared" si="5"/>
        <v>9.8061205377050111</v>
      </c>
      <c r="E285">
        <v>100</v>
      </c>
      <c r="F285">
        <v>1</v>
      </c>
    </row>
    <row r="286" spans="1:6" x14ac:dyDescent="0.25">
      <c r="A286" s="26">
        <v>107545780010661</v>
      </c>
      <c r="B286">
        <v>102.30678199999998</v>
      </c>
      <c r="C286">
        <v>68.410097134303044</v>
      </c>
      <c r="D286">
        <f t="shared" si="5"/>
        <v>11.072461865579212</v>
      </c>
      <c r="E286">
        <v>100</v>
      </c>
      <c r="F286">
        <v>1</v>
      </c>
    </row>
    <row r="287" spans="1:6" x14ac:dyDescent="0.25">
      <c r="A287" s="26">
        <v>107545960010661</v>
      </c>
      <c r="B287">
        <v>150.45114999999998</v>
      </c>
      <c r="C287">
        <v>79.517190426794045</v>
      </c>
      <c r="D287">
        <f t="shared" si="5"/>
        <v>9.8439422997089956</v>
      </c>
      <c r="E287">
        <v>100</v>
      </c>
      <c r="F287">
        <v>1</v>
      </c>
    </row>
    <row r="288" spans="1:6" x14ac:dyDescent="0.25">
      <c r="A288" s="26">
        <v>107546300010661</v>
      </c>
      <c r="B288">
        <v>72.216551999999993</v>
      </c>
      <c r="C288">
        <v>41.567161779832951</v>
      </c>
      <c r="D288">
        <f t="shared" si="5"/>
        <v>10.272901245509956</v>
      </c>
      <c r="E288">
        <v>100</v>
      </c>
      <c r="F288">
        <v>1</v>
      </c>
    </row>
    <row r="289" spans="1:6" x14ac:dyDescent="0.25">
      <c r="A289" s="26">
        <v>145024581010661</v>
      </c>
      <c r="B289">
        <v>150.45114999999998</v>
      </c>
      <c r="C289">
        <v>83.718579183668794</v>
      </c>
      <c r="D289">
        <f t="shared" si="5"/>
        <v>10.100653444208449</v>
      </c>
      <c r="E289">
        <v>100</v>
      </c>
      <c r="F289">
        <v>1</v>
      </c>
    </row>
    <row r="290" spans="1:6" x14ac:dyDescent="0.25">
      <c r="A290" s="26">
        <v>168928879010661</v>
      </c>
      <c r="B290">
        <v>72.216551999999993</v>
      </c>
      <c r="C290">
        <v>45.921835579634312</v>
      </c>
      <c r="D290">
        <f t="shared" si="5"/>
        <v>10.797607759746294</v>
      </c>
      <c r="E290">
        <v>100</v>
      </c>
      <c r="F290">
        <v>1</v>
      </c>
    </row>
    <row r="291" spans="1:6" x14ac:dyDescent="0.25">
      <c r="A291" s="26">
        <v>168929363010661</v>
      </c>
      <c r="B291">
        <v>54.162413999999991</v>
      </c>
      <c r="C291">
        <v>31.848824411587039</v>
      </c>
      <c r="D291">
        <f t="shared" si="5"/>
        <v>10.38326645243308</v>
      </c>
      <c r="E291">
        <v>100</v>
      </c>
      <c r="F291">
        <v>1</v>
      </c>
    </row>
    <row r="292" spans="1:6" x14ac:dyDescent="0.25">
      <c r="A292" s="26">
        <v>171137743020004</v>
      </c>
      <c r="B292">
        <v>66.198505999999995</v>
      </c>
      <c r="C292">
        <v>46.595370714720787</v>
      </c>
      <c r="D292">
        <f t="shared" si="5"/>
        <v>11.360137643212219</v>
      </c>
      <c r="E292">
        <v>100</v>
      </c>
      <c r="F292">
        <v>1</v>
      </c>
    </row>
    <row r="293" spans="1:6" x14ac:dyDescent="0.25">
      <c r="A293" s="26">
        <v>171137843020004</v>
      </c>
      <c r="B293">
        <v>96.288735999999986</v>
      </c>
      <c r="C293">
        <v>56.803104226443274</v>
      </c>
      <c r="D293">
        <f t="shared" si="5"/>
        <v>10.400030048033516</v>
      </c>
      <c r="E293">
        <v>100</v>
      </c>
      <c r="F293">
        <v>1</v>
      </c>
    </row>
    <row r="294" spans="1:6" x14ac:dyDescent="0.25">
      <c r="A294" s="26">
        <v>243882408489998</v>
      </c>
      <c r="B294">
        <v>48.144367999999993</v>
      </c>
      <c r="C294">
        <v>34.518675673182287</v>
      </c>
      <c r="D294">
        <f t="shared" si="5"/>
        <v>11.465437191838783</v>
      </c>
      <c r="E294">
        <v>100</v>
      </c>
      <c r="F294">
        <v>1</v>
      </c>
    </row>
    <row r="295" spans="1:6" x14ac:dyDescent="0.25">
      <c r="A295" s="30">
        <v>243882464489998</v>
      </c>
      <c r="B295" s="29">
        <v>72.216551999999993</v>
      </c>
      <c r="C295" s="29">
        <v>56.004512129140451</v>
      </c>
      <c r="D295">
        <f t="shared" si="5"/>
        <v>11.924205074832733</v>
      </c>
      <c r="E295">
        <v>100</v>
      </c>
      <c r="F295">
        <v>1</v>
      </c>
    </row>
    <row r="296" spans="1:6" x14ac:dyDescent="0.25">
      <c r="A296" s="28">
        <v>243882812489998</v>
      </c>
      <c r="B296" s="27">
        <v>210.63160999999997</v>
      </c>
      <c r="C296" s="27">
        <v>107.53717110018233</v>
      </c>
      <c r="D296">
        <f t="shared" ref="D296:D307" si="6">SQRT((C296/B296)/0.005454154)</f>
        <v>9.6750636764238998</v>
      </c>
      <c r="E296">
        <v>100</v>
      </c>
      <c r="F296">
        <v>1</v>
      </c>
    </row>
    <row r="297" spans="1:6" x14ac:dyDescent="0.25">
      <c r="A297" s="26">
        <v>243882826489998</v>
      </c>
      <c r="B297">
        <v>186.55942599999997</v>
      </c>
      <c r="C297">
        <v>113.23530460169371</v>
      </c>
      <c r="D297">
        <f t="shared" si="6"/>
        <v>10.549178228199702</v>
      </c>
      <c r="E297">
        <v>100</v>
      </c>
      <c r="F297">
        <v>1</v>
      </c>
    </row>
    <row r="298" spans="1:6" x14ac:dyDescent="0.25">
      <c r="A298" s="26">
        <v>243882915489998</v>
      </c>
      <c r="B298">
        <v>96.288735999999986</v>
      </c>
      <c r="C298">
        <v>55.651004653269027</v>
      </c>
      <c r="D298">
        <f t="shared" si="6"/>
        <v>10.29402132307875</v>
      </c>
      <c r="E298">
        <v>100</v>
      </c>
      <c r="F298">
        <v>1</v>
      </c>
    </row>
    <row r="299" spans="1:6" x14ac:dyDescent="0.25">
      <c r="A299" s="26">
        <v>247056187010661</v>
      </c>
      <c r="B299">
        <v>156.46919599999998</v>
      </c>
      <c r="C299">
        <v>88.511444701472314</v>
      </c>
      <c r="D299">
        <f t="shared" si="6"/>
        <v>10.184075049575423</v>
      </c>
      <c r="E299">
        <v>100</v>
      </c>
      <c r="F299">
        <v>1</v>
      </c>
    </row>
    <row r="300" spans="1:6" x14ac:dyDescent="0.25">
      <c r="A300" s="26">
        <v>247056247010661</v>
      </c>
      <c r="B300">
        <v>186.55942599999997</v>
      </c>
      <c r="C300">
        <v>95.23366671247193</v>
      </c>
      <c r="D300">
        <f t="shared" si="6"/>
        <v>9.6743758655066117</v>
      </c>
      <c r="E300">
        <v>100</v>
      </c>
      <c r="F300">
        <v>1</v>
      </c>
    </row>
    <row r="301" spans="1:6" x14ac:dyDescent="0.25">
      <c r="A301" s="26">
        <v>247056345010661</v>
      </c>
      <c r="B301">
        <v>42.126321999999995</v>
      </c>
      <c r="C301">
        <v>32.229575267678811</v>
      </c>
      <c r="D301">
        <f t="shared" si="6"/>
        <v>11.843684272339294</v>
      </c>
      <c r="E301">
        <v>100</v>
      </c>
      <c r="F301">
        <v>1</v>
      </c>
    </row>
    <row r="302" spans="1:6" x14ac:dyDescent="0.25">
      <c r="A302" s="26">
        <v>247056890010661</v>
      </c>
      <c r="B302">
        <v>96.288735999999986</v>
      </c>
      <c r="C302">
        <v>58.063849087002339</v>
      </c>
      <c r="D302">
        <f t="shared" si="6"/>
        <v>10.514810982609246</v>
      </c>
      <c r="E302">
        <v>100</v>
      </c>
      <c r="F302">
        <v>1</v>
      </c>
    </row>
    <row r="303" spans="1:6" x14ac:dyDescent="0.25">
      <c r="A303" s="26">
        <v>53042574010538</v>
      </c>
      <c r="B303">
        <v>12.036092</v>
      </c>
      <c r="C303">
        <v>15.065261028362293</v>
      </c>
      <c r="D303">
        <f t="shared" si="6"/>
        <v>15.148927354766739</v>
      </c>
      <c r="E303">
        <v>100</v>
      </c>
      <c r="F303">
        <v>1</v>
      </c>
    </row>
    <row r="304" spans="1:6" x14ac:dyDescent="0.25">
      <c r="A304" s="26">
        <v>53051987010538</v>
      </c>
      <c r="B304">
        <v>18.054138000000002</v>
      </c>
      <c r="C304">
        <v>17.725921752051885</v>
      </c>
      <c r="D304">
        <f t="shared" si="6"/>
        <v>13.416904759792153</v>
      </c>
      <c r="E304">
        <v>100</v>
      </c>
      <c r="F304">
        <v>1</v>
      </c>
    </row>
    <row r="305" spans="1:6" x14ac:dyDescent="0.25">
      <c r="A305" s="28">
        <v>75759053010538</v>
      </c>
      <c r="B305" s="27">
        <v>18.054138000000002</v>
      </c>
      <c r="C305" s="27">
        <v>24.96215741877538</v>
      </c>
      <c r="D305">
        <f t="shared" si="6"/>
        <v>15.921683328090657</v>
      </c>
      <c r="E305">
        <v>100</v>
      </c>
      <c r="F305">
        <v>1</v>
      </c>
    </row>
    <row r="306" spans="1:6" x14ac:dyDescent="0.25">
      <c r="A306" s="26">
        <v>107546150010661</v>
      </c>
      <c r="B306">
        <v>6.018046</v>
      </c>
      <c r="C306">
        <v>9.5978756749823937</v>
      </c>
      <c r="D306">
        <f t="shared" si="6"/>
        <v>17.100000000000001</v>
      </c>
      <c r="E306">
        <v>100</v>
      </c>
      <c r="F306">
        <v>1</v>
      </c>
    </row>
    <row r="307" spans="1:6" x14ac:dyDescent="0.25">
      <c r="A307" s="26">
        <v>171137725020004</v>
      </c>
      <c r="B307">
        <v>66.198505999999995</v>
      </c>
      <c r="C307">
        <v>79.535899736101982</v>
      </c>
      <c r="D307">
        <f t="shared" si="6"/>
        <v>14.842047151129915</v>
      </c>
      <c r="E307">
        <v>100</v>
      </c>
      <c r="F307">
        <v>1</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8851-F26D-4017-964A-363E7390CF3F}">
  <dimension ref="A2:AJ55"/>
  <sheetViews>
    <sheetView topLeftCell="A50" zoomScaleNormal="100" workbookViewId="0">
      <selection activeCell="F8" sqref="F8"/>
    </sheetView>
  </sheetViews>
  <sheetFormatPr defaultRowHeight="15" x14ac:dyDescent="0.25"/>
  <cols>
    <col min="1" max="1" width="12.42578125" customWidth="1"/>
    <col min="3" max="3" width="14.5703125" bestFit="1" customWidth="1"/>
  </cols>
  <sheetData>
    <row r="2" spans="1:36" x14ac:dyDescent="0.25">
      <c r="A2" s="3" t="s">
        <v>0</v>
      </c>
      <c r="B2" t="s">
        <v>24</v>
      </c>
    </row>
    <row r="3" spans="1:36" ht="45" x14ac:dyDescent="0.25">
      <c r="A3" s="1" t="s">
        <v>25</v>
      </c>
      <c r="B3" s="2" t="s">
        <v>27</v>
      </c>
    </row>
    <row r="6" spans="1:36" x14ac:dyDescent="0.25">
      <c r="B6" s="3" t="s">
        <v>1</v>
      </c>
    </row>
    <row r="7" spans="1:36" x14ac:dyDescent="0.25">
      <c r="C7" s="3" t="s">
        <v>2</v>
      </c>
      <c r="D7" s="3" t="s">
        <v>3</v>
      </c>
      <c r="E7" s="3" t="s">
        <v>4</v>
      </c>
      <c r="F7" s="3" t="s">
        <v>4</v>
      </c>
      <c r="G7" s="3" t="s">
        <v>5</v>
      </c>
      <c r="H7" s="3" t="s">
        <v>5</v>
      </c>
      <c r="I7" s="3" t="s">
        <v>6</v>
      </c>
      <c r="J7" s="3" t="s">
        <v>6</v>
      </c>
      <c r="K7" s="3" t="s">
        <v>7</v>
      </c>
      <c r="L7" s="3" t="s">
        <v>7</v>
      </c>
      <c r="M7" s="3" t="s">
        <v>8</v>
      </c>
      <c r="N7" s="3" t="s">
        <v>8</v>
      </c>
      <c r="O7" s="3" t="s">
        <v>9</v>
      </c>
      <c r="P7" s="3" t="s">
        <v>9</v>
      </c>
      <c r="Q7" s="3" t="s">
        <v>10</v>
      </c>
      <c r="R7" s="3" t="s">
        <v>10</v>
      </c>
      <c r="U7" s="3" t="s">
        <v>2</v>
      </c>
      <c r="V7" s="3" t="s">
        <v>3</v>
      </c>
      <c r="W7" s="3" t="s">
        <v>4</v>
      </c>
      <c r="X7" s="3" t="s">
        <v>4</v>
      </c>
      <c r="Y7" s="3" t="s">
        <v>5</v>
      </c>
      <c r="Z7" s="3" t="s">
        <v>5</v>
      </c>
      <c r="AA7" s="3" t="s">
        <v>6</v>
      </c>
      <c r="AB7" s="3" t="s">
        <v>6</v>
      </c>
      <c r="AC7" s="3" t="s">
        <v>7</v>
      </c>
      <c r="AD7" s="3" t="s">
        <v>7</v>
      </c>
      <c r="AE7" s="3" t="s">
        <v>8</v>
      </c>
      <c r="AF7" s="3" t="s">
        <v>8</v>
      </c>
      <c r="AG7" s="3" t="s">
        <v>9</v>
      </c>
      <c r="AH7" s="3" t="s">
        <v>9</v>
      </c>
      <c r="AI7" s="3" t="s">
        <v>10</v>
      </c>
      <c r="AJ7" s="3" t="s">
        <v>10</v>
      </c>
    </row>
    <row r="8" spans="1:36" x14ac:dyDescent="0.25">
      <c r="B8" t="s">
        <v>11</v>
      </c>
      <c r="C8" t="s">
        <v>38</v>
      </c>
      <c r="D8">
        <v>0</v>
      </c>
      <c r="F8">
        <f>X8*85*2.47105/35.3147</f>
        <v>3.1633112267746237</v>
      </c>
      <c r="H8">
        <f>Z8*85*2.47105/35.3147</f>
        <v>1.5524866521983849</v>
      </c>
      <c r="J8">
        <f t="shared" ref="I8:R14" si="0">AB8*85*2.47105/35.3147</f>
        <v>6.421287798094685</v>
      </c>
      <c r="L8">
        <f t="shared" si="0"/>
        <v>6.946162640797696</v>
      </c>
      <c r="N8">
        <f t="shared" si="0"/>
        <v>7.4902591355906001</v>
      </c>
      <c r="P8">
        <f t="shared" si="0"/>
        <v>29.104234141610085</v>
      </c>
      <c r="R8">
        <f t="shared" si="0"/>
        <v>10.566863558258337</v>
      </c>
      <c r="T8" t="s">
        <v>11</v>
      </c>
      <c r="U8" t="s">
        <v>12</v>
      </c>
      <c r="V8">
        <v>0</v>
      </c>
      <c r="X8">
        <v>0.53185957853200205</v>
      </c>
      <c r="Z8">
        <v>0.26102550059758023</v>
      </c>
      <c r="AB8">
        <v>1.0796356024094276</v>
      </c>
      <c r="AD8">
        <v>1.1678848111054405</v>
      </c>
      <c r="AF8">
        <v>1.2593658294611192</v>
      </c>
      <c r="AH8">
        <v>4.8934058631456629</v>
      </c>
      <c r="AJ8">
        <v>1.776647062398222</v>
      </c>
    </row>
    <row r="9" spans="1:36" x14ac:dyDescent="0.25">
      <c r="B9" t="s">
        <v>11</v>
      </c>
      <c r="C9" t="s">
        <v>39</v>
      </c>
      <c r="D9">
        <v>0</v>
      </c>
      <c r="F9">
        <f t="shared" ref="F9:F14" si="1">X9*85*2.47105/35.3147</f>
        <v>5.4733252006134734</v>
      </c>
      <c r="H9">
        <f t="shared" ref="H9:H14" si="2">Z9*85*2.47105/35.3147</f>
        <v>2.8632456567510669</v>
      </c>
      <c r="J9">
        <f t="shared" si="0"/>
        <v>9.336027910202823</v>
      </c>
      <c r="L9">
        <f t="shared" si="0"/>
        <v>28.832866028092358</v>
      </c>
      <c r="N9">
        <f t="shared" si="0"/>
        <v>13.732916394993371</v>
      </c>
      <c r="P9">
        <f t="shared" si="0"/>
        <v>39.226962893960355</v>
      </c>
      <c r="R9">
        <f t="shared" si="0"/>
        <v>21.405686981563935</v>
      </c>
      <c r="T9" t="s">
        <v>11</v>
      </c>
      <c r="U9" t="s">
        <v>13</v>
      </c>
      <c r="V9">
        <v>0</v>
      </c>
      <c r="X9">
        <v>0.92025103623301197</v>
      </c>
      <c r="Z9">
        <v>0.48140841006843682</v>
      </c>
      <c r="AB9">
        <v>1.5697019716097809</v>
      </c>
      <c r="AD9">
        <v>4.847779707470262</v>
      </c>
      <c r="AF9">
        <v>2.3089675982668592</v>
      </c>
      <c r="AH9">
        <v>6.5953788471028245</v>
      </c>
      <c r="AJ9">
        <v>3.5990197739129046</v>
      </c>
    </row>
    <row r="10" spans="1:36" x14ac:dyDescent="0.25">
      <c r="B10" t="s">
        <v>11</v>
      </c>
      <c r="C10" t="s">
        <v>14</v>
      </c>
      <c r="D10">
        <v>0</v>
      </c>
      <c r="F10">
        <f t="shared" si="1"/>
        <v>1.7787457010113747</v>
      </c>
      <c r="H10">
        <f t="shared" si="2"/>
        <v>2.0955891580466619</v>
      </c>
      <c r="J10">
        <f t="shared" si="0"/>
        <v>5.827184217365815</v>
      </c>
      <c r="L10">
        <f t="shared" si="0"/>
        <v>23.254781536702719</v>
      </c>
      <c r="N10">
        <f t="shared" si="0"/>
        <v>3.8149919001143617</v>
      </c>
      <c r="P10">
        <f t="shared" si="0"/>
        <v>6.884442286944072</v>
      </c>
      <c r="R10">
        <f t="shared" si="0"/>
        <v>3.4407798450026017</v>
      </c>
      <c r="T10" t="s">
        <v>11</v>
      </c>
      <c r="U10" t="s">
        <v>14</v>
      </c>
      <c r="V10">
        <v>0</v>
      </c>
      <c r="X10">
        <v>0.29906729721947872</v>
      </c>
      <c r="Z10">
        <v>0.35233939580183443</v>
      </c>
      <c r="AB10">
        <v>0.9797467020140691</v>
      </c>
      <c r="AD10">
        <v>3.9099150922229806</v>
      </c>
      <c r="AF10">
        <v>0.64142913505437038</v>
      </c>
      <c r="AH10">
        <v>1.1575075326670792</v>
      </c>
      <c r="AJ10">
        <v>0.57851143532608018</v>
      </c>
    </row>
    <row r="11" spans="1:36" x14ac:dyDescent="0.25">
      <c r="B11" t="s">
        <v>15</v>
      </c>
      <c r="C11" t="s">
        <v>38</v>
      </c>
      <c r="D11">
        <v>0</v>
      </c>
      <c r="F11">
        <f t="shared" si="1"/>
        <v>30.261194729415493</v>
      </c>
      <c r="H11">
        <f t="shared" si="2"/>
        <v>4.8042572960492036</v>
      </c>
      <c r="J11">
        <f t="shared" si="0"/>
        <v>1.283869599195989</v>
      </c>
      <c r="L11">
        <f t="shared" si="0"/>
        <v>0</v>
      </c>
      <c r="N11">
        <f t="shared" si="0"/>
        <v>0.63888695059039047</v>
      </c>
      <c r="P11">
        <f t="shared" si="0"/>
        <v>0</v>
      </c>
      <c r="R11">
        <f t="shared" si="0"/>
        <v>7.3678030800149688E-2</v>
      </c>
      <c r="T11" t="s">
        <v>15</v>
      </c>
      <c r="U11" t="s">
        <v>16</v>
      </c>
      <c r="V11">
        <v>0</v>
      </c>
      <c r="X11">
        <v>5.0879300583623746</v>
      </c>
      <c r="Z11">
        <v>0.80775809822587363</v>
      </c>
      <c r="AB11">
        <v>0.21586189121664925</v>
      </c>
      <c r="AD11">
        <v>0</v>
      </c>
      <c r="AF11">
        <v>0.10741849913296903</v>
      </c>
      <c r="AH11">
        <v>0</v>
      </c>
      <c r="AJ11">
        <v>1.2387768259018477E-2</v>
      </c>
    </row>
    <row r="12" spans="1:36" x14ac:dyDescent="0.25">
      <c r="B12" t="s">
        <v>15</v>
      </c>
      <c r="C12" t="s">
        <v>39</v>
      </c>
      <c r="D12">
        <v>0</v>
      </c>
      <c r="F12">
        <f t="shared" si="1"/>
        <v>30.04724428948235</v>
      </c>
      <c r="H12">
        <f t="shared" si="2"/>
        <v>38.343395640877354</v>
      </c>
      <c r="J12">
        <f t="shared" si="0"/>
        <v>21.624950596945865</v>
      </c>
      <c r="L12">
        <f t="shared" si="0"/>
        <v>20.001454947122447</v>
      </c>
      <c r="N12">
        <f t="shared" si="0"/>
        <v>22.765094329368335</v>
      </c>
      <c r="P12">
        <f t="shared" si="0"/>
        <v>62.895652233517779</v>
      </c>
      <c r="R12">
        <f t="shared" si="0"/>
        <v>50.498481101164529</v>
      </c>
      <c r="T12" t="s">
        <v>15</v>
      </c>
      <c r="U12" t="s">
        <v>17</v>
      </c>
      <c r="V12">
        <v>0</v>
      </c>
      <c r="X12">
        <v>5.0519577550852164</v>
      </c>
      <c r="Z12">
        <v>6.4468213157249963</v>
      </c>
      <c r="AB12">
        <v>3.6358854016378563</v>
      </c>
      <c r="AD12">
        <v>3.3629208875062404</v>
      </c>
      <c r="AF12">
        <v>3.8275821148349367</v>
      </c>
      <c r="AH12">
        <v>10.574885836485374</v>
      </c>
      <c r="AJ12">
        <v>8.4905021825363356</v>
      </c>
    </row>
    <row r="13" spans="1:36" x14ac:dyDescent="0.25">
      <c r="B13" t="s">
        <v>15</v>
      </c>
      <c r="C13" t="s">
        <v>14</v>
      </c>
      <c r="D13">
        <v>0</v>
      </c>
      <c r="F13">
        <f t="shared" si="1"/>
        <v>1.7228725279575987</v>
      </c>
      <c r="H13">
        <f t="shared" si="2"/>
        <v>2.8461337243619207</v>
      </c>
      <c r="J13">
        <f t="shared" si="0"/>
        <v>3.4379531492563595</v>
      </c>
      <c r="L13">
        <f t="shared" si="0"/>
        <v>0</v>
      </c>
      <c r="N13">
        <f t="shared" si="0"/>
        <v>3.351395518185003</v>
      </c>
      <c r="P13">
        <f t="shared" si="0"/>
        <v>10.886632400658184</v>
      </c>
      <c r="R13">
        <f t="shared" si="0"/>
        <v>10.783860487165393</v>
      </c>
      <c r="T13" t="s">
        <v>15</v>
      </c>
      <c r="U13" t="s">
        <v>14</v>
      </c>
      <c r="V13">
        <v>0</v>
      </c>
      <c r="X13">
        <v>0.28967312758479291</v>
      </c>
      <c r="Z13">
        <v>0.47853131562659806</v>
      </c>
      <c r="AB13">
        <v>0.57803617219183356</v>
      </c>
      <c r="AD13">
        <v>0</v>
      </c>
      <c r="AF13">
        <v>0.5634829076282073</v>
      </c>
      <c r="AH13">
        <v>1.8304110171766639</v>
      </c>
      <c r="AJ13">
        <v>1.8131315834830857</v>
      </c>
    </row>
    <row r="14" spans="1:36" x14ac:dyDescent="0.25">
      <c r="B14" s="3" t="s">
        <v>18</v>
      </c>
      <c r="F14">
        <f t="shared" si="1"/>
        <v>30.04724428948235</v>
      </c>
      <c r="G14">
        <v>0</v>
      </c>
      <c r="H14">
        <f t="shared" si="2"/>
        <v>38.343395640877354</v>
      </c>
      <c r="I14">
        <f t="shared" si="0"/>
        <v>5.6779617749242162</v>
      </c>
      <c r="J14">
        <f t="shared" si="0"/>
        <v>15.946988822021646</v>
      </c>
      <c r="K14">
        <f t="shared" si="0"/>
        <v>19.746501949352581</v>
      </c>
      <c r="L14">
        <f t="shared" si="0"/>
        <v>0.25495299776986485</v>
      </c>
      <c r="M14">
        <f t="shared" si="0"/>
        <v>5.8494454049198765</v>
      </c>
      <c r="N14">
        <f t="shared" si="0"/>
        <v>16.915648924448458</v>
      </c>
      <c r="O14">
        <f t="shared" si="0"/>
        <v>45.741471582027167</v>
      </c>
      <c r="P14">
        <f t="shared" si="0"/>
        <v>17.154180651490616</v>
      </c>
      <c r="Q14">
        <f t="shared" si="0"/>
        <v>49.299729252318095</v>
      </c>
      <c r="R14">
        <f t="shared" si="0"/>
        <v>1.1987518488464268</v>
      </c>
      <c r="T14" s="3" t="s">
        <v>18</v>
      </c>
      <c r="X14">
        <v>5.0519577550852164</v>
      </c>
      <c r="Y14">
        <v>0</v>
      </c>
      <c r="Z14">
        <v>6.4468213157249963</v>
      </c>
      <c r="AA14">
        <v>0.95465736376851584</v>
      </c>
      <c r="AB14">
        <v>2.6812280378693405</v>
      </c>
      <c r="AC14">
        <v>3.3200546678337579</v>
      </c>
      <c r="AD14">
        <v>4.2866219672482393E-2</v>
      </c>
      <c r="AE14">
        <v>0.98348956036133239</v>
      </c>
      <c r="AF14">
        <v>2.8440925544736042</v>
      </c>
      <c r="AG14">
        <v>7.6906880332024361</v>
      </c>
      <c r="AH14">
        <v>2.8841978032829374</v>
      </c>
      <c r="AI14">
        <v>8.2889514632471695</v>
      </c>
      <c r="AJ14">
        <v>0.20155071928916574</v>
      </c>
    </row>
    <row r="15" spans="1:36" x14ac:dyDescent="0.25">
      <c r="C15" s="3" t="s">
        <v>2</v>
      </c>
      <c r="D15" s="3" t="s">
        <v>19</v>
      </c>
      <c r="E15" s="3" t="s">
        <v>42</v>
      </c>
      <c r="F15" s="3"/>
      <c r="G15" s="3" t="s">
        <v>48</v>
      </c>
      <c r="H15" s="3"/>
      <c r="I15" s="3" t="s">
        <v>47</v>
      </c>
      <c r="J15" s="3"/>
      <c r="K15" s="3" t="s">
        <v>46</v>
      </c>
      <c r="L15" s="3"/>
      <c r="M15" s="3" t="s">
        <v>45</v>
      </c>
      <c r="N15" s="3"/>
      <c r="O15" s="3" t="s">
        <v>44</v>
      </c>
      <c r="P15" s="3"/>
      <c r="Q15" s="3" t="s">
        <v>43</v>
      </c>
      <c r="R15" s="3"/>
      <c r="U15" s="3" t="s">
        <v>2</v>
      </c>
      <c r="V15" s="3" t="s">
        <v>19</v>
      </c>
      <c r="W15" s="3" t="s">
        <v>4</v>
      </c>
      <c r="X15" s="3"/>
      <c r="Y15" s="3" t="s">
        <v>5</v>
      </c>
      <c r="Z15" s="3"/>
      <c r="AA15" s="3" t="s">
        <v>6</v>
      </c>
      <c r="AB15" s="3"/>
      <c r="AC15" s="3" t="s">
        <v>7</v>
      </c>
      <c r="AD15" s="3"/>
      <c r="AE15" s="3" t="s">
        <v>8</v>
      </c>
      <c r="AF15" s="3"/>
      <c r="AG15" s="3" t="s">
        <v>9</v>
      </c>
      <c r="AH15" s="3"/>
      <c r="AI15" s="3" t="s">
        <v>10</v>
      </c>
      <c r="AJ15" s="3"/>
    </row>
    <row r="16" spans="1:36" x14ac:dyDescent="0.25">
      <c r="B16" t="s">
        <v>11</v>
      </c>
      <c r="C16" t="s">
        <v>36</v>
      </c>
      <c r="D16">
        <f>V16*85*2.47105/35.3147</f>
        <v>37.285007595592248</v>
      </c>
      <c r="E16">
        <f t="shared" ref="E16:Q21" si="3">W16*85*2.47105/35.3147</f>
        <v>34.1216003596465</v>
      </c>
      <c r="F16">
        <f t="shared" si="3"/>
        <v>0</v>
      </c>
      <c r="G16">
        <f t="shared" si="3"/>
        <v>41.48815108996336</v>
      </c>
      <c r="H16">
        <f t="shared" si="3"/>
        <v>0</v>
      </c>
      <c r="I16">
        <f t="shared" si="3"/>
        <v>49.243176140208654</v>
      </c>
      <c r="J16">
        <f t="shared" si="3"/>
        <v>0</v>
      </c>
      <c r="K16">
        <f t="shared" si="3"/>
        <v>51.791187666411396</v>
      </c>
      <c r="L16">
        <f t="shared" si="3"/>
        <v>0</v>
      </c>
      <c r="M16">
        <f t="shared" si="3"/>
        <v>61.145105257969995</v>
      </c>
      <c r="N16">
        <f t="shared" si="3"/>
        <v>0</v>
      </c>
      <c r="O16">
        <f t="shared" si="3"/>
        <v>51.772749463671126</v>
      </c>
      <c r="P16">
        <f t="shared" si="3"/>
        <v>0</v>
      </c>
      <c r="Q16">
        <f t="shared" si="3"/>
        <v>56.040885016651771</v>
      </c>
      <c r="T16" t="s">
        <v>11</v>
      </c>
      <c r="U16" t="s">
        <v>20</v>
      </c>
      <c r="V16">
        <v>6.2688704979477015</v>
      </c>
      <c r="W16">
        <v>5.7369947770276672</v>
      </c>
      <c r="Y16">
        <v>6.9755610405994553</v>
      </c>
      <c r="AA16">
        <v>8.2794429728663896</v>
      </c>
      <c r="AC16">
        <v>8.7078498665512214</v>
      </c>
      <c r="AE16">
        <v>10.280559698502225</v>
      </c>
      <c r="AG16">
        <v>8.7047497812180659</v>
      </c>
      <c r="AI16">
        <v>9.4223676865040815</v>
      </c>
    </row>
    <row r="17" spans="2:35" x14ac:dyDescent="0.25">
      <c r="B17" t="s">
        <v>11</v>
      </c>
      <c r="C17" t="s">
        <v>37</v>
      </c>
      <c r="D17">
        <f t="shared" ref="D17:D21" si="4">V17*85*2.47105/35.3147</f>
        <v>63.197300197211632</v>
      </c>
      <c r="E17">
        <f t="shared" si="3"/>
        <v>57.724139323900914</v>
      </c>
      <c r="F17">
        <f t="shared" si="3"/>
        <v>0</v>
      </c>
      <c r="G17">
        <f t="shared" si="3"/>
        <v>71.003198073239361</v>
      </c>
      <c r="H17">
        <f t="shared" si="3"/>
        <v>0</v>
      </c>
      <c r="I17">
        <f t="shared" si="3"/>
        <v>94.294810695388847</v>
      </c>
      <c r="J17">
        <f t="shared" si="3"/>
        <v>0</v>
      </c>
      <c r="K17">
        <f t="shared" si="3"/>
        <v>90.550754069241208</v>
      </c>
      <c r="L17">
        <f t="shared" si="3"/>
        <v>0</v>
      </c>
      <c r="M17">
        <f t="shared" si="3"/>
        <v>111.03158327356145</v>
      </c>
      <c r="N17">
        <f t="shared" si="3"/>
        <v>0</v>
      </c>
      <c r="O17">
        <f t="shared" si="3"/>
        <v>100.51661065872051</v>
      </c>
      <c r="P17">
        <f t="shared" si="3"/>
        <v>0</v>
      </c>
      <c r="Q17">
        <f t="shared" si="3"/>
        <v>98.712165200348466</v>
      </c>
      <c r="T17" t="s">
        <v>11</v>
      </c>
      <c r="U17" t="s">
        <v>21</v>
      </c>
      <c r="V17">
        <v>10.625603058830526</v>
      </c>
      <c r="W17">
        <v>9.7053796515735211</v>
      </c>
      <c r="Y17">
        <v>11.938038433278669</v>
      </c>
      <c r="AA17">
        <v>15.854146076337869</v>
      </c>
      <c r="AC17">
        <v>15.224643559377746</v>
      </c>
      <c r="AE17">
        <v>18.668163468641414</v>
      </c>
      <c r="AG17">
        <v>16.900241028424531</v>
      </c>
      <c r="AI17">
        <v>16.596852733004646</v>
      </c>
    </row>
    <row r="18" spans="2:35" x14ac:dyDescent="0.25">
      <c r="B18" t="s">
        <v>11</v>
      </c>
      <c r="C18" t="s">
        <v>14</v>
      </c>
      <c r="D18">
        <f t="shared" si="4"/>
        <v>48.620963642938456</v>
      </c>
      <c r="E18">
        <f t="shared" si="3"/>
        <v>46.163310049603957</v>
      </c>
      <c r="F18">
        <f t="shared" si="3"/>
        <v>0</v>
      </c>
      <c r="G18">
        <f t="shared" si="3"/>
        <v>62.201622273084553</v>
      </c>
      <c r="H18">
        <f t="shared" si="3"/>
        <v>0</v>
      </c>
      <c r="I18">
        <f t="shared" si="3"/>
        <v>73.854034668745797</v>
      </c>
      <c r="J18">
        <f t="shared" si="3"/>
        <v>0</v>
      </c>
      <c r="K18">
        <f t="shared" si="3"/>
        <v>43.198402033452055</v>
      </c>
      <c r="L18">
        <f t="shared" si="3"/>
        <v>0</v>
      </c>
      <c r="M18">
        <f t="shared" si="3"/>
        <v>33.962528541931633</v>
      </c>
      <c r="N18">
        <f t="shared" si="3"/>
        <v>0</v>
      </c>
      <c r="O18">
        <f t="shared" si="3"/>
        <v>26.154163649693803</v>
      </c>
      <c r="P18">
        <f t="shared" si="3"/>
        <v>0</v>
      </c>
      <c r="Q18">
        <f t="shared" si="3"/>
        <v>26.624858409238378</v>
      </c>
      <c r="T18" t="s">
        <v>11</v>
      </c>
      <c r="U18" t="s">
        <v>14</v>
      </c>
      <c r="V18">
        <v>8.1748280131512505</v>
      </c>
      <c r="W18">
        <v>7.7616133432620282</v>
      </c>
      <c r="Y18">
        <v>10.458195932842546</v>
      </c>
      <c r="AA18">
        <v>12.417360460563239</v>
      </c>
      <c r="AC18">
        <v>7.2631120530603184</v>
      </c>
      <c r="AE18">
        <v>5.7102494257609147</v>
      </c>
      <c r="AG18">
        <v>4.3973992624704277</v>
      </c>
      <c r="AI18">
        <v>4.4765389671917539</v>
      </c>
    </row>
    <row r="19" spans="2:35" x14ac:dyDescent="0.25">
      <c r="B19" t="s">
        <v>15</v>
      </c>
      <c r="C19" t="s">
        <v>36</v>
      </c>
      <c r="D19">
        <f t="shared" si="4"/>
        <v>37.285007595592248</v>
      </c>
      <c r="E19">
        <f t="shared" si="3"/>
        <v>5.164455884393969</v>
      </c>
      <c r="F19">
        <f t="shared" si="3"/>
        <v>0</v>
      </c>
      <c r="G19">
        <f t="shared" si="3"/>
        <v>5.8545309287172778</v>
      </c>
      <c r="H19">
        <f t="shared" si="3"/>
        <v>0</v>
      </c>
      <c r="I19">
        <f t="shared" si="3"/>
        <v>0.31788616717740498</v>
      </c>
      <c r="J19">
        <f t="shared" si="3"/>
        <v>0</v>
      </c>
      <c r="K19">
        <f t="shared" si="3"/>
        <v>0.13732069190594881</v>
      </c>
      <c r="L19">
        <f t="shared" si="3"/>
        <v>0</v>
      </c>
      <c r="M19">
        <f t="shared" si="3"/>
        <v>0.54120001534615958</v>
      </c>
      <c r="N19">
        <f t="shared" si="3"/>
        <v>0</v>
      </c>
      <c r="O19">
        <f t="shared" si="3"/>
        <v>7.3173286262248088E-2</v>
      </c>
      <c r="P19">
        <f t="shared" si="3"/>
        <v>0</v>
      </c>
      <c r="Q19">
        <f t="shared" si="3"/>
        <v>1.5948762077856029E-2</v>
      </c>
      <c r="T19" t="s">
        <v>15</v>
      </c>
      <c r="U19" t="s">
        <v>22</v>
      </c>
      <c r="V19">
        <v>6.2688704979477015</v>
      </c>
      <c r="W19">
        <v>0.86831966035208985</v>
      </c>
      <c r="Y19">
        <v>0.9843446088689235</v>
      </c>
      <c r="AA19">
        <v>5.3447413414492308E-2</v>
      </c>
      <c r="AC19">
        <v>2.3088251545608788E-2</v>
      </c>
      <c r="AE19">
        <v>9.0994022221775328E-2</v>
      </c>
      <c r="AG19">
        <v>1.2302903635227288E-2</v>
      </c>
      <c r="AI19">
        <v>2.6815261821343502E-3</v>
      </c>
    </row>
    <row r="20" spans="2:35" x14ac:dyDescent="0.25">
      <c r="B20" t="s">
        <v>15</v>
      </c>
      <c r="C20" t="s">
        <v>37</v>
      </c>
      <c r="D20">
        <f t="shared" si="4"/>
        <v>63.197300197211632</v>
      </c>
      <c r="E20">
        <f t="shared" si="3"/>
        <v>30.924540811201013</v>
      </c>
      <c r="F20">
        <f t="shared" si="3"/>
        <v>0</v>
      </c>
      <c r="G20">
        <f t="shared" si="3"/>
        <v>15.662696836461624</v>
      </c>
      <c r="H20">
        <f t="shared" si="3"/>
        <v>0</v>
      </c>
      <c r="I20">
        <f t="shared" si="3"/>
        <v>35.753205599481774</v>
      </c>
      <c r="J20">
        <f t="shared" si="3"/>
        <v>0</v>
      </c>
      <c r="K20">
        <f t="shared" si="3"/>
        <v>44.200206397141343</v>
      </c>
      <c r="L20">
        <f t="shared" si="3"/>
        <v>0</v>
      </c>
      <c r="M20">
        <f t="shared" si="3"/>
        <v>54.891884409988428</v>
      </c>
      <c r="N20">
        <f t="shared" si="3"/>
        <v>0</v>
      </c>
      <c r="O20">
        <f t="shared" si="3"/>
        <v>39.145449206497474</v>
      </c>
      <c r="P20">
        <f t="shared" si="3"/>
        <v>0</v>
      </c>
      <c r="Q20">
        <f t="shared" si="3"/>
        <v>19.010321522347365</v>
      </c>
      <c r="T20" t="s">
        <v>15</v>
      </c>
      <c r="U20" t="s">
        <v>23</v>
      </c>
      <c r="V20">
        <v>10.625603058830526</v>
      </c>
      <c r="W20">
        <v>5.1994609644879253</v>
      </c>
      <c r="Y20">
        <v>2.6334289423076469</v>
      </c>
      <c r="AA20">
        <v>6.0113227874505313</v>
      </c>
      <c r="AC20">
        <v>7.431549240692525</v>
      </c>
      <c r="AE20">
        <v>9.2291818332688713</v>
      </c>
      <c r="AG20">
        <v>6.5816736400110756</v>
      </c>
      <c r="AI20">
        <v>3.1962778455228751</v>
      </c>
    </row>
    <row r="21" spans="2:35" x14ac:dyDescent="0.25">
      <c r="B21" t="s">
        <v>15</v>
      </c>
      <c r="C21" t="s">
        <v>14</v>
      </c>
      <c r="D21">
        <f t="shared" si="4"/>
        <v>48.620963642938456</v>
      </c>
      <c r="E21">
        <f t="shared" si="3"/>
        <v>0</v>
      </c>
      <c r="F21">
        <f t="shared" si="3"/>
        <v>0</v>
      </c>
      <c r="G21">
        <f t="shared" si="3"/>
        <v>56.102869299228175</v>
      </c>
      <c r="H21">
        <f t="shared" si="3"/>
        <v>0</v>
      </c>
      <c r="I21">
        <f t="shared" si="3"/>
        <v>88.495595221803157</v>
      </c>
      <c r="J21">
        <f t="shared" si="3"/>
        <v>0</v>
      </c>
      <c r="K21">
        <f t="shared" si="3"/>
        <v>88.782440311601164</v>
      </c>
      <c r="L21">
        <f t="shared" si="3"/>
        <v>0</v>
      </c>
      <c r="M21">
        <f t="shared" si="3"/>
        <v>91.455070851036396</v>
      </c>
      <c r="N21">
        <f t="shared" si="3"/>
        <v>0</v>
      </c>
      <c r="O21">
        <f t="shared" si="3"/>
        <v>82.033034643703488</v>
      </c>
      <c r="P21">
        <f t="shared" si="3"/>
        <v>0</v>
      </c>
      <c r="Q21">
        <f t="shared" si="3"/>
        <v>36.577383813034018</v>
      </c>
      <c r="T21" t="s">
        <v>15</v>
      </c>
      <c r="U21" t="s">
        <v>14</v>
      </c>
      <c r="V21">
        <v>8.1748280131512505</v>
      </c>
      <c r="Y21">
        <v>9.4327893402849874</v>
      </c>
      <c r="AA21">
        <v>14.879101865862751</v>
      </c>
      <c r="AC21">
        <v>14.927330224575178</v>
      </c>
      <c r="AE21">
        <v>15.37668978813767</v>
      </c>
      <c r="AG21">
        <v>13.792526913574465</v>
      </c>
      <c r="AI21">
        <v>6.149895013156601</v>
      </c>
    </row>
    <row r="39" spans="2:12" x14ac:dyDescent="0.25">
      <c r="B39" s="8" t="s">
        <v>32</v>
      </c>
    </row>
    <row r="40" spans="2:12" x14ac:dyDescent="0.25">
      <c r="B40" s="3" t="s">
        <v>1</v>
      </c>
    </row>
    <row r="41" spans="2:12" x14ac:dyDescent="0.25">
      <c r="C41" s="3" t="s">
        <v>2</v>
      </c>
      <c r="D41" s="3" t="s">
        <v>3</v>
      </c>
      <c r="E41" s="3" t="s">
        <v>41</v>
      </c>
      <c r="F41" s="3" t="s">
        <v>5</v>
      </c>
      <c r="G41" s="3" t="s">
        <v>6</v>
      </c>
      <c r="H41" s="3" t="s">
        <v>7</v>
      </c>
      <c r="I41" s="3" t="s">
        <v>8</v>
      </c>
      <c r="J41" s="3" t="s">
        <v>9</v>
      </c>
      <c r="K41" s="3" t="s">
        <v>10</v>
      </c>
      <c r="L41" s="3"/>
    </row>
    <row r="42" spans="2:12" x14ac:dyDescent="0.25">
      <c r="B42" t="s">
        <v>11</v>
      </c>
      <c r="C42" t="s">
        <v>12</v>
      </c>
      <c r="D42">
        <v>0</v>
      </c>
      <c r="E42">
        <v>0.53185957853200239</v>
      </c>
      <c r="F42">
        <v>0.26102550059758023</v>
      </c>
      <c r="G42">
        <v>1.0796356024094276</v>
      </c>
      <c r="H42">
        <v>1.1678848111054405</v>
      </c>
      <c r="I42">
        <v>1.2593658294611192</v>
      </c>
      <c r="J42">
        <v>4.8934058631456629</v>
      </c>
      <c r="K42">
        <v>1.776647062398222</v>
      </c>
    </row>
    <row r="43" spans="2:12" x14ac:dyDescent="0.25">
      <c r="B43" t="s">
        <v>11</v>
      </c>
      <c r="C43" t="s">
        <v>13</v>
      </c>
      <c r="D43">
        <v>0</v>
      </c>
      <c r="E43">
        <v>0.92025103623301219</v>
      </c>
      <c r="F43">
        <v>0.48140841006843682</v>
      </c>
      <c r="G43">
        <v>1.5697019716097809</v>
      </c>
      <c r="H43">
        <v>4.847779707470262</v>
      </c>
      <c r="I43">
        <v>2.3089675982668592</v>
      </c>
      <c r="J43">
        <v>6.5953788471028245</v>
      </c>
      <c r="K43">
        <v>3.5990197739129046</v>
      </c>
    </row>
    <row r="44" spans="2:12" x14ac:dyDescent="0.25">
      <c r="B44" t="s">
        <v>11</v>
      </c>
      <c r="C44" t="s">
        <v>14</v>
      </c>
      <c r="D44">
        <v>0</v>
      </c>
      <c r="E44">
        <v>0.29906729721947872</v>
      </c>
      <c r="F44">
        <v>0.35233939580183443</v>
      </c>
      <c r="G44">
        <v>0.9797467020140691</v>
      </c>
      <c r="H44">
        <v>3.9099150922229806</v>
      </c>
      <c r="I44">
        <v>0.64142913505437038</v>
      </c>
      <c r="J44">
        <v>1.1575075326670792</v>
      </c>
      <c r="K44">
        <v>0.57851143532608018</v>
      </c>
    </row>
    <row r="45" spans="2:12" x14ac:dyDescent="0.25">
      <c r="B45" t="s">
        <v>15</v>
      </c>
      <c r="C45" t="s">
        <v>16</v>
      </c>
      <c r="D45">
        <v>0</v>
      </c>
      <c r="E45">
        <v>5.0879300583623746</v>
      </c>
      <c r="F45">
        <v>0.80775809822587363</v>
      </c>
      <c r="G45">
        <v>0.21586189121664925</v>
      </c>
      <c r="H45">
        <v>0</v>
      </c>
      <c r="I45">
        <v>0.10741849913296903</v>
      </c>
      <c r="J45">
        <v>0</v>
      </c>
      <c r="K45">
        <v>1.2387768259018477E-2</v>
      </c>
    </row>
    <row r="46" spans="2:12" x14ac:dyDescent="0.25">
      <c r="B46" t="s">
        <v>15</v>
      </c>
      <c r="C46" t="s">
        <v>17</v>
      </c>
      <c r="D46">
        <v>0</v>
      </c>
      <c r="E46">
        <v>5.0519577550852164</v>
      </c>
      <c r="F46">
        <v>6.4468213157249963</v>
      </c>
      <c r="G46">
        <v>3.6358854016378563</v>
      </c>
      <c r="H46">
        <v>3.3629208875062404</v>
      </c>
      <c r="I46">
        <v>3.8275821148349367</v>
      </c>
      <c r="J46">
        <v>10.574885836485374</v>
      </c>
      <c r="K46">
        <v>8.4905021825363356</v>
      </c>
    </row>
    <row r="47" spans="2:12" x14ac:dyDescent="0.25">
      <c r="B47" t="s">
        <v>15</v>
      </c>
      <c r="C47" t="s">
        <v>14</v>
      </c>
      <c r="D47">
        <v>0</v>
      </c>
      <c r="E47">
        <v>0.28967312758479291</v>
      </c>
      <c r="F47">
        <v>0.47853131562659806</v>
      </c>
      <c r="G47">
        <v>0.57803617219183356</v>
      </c>
      <c r="H47">
        <v>0</v>
      </c>
      <c r="I47">
        <v>0.5634829076282073</v>
      </c>
      <c r="J47">
        <v>1.8304110171766639</v>
      </c>
      <c r="K47">
        <v>1.8131315834830857</v>
      </c>
    </row>
    <row r="48" spans="2:12" x14ac:dyDescent="0.25">
      <c r="B48" s="3" t="s">
        <v>18</v>
      </c>
      <c r="E48">
        <v>5.0519577550852164</v>
      </c>
      <c r="F48">
        <v>6.4468213157249963</v>
      </c>
      <c r="G48">
        <v>2.6812280378693405</v>
      </c>
      <c r="H48">
        <v>4.2866219672482393E-2</v>
      </c>
      <c r="I48">
        <v>2.8440925544736042</v>
      </c>
      <c r="J48">
        <v>2.8841978032829374</v>
      </c>
      <c r="K48">
        <v>0.20155071928916574</v>
      </c>
    </row>
    <row r="49" spans="2:12" x14ac:dyDescent="0.25">
      <c r="C49" s="3" t="s">
        <v>2</v>
      </c>
      <c r="D49" s="3" t="s">
        <v>19</v>
      </c>
      <c r="E49" s="3" t="s">
        <v>4</v>
      </c>
      <c r="F49" s="3" t="s">
        <v>5</v>
      </c>
      <c r="G49" s="3" t="s">
        <v>6</v>
      </c>
      <c r="H49" s="3" t="s">
        <v>7</v>
      </c>
      <c r="I49" s="3" t="s">
        <v>8</v>
      </c>
      <c r="J49" s="3" t="s">
        <v>9</v>
      </c>
      <c r="K49" s="3" t="s">
        <v>10</v>
      </c>
      <c r="L49" s="3"/>
    </row>
    <row r="50" spans="2:12" x14ac:dyDescent="0.25">
      <c r="B50" t="s">
        <v>11</v>
      </c>
      <c r="C50" t="s">
        <v>20</v>
      </c>
      <c r="D50">
        <v>6.2688704979477015</v>
      </c>
      <c r="E50">
        <v>5.7369947770276672</v>
      </c>
      <c r="F50">
        <v>6.9755610405994553</v>
      </c>
      <c r="G50">
        <v>8.2794429728663896</v>
      </c>
      <c r="H50">
        <v>8.7078498665512214</v>
      </c>
      <c r="I50">
        <v>10.280559698502225</v>
      </c>
      <c r="J50">
        <v>8.7047497812180659</v>
      </c>
      <c r="K50">
        <v>9.4223676865040815</v>
      </c>
    </row>
    <row r="51" spans="2:12" x14ac:dyDescent="0.25">
      <c r="B51" t="s">
        <v>11</v>
      </c>
      <c r="C51" t="s">
        <v>21</v>
      </c>
      <c r="D51">
        <v>10.625603058830526</v>
      </c>
      <c r="E51">
        <v>9.7053796515735211</v>
      </c>
      <c r="F51">
        <v>11.938038433278669</v>
      </c>
      <c r="G51">
        <v>15.854146076337869</v>
      </c>
      <c r="H51">
        <v>15.224643559377746</v>
      </c>
      <c r="I51">
        <v>18.668163468641414</v>
      </c>
      <c r="J51">
        <v>16.900241028424531</v>
      </c>
      <c r="K51">
        <v>16.596852733004646</v>
      </c>
    </row>
    <row r="52" spans="2:12" x14ac:dyDescent="0.25">
      <c r="B52" t="s">
        <v>11</v>
      </c>
      <c r="C52" t="s">
        <v>14</v>
      </c>
      <c r="D52">
        <v>8.1748280131512505</v>
      </c>
      <c r="E52">
        <v>7.7616133432620282</v>
      </c>
      <c r="F52">
        <v>10.458195932842546</v>
      </c>
      <c r="G52">
        <v>12.417360460563239</v>
      </c>
      <c r="H52">
        <v>7.2631120530603184</v>
      </c>
      <c r="I52">
        <v>5.7102494257609147</v>
      </c>
      <c r="J52">
        <v>4.3973992624704277</v>
      </c>
      <c r="K52">
        <v>4.4765389671917539</v>
      </c>
    </row>
    <row r="53" spans="2:12" x14ac:dyDescent="0.25">
      <c r="B53" t="s">
        <v>15</v>
      </c>
      <c r="C53" t="s">
        <v>22</v>
      </c>
      <c r="D53">
        <v>6.2688704979477015</v>
      </c>
      <c r="E53">
        <v>0.86831966035208985</v>
      </c>
      <c r="F53">
        <v>0.9843446088689235</v>
      </c>
      <c r="G53">
        <v>5.3447413414492308E-2</v>
      </c>
      <c r="H53">
        <v>2.3088251545608788E-2</v>
      </c>
      <c r="I53">
        <v>9.0994022221775328E-2</v>
      </c>
      <c r="J53">
        <v>1.2302903635227288E-2</v>
      </c>
      <c r="K53">
        <v>2.6815261821343502E-3</v>
      </c>
    </row>
    <row r="54" spans="2:12" x14ac:dyDescent="0.25">
      <c r="B54" t="s">
        <v>15</v>
      </c>
      <c r="C54" t="s">
        <v>23</v>
      </c>
      <c r="D54">
        <v>10.625603058830526</v>
      </c>
      <c r="E54">
        <v>5.1994609644879253</v>
      </c>
      <c r="F54">
        <v>2.6334289423076469</v>
      </c>
      <c r="G54">
        <v>6.0113227874505313</v>
      </c>
      <c r="H54">
        <v>7.431549240692525</v>
      </c>
      <c r="I54">
        <v>9.2291818332688713</v>
      </c>
      <c r="J54">
        <v>6.5816736400110756</v>
      </c>
      <c r="K54">
        <v>3.1962778455228751</v>
      </c>
    </row>
    <row r="55" spans="2:12" x14ac:dyDescent="0.25">
      <c r="B55" t="s">
        <v>15</v>
      </c>
      <c r="C55" t="s">
        <v>14</v>
      </c>
      <c r="D55">
        <v>8.1748280131512505</v>
      </c>
      <c r="F55">
        <v>9.4327893402849874</v>
      </c>
      <c r="G55">
        <v>14.879101865862751</v>
      </c>
      <c r="H55">
        <v>14.927330224575178</v>
      </c>
      <c r="I55">
        <v>15.37668978813767</v>
      </c>
      <c r="J55">
        <v>13.792526913574465</v>
      </c>
      <c r="K55">
        <v>6.149895013156601</v>
      </c>
    </row>
  </sheetData>
  <pageMargins left="0.7" right="0.7" top="0.75" bottom="0.75" header="0.3" footer="0.3"/>
  <pageSetup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P35"/>
  <sheetViews>
    <sheetView zoomScaleNormal="100" workbookViewId="0">
      <selection activeCell="AA8" sqref="AA8"/>
    </sheetView>
  </sheetViews>
  <sheetFormatPr defaultRowHeight="15" x14ac:dyDescent="0.25"/>
  <cols>
    <col min="1" max="1" width="12.5703125" customWidth="1"/>
    <col min="2" max="2" width="16.42578125" customWidth="1"/>
    <col min="3" max="3" width="13.7109375" customWidth="1"/>
  </cols>
  <sheetData>
    <row r="2" spans="1:16" x14ac:dyDescent="0.25">
      <c r="A2" s="3" t="s">
        <v>0</v>
      </c>
      <c r="B2" t="s">
        <v>28</v>
      </c>
    </row>
    <row r="3" spans="1:16" ht="45" x14ac:dyDescent="0.25">
      <c r="A3" s="1" t="s">
        <v>25</v>
      </c>
      <c r="B3" s="2" t="s">
        <v>29</v>
      </c>
    </row>
    <row r="5" spans="1:16" ht="30" x14ac:dyDescent="0.25">
      <c r="B5" s="4" t="s">
        <v>30</v>
      </c>
      <c r="C5" s="5" t="s">
        <v>50</v>
      </c>
      <c r="D5" s="6">
        <v>2017</v>
      </c>
      <c r="E5" s="6">
        <v>2022</v>
      </c>
      <c r="F5" s="6">
        <v>2027</v>
      </c>
      <c r="G5" s="6">
        <v>2032</v>
      </c>
      <c r="H5" s="6">
        <v>2037</v>
      </c>
      <c r="I5" s="6">
        <v>2042</v>
      </c>
      <c r="J5" s="6">
        <v>2047</v>
      </c>
      <c r="K5" s="6">
        <v>2052</v>
      </c>
      <c r="L5" s="6">
        <v>2057</v>
      </c>
      <c r="M5" s="6">
        <v>2062</v>
      </c>
      <c r="N5" s="6">
        <v>2067</v>
      </c>
      <c r="O5" s="6">
        <v>2072</v>
      </c>
      <c r="P5" s="6">
        <v>2077</v>
      </c>
    </row>
    <row r="6" spans="1:16" x14ac:dyDescent="0.25">
      <c r="B6" s="3" t="s">
        <v>198</v>
      </c>
      <c r="C6" s="44">
        <f>C34*2.471</f>
        <v>334.35813008920093</v>
      </c>
      <c r="D6" s="44">
        <f t="shared" ref="D6:P6" si="0">D34*2.471</f>
        <v>325.57058474954579</v>
      </c>
      <c r="E6" s="44">
        <f t="shared" si="0"/>
        <v>351.00531758206665</v>
      </c>
      <c r="F6" s="44">
        <f t="shared" si="0"/>
        <v>385.03670305323703</v>
      </c>
      <c r="G6" s="44">
        <f t="shared" si="0"/>
        <v>419.1157036259408</v>
      </c>
      <c r="H6" s="44">
        <f t="shared" si="0"/>
        <v>439.1804648203136</v>
      </c>
      <c r="I6" s="44">
        <f t="shared" si="0"/>
        <v>448.31965276768494</v>
      </c>
      <c r="J6" s="44">
        <f t="shared" si="0"/>
        <v>438.91447425384877</v>
      </c>
      <c r="K6" s="44">
        <f t="shared" si="0"/>
        <v>441.71112185619921</v>
      </c>
      <c r="L6" s="44">
        <f t="shared" si="0"/>
        <v>437.30635873070781</v>
      </c>
      <c r="M6" s="44">
        <f t="shared" si="0"/>
        <v>431.95012383984573</v>
      </c>
      <c r="N6" s="44">
        <f t="shared" si="0"/>
        <v>409.94306834428704</v>
      </c>
      <c r="O6" s="44">
        <f t="shared" si="0"/>
        <v>413.46202407543348</v>
      </c>
      <c r="P6" s="44">
        <f t="shared" si="0"/>
        <v>411.90839331419346</v>
      </c>
    </row>
    <row r="7" spans="1:16" x14ac:dyDescent="0.25">
      <c r="B7" s="3" t="s">
        <v>218</v>
      </c>
      <c r="C7" s="44">
        <f>C35*2.471</f>
        <v>334.35813008920093</v>
      </c>
      <c r="D7" s="44">
        <f t="shared" ref="D7:P7" si="1">D35*2.471</f>
        <v>288.58836915480646</v>
      </c>
      <c r="E7" s="44">
        <f t="shared" si="1"/>
        <v>294.82774136961672</v>
      </c>
      <c r="F7" s="44">
        <f t="shared" si="1"/>
        <v>311.77422906754174</v>
      </c>
      <c r="G7" s="44">
        <f t="shared" si="1"/>
        <v>346.55537044780175</v>
      </c>
      <c r="H7" s="44">
        <f t="shared" si="1"/>
        <v>383.98534197082711</v>
      </c>
      <c r="I7" s="44">
        <f t="shared" si="1"/>
        <v>414.08378437750787</v>
      </c>
      <c r="J7" s="44">
        <f t="shared" si="1"/>
        <v>435.96771022769713</v>
      </c>
      <c r="K7" s="44">
        <f t="shared" si="1"/>
        <v>447.84229007987182</v>
      </c>
      <c r="L7" s="44">
        <f t="shared" si="1"/>
        <v>419.7615585675336</v>
      </c>
      <c r="M7" s="44">
        <f t="shared" si="1"/>
        <v>374.63773943924531</v>
      </c>
      <c r="N7" s="44">
        <f t="shared" si="1"/>
        <v>342.29598729765718</v>
      </c>
      <c r="O7" s="44">
        <f t="shared" si="1"/>
        <v>303.13701404970112</v>
      </c>
      <c r="P7" s="44">
        <f t="shared" si="1"/>
        <v>276.82444790241334</v>
      </c>
    </row>
    <row r="31" spans="2:2" ht="18.75" x14ac:dyDescent="0.35">
      <c r="B31" t="s">
        <v>49</v>
      </c>
    </row>
    <row r="33" spans="2:16" ht="45" x14ac:dyDescent="0.25">
      <c r="B33" s="4" t="s">
        <v>30</v>
      </c>
      <c r="C33" s="5" t="s">
        <v>31</v>
      </c>
      <c r="D33" s="6">
        <v>2017</v>
      </c>
      <c r="E33" s="6">
        <v>2022</v>
      </c>
      <c r="F33" s="6">
        <v>2027</v>
      </c>
      <c r="G33" s="6">
        <v>2032</v>
      </c>
      <c r="H33" s="6">
        <v>2037</v>
      </c>
      <c r="I33" s="6">
        <v>2042</v>
      </c>
      <c r="J33" s="6">
        <v>2047</v>
      </c>
      <c r="K33" s="6">
        <v>2052</v>
      </c>
      <c r="L33" s="6">
        <v>2057</v>
      </c>
      <c r="M33" s="6">
        <v>2062</v>
      </c>
      <c r="N33" s="6">
        <v>2067</v>
      </c>
      <c r="O33" s="6">
        <v>2072</v>
      </c>
      <c r="P33" s="6">
        <v>2077</v>
      </c>
    </row>
    <row r="34" spans="2:16" x14ac:dyDescent="0.25">
      <c r="B34" s="3" t="s">
        <v>11</v>
      </c>
      <c r="C34">
        <v>135.3128814606236</v>
      </c>
      <c r="D34">
        <v>131.7566105825762</v>
      </c>
      <c r="E34">
        <v>142.04990594175098</v>
      </c>
      <c r="F34">
        <v>155.82221896124526</v>
      </c>
      <c r="G34">
        <v>169.61380154833702</v>
      </c>
      <c r="H34">
        <v>177.73389915836245</v>
      </c>
      <c r="I34">
        <v>181.43247785013554</v>
      </c>
      <c r="J34">
        <v>177.62625425084934</v>
      </c>
      <c r="K34">
        <v>178.75804203002801</v>
      </c>
      <c r="L34">
        <v>176.97545881453169</v>
      </c>
      <c r="M34">
        <v>174.80782025084812</v>
      </c>
      <c r="N34">
        <v>165.90168690582234</v>
      </c>
      <c r="O34">
        <v>167.32578878002164</v>
      </c>
      <c r="P34">
        <v>166.69704302476464</v>
      </c>
    </row>
    <row r="35" spans="2:16" x14ac:dyDescent="0.25">
      <c r="B35" s="3" t="s">
        <v>26</v>
      </c>
      <c r="C35" s="7">
        <v>135.3128814606236</v>
      </c>
      <c r="D35">
        <v>116.79011297240244</v>
      </c>
      <c r="E35">
        <v>119.31515231469717</v>
      </c>
      <c r="F35">
        <v>126.17330192939771</v>
      </c>
      <c r="G35">
        <v>140.24903700841836</v>
      </c>
      <c r="H35">
        <v>155.39673896026997</v>
      </c>
      <c r="I35">
        <v>167.57741172703678</v>
      </c>
      <c r="J35">
        <v>176.43371518725095</v>
      </c>
      <c r="K35">
        <v>181.23929181702621</v>
      </c>
      <c r="L35">
        <v>169.875175462377</v>
      </c>
      <c r="M35">
        <v>151.6138160417828</v>
      </c>
      <c r="N35">
        <v>138.52528826291265</v>
      </c>
      <c r="O35">
        <v>122.67786889911012</v>
      </c>
      <c r="P35">
        <v>112.02931926443276</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CB309-7A4A-41F1-BA8C-E3B8DAF468D2}">
  <dimension ref="A1:F41"/>
  <sheetViews>
    <sheetView tabSelected="1" zoomScale="85" zoomScaleNormal="85" workbookViewId="0">
      <selection activeCell="C3" sqref="C3"/>
    </sheetView>
  </sheetViews>
  <sheetFormatPr defaultColWidth="8.85546875" defaultRowHeight="15" x14ac:dyDescent="0.25"/>
  <cols>
    <col min="1" max="1" width="27" customWidth="1"/>
    <col min="2" max="2" width="14.7109375" customWidth="1"/>
    <col min="3" max="3" width="13.85546875" customWidth="1"/>
  </cols>
  <sheetData>
    <row r="1" spans="1:6" x14ac:dyDescent="0.25">
      <c r="A1" s="41" t="s">
        <v>193</v>
      </c>
    </row>
    <row r="2" spans="1:6" x14ac:dyDescent="0.25">
      <c r="B2" s="54" t="s">
        <v>194</v>
      </c>
      <c r="C2" s="54"/>
      <c r="D2" s="54" t="s">
        <v>195</v>
      </c>
      <c r="E2" s="54"/>
    </row>
    <row r="3" spans="1:6" s="1" customFormat="1" ht="43.15" customHeight="1" x14ac:dyDescent="0.35">
      <c r="B3" s="1" t="s">
        <v>226</v>
      </c>
      <c r="C3" s="1" t="s">
        <v>225</v>
      </c>
      <c r="D3" s="1" t="s">
        <v>196</v>
      </c>
      <c r="E3" s="1" t="s">
        <v>197</v>
      </c>
    </row>
    <row r="4" spans="1:6" x14ac:dyDescent="0.25">
      <c r="A4" s="1" t="str">
        <f>_xlfn.CONCAT([2]Counties!A8,":  ",[2]Counties!B8)</f>
        <v>Maine:  Aroostook</v>
      </c>
      <c r="B4" s="42">
        <f>D4*[2]Counties!$M$2*[2]Counties!$M$3</f>
        <v>317.68705824098231</v>
      </c>
      <c r="C4" s="42">
        <f>E4*[2]Counties!$M$2*[2]Counties!$M$3</f>
        <v>412.61368619352487</v>
      </c>
      <c r="D4" s="43">
        <f>[2]Counties!J8*44/12</f>
        <v>141.71996666666669</v>
      </c>
      <c r="E4" s="43">
        <f>[2]Counties!$C$1*44/12</f>
        <v>184.06666666666669</v>
      </c>
      <c r="F4" s="43"/>
    </row>
    <row r="5" spans="1:6" hidden="1" x14ac:dyDescent="0.25">
      <c r="A5" s="1" t="str">
        <f>_xlfn.CONCAT([2]Counties!A9,":  ",[2]Counties!B9)</f>
        <v>Maine:  Cumberland</v>
      </c>
      <c r="B5" s="42">
        <f>D5*[2]Counties!$M$2*[2]Counties!$M$3</f>
        <v>505.09833155307757</v>
      </c>
      <c r="C5" s="42">
        <f>E5*[2]Counties!$M$2*[2]Counties!$M$3</f>
        <v>412.61368619352487</v>
      </c>
      <c r="D5" s="43">
        <f>[2]Counties!J9*44/12</f>
        <v>225.32400000000004</v>
      </c>
      <c r="E5" s="43">
        <f>[2]Counties!$C$1*44/12</f>
        <v>184.06666666666669</v>
      </c>
      <c r="F5" s="43"/>
    </row>
    <row r="6" spans="1:6" x14ac:dyDescent="0.25">
      <c r="A6" s="1" t="str">
        <f>_xlfn.CONCAT([2]Counties!A10,":  ",[2]Counties!B10)</f>
        <v>Maine:  Franklin</v>
      </c>
      <c r="B6" s="42">
        <f>D6*[2]Counties!$M$2*[2]Counties!$M$3</f>
        <v>330.58657854202039</v>
      </c>
      <c r="C6" s="42">
        <f>E6*[2]Counties!$M$2*[2]Counties!$M$3</f>
        <v>412.61368619352487</v>
      </c>
      <c r="D6" s="43">
        <f>[2]Counties!J10*44/12</f>
        <v>147.47443333333331</v>
      </c>
      <c r="E6" s="43">
        <f>[2]Counties!$C$1*44/12</f>
        <v>184.06666666666669</v>
      </c>
      <c r="F6" s="43"/>
    </row>
    <row r="7" spans="1:6" x14ac:dyDescent="0.25">
      <c r="A7" s="1" t="str">
        <f>_xlfn.CONCAT([2]Counties!A11,":  ",[2]Counties!B11)</f>
        <v>Maine:  Hancock</v>
      </c>
      <c r="B7" s="42">
        <f>D7*[2]Counties!$M$2*[2]Counties!$M$3</f>
        <v>350.55395758325409</v>
      </c>
      <c r="C7" s="42">
        <f>E7*[2]Counties!$M$2*[2]Counties!$M$3</f>
        <v>412.61368619352487</v>
      </c>
      <c r="D7" s="43">
        <f>[2]Counties!J11*44/12</f>
        <v>156.38186666666667</v>
      </c>
      <c r="E7" s="43">
        <f>[2]Counties!$C$1*44/12</f>
        <v>184.06666666666669</v>
      </c>
      <c r="F7" s="43"/>
    </row>
    <row r="8" spans="1:6" x14ac:dyDescent="0.25">
      <c r="A8" s="1" t="str">
        <f>_xlfn.CONCAT([2]Counties!A12,":  ",[2]Counties!B12)</f>
        <v>Maine:  Knox</v>
      </c>
      <c r="B8" s="42">
        <f>D8*[2]Counties!$M$2*[2]Counties!$M$3</f>
        <v>345.11764897671236</v>
      </c>
      <c r="C8" s="42">
        <f>E8*[2]Counties!$M$2*[2]Counties!$M$3</f>
        <v>412.61368619352487</v>
      </c>
      <c r="D8" s="43">
        <f>[2]Counties!J12*44/12</f>
        <v>153.95673333333335</v>
      </c>
      <c r="E8" s="43">
        <f>[2]Counties!$C$1*44/12</f>
        <v>184.06666666666669</v>
      </c>
      <c r="F8" s="43"/>
    </row>
    <row r="9" spans="1:6" x14ac:dyDescent="0.25">
      <c r="A9" s="1" t="str">
        <f>_xlfn.CONCAT([2]Counties!A13,":  ",[2]Counties!B13)</f>
        <v>Maine:  Lincoln</v>
      </c>
      <c r="B9" s="42">
        <f>D9*[2]Counties!$M$2*[2]Counties!$M$3</f>
        <v>390.84461551855378</v>
      </c>
      <c r="C9" s="42">
        <f>E9*[2]Counties!$M$2*[2]Counties!$M$3</f>
        <v>412.61368619352487</v>
      </c>
      <c r="D9" s="43">
        <f>[2]Counties!J13*44/12</f>
        <v>174.35550000000003</v>
      </c>
      <c r="E9" s="43">
        <f>[2]Counties!$C$1*44/12</f>
        <v>184.06666666666669</v>
      </c>
      <c r="F9" s="43"/>
    </row>
    <row r="10" spans="1:6" x14ac:dyDescent="0.25">
      <c r="A10" s="1" t="str">
        <f>_xlfn.CONCAT([2]Counties!A14,":  ",[2]Counties!B14)</f>
        <v>Maine:  Oxford</v>
      </c>
      <c r="B10" s="42">
        <f>D10*[2]Counties!$M$2*[2]Counties!$M$3</f>
        <v>347.84692348720534</v>
      </c>
      <c r="C10" s="42">
        <f>E10*[2]Counties!$M$2*[2]Counties!$M$3</f>
        <v>412.61368619352487</v>
      </c>
      <c r="D10" s="43">
        <f>[2]Counties!J14*44/12</f>
        <v>155.17426071639042</v>
      </c>
      <c r="E10" s="43">
        <f>[2]Counties!$C$1*44/12</f>
        <v>184.06666666666669</v>
      </c>
      <c r="F10" s="43"/>
    </row>
    <row r="11" spans="1:6" x14ac:dyDescent="0.25">
      <c r="A11" s="1" t="str">
        <f>_xlfn.CONCAT([2]Counties!A15,":  ",[2]Counties!B15)</f>
        <v>Maine:  Penobscot</v>
      </c>
      <c r="B11" s="42">
        <f>D11*[2]Counties!$M$2*[2]Counties!$M$3</f>
        <v>333.37295383324761</v>
      </c>
      <c r="C11" s="42">
        <f>E11*[2]Counties!$M$2*[2]Counties!$M$3</f>
        <v>412.61368619352487</v>
      </c>
      <c r="D11" s="43">
        <f>[2]Counties!J15*44/12</f>
        <v>148.71743333333333</v>
      </c>
      <c r="E11" s="43">
        <f>[2]Counties!$C$1*44/12</f>
        <v>184.06666666666669</v>
      </c>
      <c r="F11" s="43"/>
    </row>
    <row r="12" spans="1:6" x14ac:dyDescent="0.25">
      <c r="A12" s="1" t="str">
        <f>_xlfn.CONCAT([2]Counties!A16,":  ",[2]Counties!B16)</f>
        <v>Maine:  Piscataquis</v>
      </c>
      <c r="B12" s="42">
        <f>D12*[2]Counties!$M$2*[2]Counties!$M$3</f>
        <v>330.30876295251164</v>
      </c>
      <c r="C12" s="42">
        <f>E12*[2]Counties!$M$2*[2]Counties!$M$3</f>
        <v>412.61368619352487</v>
      </c>
      <c r="D12" s="43">
        <f>[2]Counties!J16*44/12</f>
        <v>147.35050000000001</v>
      </c>
      <c r="E12" s="43">
        <f>[2]Counties!$C$1*44/12</f>
        <v>184.06666666666669</v>
      </c>
      <c r="F12" s="43"/>
    </row>
    <row r="13" spans="1:6" x14ac:dyDescent="0.25">
      <c r="A13" s="1" t="str">
        <f>_xlfn.CONCAT([2]Counties!A17,":  ",[2]Counties!B17)</f>
        <v>Maine:  Sagadahoc</v>
      </c>
      <c r="B13" s="42">
        <f>D13*[2]Counties!$M$2*[2]Counties!$M$3</f>
        <v>394.0945647520382</v>
      </c>
      <c r="C13" s="42">
        <f>E13*[2]Counties!$M$2*[2]Counties!$M$3</f>
        <v>412.61368619352487</v>
      </c>
      <c r="D13" s="43">
        <f>[2]Counties!J17*44/12</f>
        <v>175.80530000000002</v>
      </c>
      <c r="E13" s="43">
        <f>[2]Counties!$C$1*44/12</f>
        <v>184.06666666666669</v>
      </c>
      <c r="F13" s="43"/>
    </row>
    <row r="14" spans="1:6" x14ac:dyDescent="0.25">
      <c r="A14" s="1" t="str">
        <f>_xlfn.CONCAT([2]Counties!A18,":  ",[2]Counties!B18)</f>
        <v>Maine:  Somerset</v>
      </c>
      <c r="B14" s="42">
        <f>D14*[2]Counties!$M$2*[2]Counties!$M$3</f>
        <v>302.36117219961881</v>
      </c>
      <c r="C14" s="42">
        <f>E14*[2]Counties!$M$2*[2]Counties!$M$3</f>
        <v>412.61368619352487</v>
      </c>
      <c r="D14" s="43">
        <f>[2]Counties!J18*44/12</f>
        <v>134.88310000000001</v>
      </c>
      <c r="E14" s="43">
        <f>[2]Counties!$C$1*44/12</f>
        <v>184.06666666666669</v>
      </c>
      <c r="F14" s="43"/>
    </row>
    <row r="15" spans="1:6" hidden="1" x14ac:dyDescent="0.25">
      <c r="A15" s="1" t="str">
        <f>_xlfn.CONCAT([2]Counties!A19,":  ",[2]Counties!B19)</f>
        <v>Maine:  Waldo</v>
      </c>
      <c r="B15" s="42">
        <f>D15*[2]Counties!$M$2*[2]Counties!$M$3</f>
        <v>419.27715064366606</v>
      </c>
      <c r="C15" s="42">
        <f>E15*[2]Counties!$M$2*[2]Counties!$M$3</f>
        <v>412.61368619352487</v>
      </c>
      <c r="D15" s="43">
        <f>[2]Counties!J19*44/12</f>
        <v>187.03923333333333</v>
      </c>
      <c r="E15" s="43">
        <f>[2]Counties!$C$1*44/12</f>
        <v>184.06666666666669</v>
      </c>
      <c r="F15" s="43"/>
    </row>
    <row r="16" spans="1:6" x14ac:dyDescent="0.25">
      <c r="A16" s="1" t="str">
        <f>_xlfn.CONCAT([2]Counties!A20,":  ",[2]Counties!B20)</f>
        <v>Maine:  Washington</v>
      </c>
      <c r="B16" s="42">
        <f>D16*[2]Counties!$M$2*[2]Counties!$M$3</f>
        <v>306.06894179806295</v>
      </c>
      <c r="C16" s="42">
        <f>E16*[2]Counties!$M$2*[2]Counties!$M$3</f>
        <v>412.61368619352487</v>
      </c>
      <c r="D16" s="43">
        <f>[2]Counties!J20*44/12</f>
        <v>136.53713333333332</v>
      </c>
      <c r="E16" s="43">
        <f>[2]Counties!$C$1*44/12</f>
        <v>184.06666666666669</v>
      </c>
      <c r="F16" s="43"/>
    </row>
    <row r="17" spans="1:6" hidden="1" x14ac:dyDescent="0.25">
      <c r="A17" s="1" t="str">
        <f>_xlfn.CONCAT([2]Counties!A22,":  ",[2]Counties!B22)</f>
        <v>New Hampshire:  Carroll</v>
      </c>
      <c r="B17" s="42">
        <f>D17*[2]Counties!$M$2*[2]Counties!$M$3</f>
        <v>324.40641458487084</v>
      </c>
      <c r="C17" s="42">
        <f>E17*[2]Counties!$M$2*[2]Counties!$M$3</f>
        <v>412.61368619352487</v>
      </c>
      <c r="D17" s="43">
        <f>[2]Counties!J21*44/12</f>
        <v>144.7174666666667</v>
      </c>
      <c r="E17" s="43">
        <f>[2]Counties!$C$1*44/12</f>
        <v>184.06666666666669</v>
      </c>
      <c r="F17" s="43"/>
    </row>
    <row r="18" spans="1:6" hidden="1" x14ac:dyDescent="0.25">
      <c r="A18" s="1" t="str">
        <f>_xlfn.CONCAT([2]Counties!A23,":  ",[2]Counties!B23)</f>
        <v>New Hampshire:  Chesire</v>
      </c>
      <c r="B18" s="42">
        <f>D18*[2]Counties!$M$2*[2]Counties!$M$3</f>
        <v>505.19778624636319</v>
      </c>
      <c r="C18" s="42">
        <f>E18*[2]Counties!$M$2*[2]Counties!$M$3</f>
        <v>412.61368619352487</v>
      </c>
      <c r="D18" s="43">
        <f>[2]Counties!J22*44/12</f>
        <v>225.36836666666667</v>
      </c>
      <c r="E18" s="43">
        <f>[2]Counties!$C$1*44/12</f>
        <v>184.06666666666669</v>
      </c>
      <c r="F18" s="43"/>
    </row>
    <row r="19" spans="1:6" x14ac:dyDescent="0.25">
      <c r="A19" s="1" t="str">
        <f>_xlfn.CONCAT([2]Counties!A24,":  ",[2]Counties!B24)</f>
        <v>New Hampshire:  Coos</v>
      </c>
      <c r="B19" s="42">
        <f>D19*[2]Counties!$M$2*[2]Counties!$M$3</f>
        <v>329.42189010907981</v>
      </c>
      <c r="C19" s="42">
        <f>E19*[2]Counties!$M$2*[2]Counties!$M$3</f>
        <v>412.61368619352487</v>
      </c>
      <c r="D19" s="43">
        <f>[2]Counties!J24*44/12</f>
        <v>146.95486666666667</v>
      </c>
      <c r="E19" s="43">
        <f>[2]Counties!$C$1*44/12</f>
        <v>184.06666666666669</v>
      </c>
      <c r="F19" s="43"/>
    </row>
    <row r="20" spans="1:6" hidden="1" x14ac:dyDescent="0.25">
      <c r="A20" s="1" t="str">
        <f>_xlfn.CONCAT([2]Counties!A25,":  ",[2]Counties!B25)</f>
        <v>New Hampshire:  Grafton</v>
      </c>
      <c r="B20" s="42">
        <f>D20*[2]Counties!$M$2*[2]Counties!$M$3</f>
        <v>329.42189010907981</v>
      </c>
      <c r="C20" s="42">
        <f>E20*[2]Counties!$M$2*[2]Counties!$M$3</f>
        <v>412.61368619352487</v>
      </c>
      <c r="D20" s="43">
        <f>[2]Counties!J24*44/12</f>
        <v>146.95486666666667</v>
      </c>
      <c r="E20" s="43">
        <f>[2]Counties!$C$1*44/12</f>
        <v>184.06666666666669</v>
      </c>
      <c r="F20" s="43"/>
    </row>
    <row r="21" spans="1:6" ht="30" hidden="1" x14ac:dyDescent="0.25">
      <c r="A21" s="1" t="str">
        <f>_xlfn.CONCAT([2]Counties!A26,":  ",[2]Counties!B26)</f>
        <v>New Hampshire:  Hillsborough</v>
      </c>
      <c r="B21" s="42">
        <f>D21*[2]Counties!$M$2*[2]Counties!$M$3</f>
        <v>446.47184471019779</v>
      </c>
      <c r="C21" s="42">
        <f>E21*[2]Counties!$M$2*[2]Counties!$M$3</f>
        <v>412.61368619352487</v>
      </c>
      <c r="D21" s="43">
        <f>[2]Counties!J25*44/12</f>
        <v>199.17076666666665</v>
      </c>
      <c r="E21" s="43">
        <f>[2]Counties!$C$1*44/12</f>
        <v>184.06666666666669</v>
      </c>
      <c r="F21" s="43"/>
    </row>
    <row r="22" spans="1:6" hidden="1" x14ac:dyDescent="0.25">
      <c r="A22" s="1" t="str">
        <f>_xlfn.CONCAT([2]Counties!A27,":  ",[2]Counties!B27)</f>
        <v>New Hampshire:  Merrimack</v>
      </c>
      <c r="B22" s="42">
        <f>D22*[2]Counties!$M$2*[2]Counties!$M$3</f>
        <v>551.80340623549705</v>
      </c>
      <c r="C22" s="42">
        <f>E22*[2]Counties!$M$2*[2]Counties!$M$3</f>
        <v>412.61368619352487</v>
      </c>
      <c r="D22" s="43">
        <f>[2]Counties!J26*44/12</f>
        <v>246.1591</v>
      </c>
      <c r="E22" s="43">
        <f>[2]Counties!$C$1*44/12</f>
        <v>184.06666666666669</v>
      </c>
      <c r="F22" s="43"/>
    </row>
    <row r="23" spans="1:6" hidden="1" x14ac:dyDescent="0.25">
      <c r="A23" s="1" t="str">
        <f>_xlfn.CONCAT([2]Counties!A28,":  ",[2]Counties!B28)</f>
        <v>New Hampshire:  Sullivan</v>
      </c>
      <c r="B23" s="42">
        <f>D23*[2]Counties!$M$2*[2]Counties!$M$3</f>
        <v>489.8045011566573</v>
      </c>
      <c r="C23" s="42">
        <f>E23*[2]Counties!$M$2*[2]Counties!$M$3</f>
        <v>412.61368619352487</v>
      </c>
      <c r="D23" s="43">
        <f>[2]Counties!J27*44/12</f>
        <v>218.50143333333332</v>
      </c>
      <c r="E23" s="43">
        <f>[2]Counties!$C$1*44/12</f>
        <v>184.06666666666669</v>
      </c>
      <c r="F23" s="43"/>
    </row>
    <row r="24" spans="1:6" hidden="1" x14ac:dyDescent="0.25">
      <c r="A24" s="1" t="str">
        <f>_xlfn.CONCAT([2]Counties!A30,":  ",[2]Counties!B30)</f>
        <v>Vermont:  Addison</v>
      </c>
      <c r="B24" s="42">
        <f>D24*[2]Counties!$M$2*[2]Counties!$M$3</f>
        <v>434.7970144339173</v>
      </c>
      <c r="C24" s="42">
        <f>E24*[2]Counties!$M$2*[2]Counties!$M$3</f>
        <v>412.61368619352487</v>
      </c>
      <c r="D24" s="43">
        <f>[2]Counties!J28*44/12</f>
        <v>193.96263333333332</v>
      </c>
      <c r="E24" s="43">
        <f>[2]Counties!$C$1*44/12</f>
        <v>184.06666666666669</v>
      </c>
      <c r="F24" s="43"/>
    </row>
    <row r="25" spans="1:6" hidden="1" x14ac:dyDescent="0.25">
      <c r="A25" s="1" t="str">
        <f>_xlfn.CONCAT([2]Counties!A31,":  ",[2]Counties!B31)</f>
        <v>Vermont:  Bennington</v>
      </c>
      <c r="B25" s="42">
        <f>D25*[2]Counties!$M$2*[2]Counties!$M$3</f>
        <v>426.03267233056761</v>
      </c>
      <c r="C25" s="42">
        <f>E25*[2]Counties!$M$2*[2]Counties!$M$3</f>
        <v>412.61368619352487</v>
      </c>
      <c r="D25" s="43">
        <f>[2]Counties!J29*44/12</f>
        <v>190.05286666666666</v>
      </c>
      <c r="E25" s="43">
        <f>[2]Counties!$C$1*44/12</f>
        <v>184.06666666666669</v>
      </c>
      <c r="F25" s="43"/>
    </row>
    <row r="26" spans="1:6" x14ac:dyDescent="0.25">
      <c r="A26" s="1" t="str">
        <f>_xlfn.CONCAT([2]Counties!A32,":  ",[2]Counties!B32)</f>
        <v>Vermont:  Caledonia</v>
      </c>
      <c r="B26" s="42">
        <f>D26*[2]Counties!$M$2*[2]Counties!$M$3</f>
        <v>376.14159531662744</v>
      </c>
      <c r="C26" s="42">
        <f>E26*[2]Counties!$M$2*[2]Counties!$M$3</f>
        <v>412.61368619352487</v>
      </c>
      <c r="D26" s="43">
        <f>[2]Counties!J32*44/12</f>
        <v>167.79649333333336</v>
      </c>
      <c r="E26" s="43">
        <f>[2]Counties!$C$1*44/12</f>
        <v>184.06666666666669</v>
      </c>
      <c r="F26" s="43"/>
    </row>
    <row r="27" spans="1:6" hidden="1" x14ac:dyDescent="0.25">
      <c r="A27" s="1" t="str">
        <f>_xlfn.CONCAT([2]Counties!A33,":  ",[2]Counties!B33)</f>
        <v>Vermont:  Chittenden</v>
      </c>
      <c r="B27" s="42">
        <f>D27*[2]Counties!$M$2*[2]Counties!$M$3</f>
        <v>569.7504577056875</v>
      </c>
      <c r="C27" s="42">
        <f>E27*[2]Counties!$M$2*[2]Counties!$M$3</f>
        <v>412.61368619352487</v>
      </c>
      <c r="D27" s="43">
        <f>[2]Counties!J31*44/12</f>
        <v>254.16526666666664</v>
      </c>
      <c r="E27" s="43">
        <f>[2]Counties!$C$1*44/12</f>
        <v>184.06666666666669</v>
      </c>
      <c r="F27" s="43"/>
    </row>
    <row r="28" spans="1:6" x14ac:dyDescent="0.25">
      <c r="A28" s="1" t="str">
        <f>_xlfn.CONCAT([2]Counties!A34,":  ",[2]Counties!B34)</f>
        <v>Vermont:  Essex</v>
      </c>
      <c r="B28" s="42">
        <f>D28*[2]Counties!$M$2*[2]Counties!$M$3</f>
        <v>360.35887523784095</v>
      </c>
      <c r="C28" s="42">
        <f>E28*[2]Counties!$M$2*[2]Counties!$M$3</f>
        <v>412.61368619352487</v>
      </c>
      <c r="D28" s="43">
        <f>[2]Counties!J34*44/12</f>
        <v>160.75583333333336</v>
      </c>
      <c r="E28" s="43">
        <f>[2]Counties!$C$1*44/12</f>
        <v>184.06666666666669</v>
      </c>
      <c r="F28" s="43"/>
    </row>
    <row r="29" spans="1:6" hidden="1" x14ac:dyDescent="0.25">
      <c r="A29" s="1" t="str">
        <f>_xlfn.CONCAT([2]Counties!A35,":  ",[2]Counties!B35)</f>
        <v>Vermont:  Franklin</v>
      </c>
      <c r="B29" s="42">
        <f>D29*[2]Counties!$M$2*[2]Counties!$M$3</f>
        <v>484.39696043660302</v>
      </c>
      <c r="C29" s="42">
        <f>E29*[2]Counties!$M$2*[2]Counties!$M$3</f>
        <v>412.61368619352487</v>
      </c>
      <c r="D29" s="43">
        <f>[2]Counties!J33*44/12</f>
        <v>216.08913333333331</v>
      </c>
      <c r="E29" s="43">
        <f>[2]Counties!$C$1*44/12</f>
        <v>184.06666666666669</v>
      </c>
      <c r="F29" s="43"/>
    </row>
    <row r="30" spans="1:6" hidden="1" x14ac:dyDescent="0.25">
      <c r="A30" s="1" t="str">
        <f>_xlfn.CONCAT([2]Counties!A36,":  ",[2]Counties!B36)</f>
        <v>Vermont:  Lamoille</v>
      </c>
      <c r="B30" s="42">
        <f>D30*[2]Counties!$M$2*[2]Counties!$M$3</f>
        <v>360.35887523784095</v>
      </c>
      <c r="C30" s="42">
        <f>E30*[2]Counties!$M$2*[2]Counties!$M$3</f>
        <v>412.61368619352487</v>
      </c>
      <c r="D30" s="43">
        <f>[2]Counties!J34*44/12</f>
        <v>160.75583333333336</v>
      </c>
      <c r="E30" s="43">
        <f>[2]Counties!$C$1*44/12</f>
        <v>184.06666666666669</v>
      </c>
      <c r="F30" s="43"/>
    </row>
    <row r="31" spans="1:6" hidden="1" x14ac:dyDescent="0.25">
      <c r="A31" s="1" t="str">
        <f>_xlfn.CONCAT([2]Counties!A37,":  ",[2]Counties!B37)</f>
        <v>Vermont:  Orange</v>
      </c>
      <c r="B31" s="42">
        <f>D31*[2]Counties!$M$2*[2]Counties!$M$3</f>
        <v>517.33290270644522</v>
      </c>
      <c r="C31" s="42">
        <f>E31*[2]Counties!$M$2*[2]Counties!$M$3</f>
        <v>412.61368619352487</v>
      </c>
      <c r="D31" s="43">
        <f>[2]Counties!J35*44/12</f>
        <v>230.78183333333334</v>
      </c>
      <c r="E31" s="43">
        <f>[2]Counties!$C$1*44/12</f>
        <v>184.06666666666669</v>
      </c>
      <c r="F31" s="43"/>
    </row>
    <row r="32" spans="1:6" x14ac:dyDescent="0.25">
      <c r="A32" s="1" t="str">
        <f>_xlfn.CONCAT([2]Counties!A38,":  ",[2]Counties!B38)</f>
        <v>Vermont:  Orleans</v>
      </c>
      <c r="B32" s="42">
        <f>D32*[2]Counties!$M$2*[2]Counties!$M$3</f>
        <v>406.13187039806235</v>
      </c>
      <c r="C32" s="42">
        <f>E32*[2]Counties!$M$2*[2]Counties!$M$3</f>
        <v>412.61368619352487</v>
      </c>
      <c r="D32" s="43">
        <f>[2]Counties!J38*44/12</f>
        <v>181.17513333333332</v>
      </c>
      <c r="E32" s="43">
        <f>[2]Counties!$C$1*44/12</f>
        <v>184.06666666666669</v>
      </c>
      <c r="F32" s="43"/>
    </row>
    <row r="33" spans="1:6" hidden="1" x14ac:dyDescent="0.25">
      <c r="A33" s="1" t="str">
        <f>_xlfn.CONCAT([2]Counties!A39,":  ",[2]Counties!B39)</f>
        <v>Vermont:  Rutland</v>
      </c>
      <c r="B33" s="42">
        <f>D33*[2]Counties!$M$2*[2]Counties!$M$3</f>
        <v>140.76776937893732</v>
      </c>
      <c r="C33" s="42">
        <f>E33*[2]Counties!$M$2*[2]Counties!$M$3</f>
        <v>112.53100532550678</v>
      </c>
      <c r="D33" s="43">
        <f>[2]Counties!J39</f>
        <v>62.796399999999998</v>
      </c>
      <c r="E33">
        <f>[2]Counties!$C$1</f>
        <v>50.2</v>
      </c>
      <c r="F33" s="43"/>
    </row>
    <row r="34" spans="1:6" hidden="1" x14ac:dyDescent="0.25">
      <c r="A34" s="1" t="str">
        <f>_xlfn.CONCAT([2]Counties!A40,":  ",[2]Counties!B40)</f>
        <v>Vermont:  Washington</v>
      </c>
      <c r="B34" s="42">
        <f>D34*[2]Counties!$M$2*[2]Counties!$M$3</f>
        <v>125.35371163353393</v>
      </c>
      <c r="C34" s="42">
        <f>E34*[2]Counties!$M$2*[2]Counties!$M$3</f>
        <v>112.53100532550678</v>
      </c>
      <c r="D34" s="43">
        <f>[2]Counties!J40</f>
        <v>55.920200000000001</v>
      </c>
      <c r="E34">
        <f>[2]Counties!$C$1</f>
        <v>50.2</v>
      </c>
      <c r="F34" s="43"/>
    </row>
    <row r="35" spans="1:6" hidden="1" x14ac:dyDescent="0.25">
      <c r="A35" s="1" t="str">
        <f>_xlfn.CONCAT([2]Counties!A41,":  ",[2]Counties!B41)</f>
        <v>Vermont:  Windham</v>
      </c>
      <c r="B35" s="42">
        <f>D35*[2]Counties!$M$2*[2]Counties!$M$3</f>
        <v>153.48700096174883</v>
      </c>
      <c r="C35" s="42">
        <f>E35*[2]Counties!$M$2*[2]Counties!$M$3</f>
        <v>112.53100532550678</v>
      </c>
      <c r="D35" s="43">
        <f>[2]Counties!J41</f>
        <v>68.470439999999996</v>
      </c>
      <c r="E35">
        <f>[2]Counties!$C$1</f>
        <v>50.2</v>
      </c>
      <c r="F35" s="43"/>
    </row>
    <row r="36" spans="1:6" hidden="1" x14ac:dyDescent="0.25">
      <c r="A36" s="1" t="str">
        <f>_xlfn.CONCAT([2]Counties!A42,":  ",[2]Counties!B42)</f>
        <v>Vermont:  Windsor</v>
      </c>
      <c r="B36" s="42">
        <f>D36*[2]Counties!$M$2*[2]Counties!$M$3</f>
        <v>132.89597897453393</v>
      </c>
      <c r="C36" s="42">
        <f>E36*[2]Counties!$M$2*[2]Counties!$M$3</f>
        <v>112.53100532550678</v>
      </c>
      <c r="D36" s="43">
        <f>[2]Counties!J42</f>
        <v>59.284800000000004</v>
      </c>
      <c r="E36">
        <f>[2]Counties!$C$1</f>
        <v>50.2</v>
      </c>
      <c r="F36" s="43"/>
    </row>
    <row r="37" spans="1:6" hidden="1" x14ac:dyDescent="0.25">
      <c r="A37" s="1" t="str">
        <f>_xlfn.CONCAT([2]Counties!A44,":  ",[2]Counties!B44)</f>
        <v>Massachusetts:  total</v>
      </c>
      <c r="B37" s="42">
        <f>D37*[2]Counties!$M$2*[2]Counties!$M$3</f>
        <v>158.22912925907744</v>
      </c>
      <c r="C37" s="42">
        <f>E37*[2]Counties!$M$2*[2]Counties!$M$3</f>
        <v>112.53100532550678</v>
      </c>
      <c r="D37" s="43">
        <f>[2]States!H12</f>
        <v>70.585899999999995</v>
      </c>
      <c r="E37">
        <f>[2]Counties!$C$1</f>
        <v>50.2</v>
      </c>
      <c r="F37" s="43"/>
    </row>
    <row r="38" spans="1:6" hidden="1" x14ac:dyDescent="0.25">
      <c r="A38" s="1" t="str">
        <f>_xlfn.CONCAT([2]Counties!A45,":  ",[2]Counties!B45)</f>
        <v>Connecticut:  Total</v>
      </c>
      <c r="B38" s="42">
        <f>D38*[2]Counties!$M$2*[2]Counties!$M$3</f>
        <v>179.0879391725112</v>
      </c>
      <c r="C38" s="42">
        <f>E38*[2]Counties!$M$2*[2]Counties!$M$3</f>
        <v>112.53100532550678</v>
      </c>
      <c r="D38" s="43">
        <f>[2]States!H13</f>
        <v>79.891000000000005</v>
      </c>
      <c r="E38">
        <f>[2]Counties!$C$1</f>
        <v>50.2</v>
      </c>
      <c r="F38" s="43"/>
    </row>
    <row r="39" spans="1:6" x14ac:dyDescent="0.25">
      <c r="F39" s="43"/>
    </row>
    <row r="40" spans="1:6" x14ac:dyDescent="0.25">
      <c r="F40" s="43"/>
    </row>
    <row r="41" spans="1:6" x14ac:dyDescent="0.25">
      <c r="F41" s="43"/>
    </row>
  </sheetData>
  <mergeCells count="2">
    <mergeCell ref="B2:C2"/>
    <mergeCell ref="D2:E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EA014-CAC8-45C3-A50B-5E4A424905A5}">
  <dimension ref="A2:AM55"/>
  <sheetViews>
    <sheetView topLeftCell="A38" zoomScale="70" zoomScaleNormal="70" workbookViewId="0">
      <selection activeCell="AF52" sqref="AF52"/>
    </sheetView>
  </sheetViews>
  <sheetFormatPr defaultRowHeight="15" x14ac:dyDescent="0.25"/>
  <cols>
    <col min="1" max="1" width="12.42578125" customWidth="1"/>
    <col min="3" max="3" width="14.5703125" bestFit="1" customWidth="1"/>
    <col min="14" max="14" width="19" customWidth="1"/>
  </cols>
  <sheetData>
    <row r="2" spans="1:39" x14ac:dyDescent="0.25">
      <c r="A2" s="3" t="s">
        <v>0</v>
      </c>
      <c r="B2" t="s">
        <v>24</v>
      </c>
    </row>
    <row r="3" spans="1:39" ht="45" x14ac:dyDescent="0.25">
      <c r="A3" s="1" t="s">
        <v>25</v>
      </c>
      <c r="B3" s="2" t="s">
        <v>27</v>
      </c>
    </row>
    <row r="6" spans="1:39" x14ac:dyDescent="0.25">
      <c r="B6" s="3" t="s">
        <v>1</v>
      </c>
      <c r="W6" s="3" t="s">
        <v>1</v>
      </c>
    </row>
    <row r="7" spans="1:39" x14ac:dyDescent="0.25">
      <c r="C7" s="3" t="s">
        <v>2</v>
      </c>
      <c r="D7" s="3" t="s">
        <v>3</v>
      </c>
      <c r="E7" s="3" t="s">
        <v>4</v>
      </c>
      <c r="F7" s="3" t="s">
        <v>4</v>
      </c>
      <c r="G7" s="3" t="s">
        <v>5</v>
      </c>
      <c r="H7" s="3" t="s">
        <v>5</v>
      </c>
      <c r="I7" s="3" t="s">
        <v>6</v>
      </c>
      <c r="J7" s="3" t="s">
        <v>6</v>
      </c>
      <c r="K7" s="3" t="s">
        <v>7</v>
      </c>
      <c r="L7" s="3" t="s">
        <v>7</v>
      </c>
      <c r="M7" s="3" t="s">
        <v>8</v>
      </c>
      <c r="N7" s="3" t="s">
        <v>8</v>
      </c>
      <c r="O7" s="3" t="s">
        <v>9</v>
      </c>
      <c r="P7" s="3" t="s">
        <v>9</v>
      </c>
      <c r="Q7" s="3" t="s">
        <v>10</v>
      </c>
      <c r="R7" s="3" t="s">
        <v>10</v>
      </c>
      <c r="X7" s="3" t="s">
        <v>2</v>
      </c>
      <c r="Y7" s="3" t="s">
        <v>3</v>
      </c>
      <c r="Z7" s="3" t="s">
        <v>4</v>
      </c>
      <c r="AA7" s="3" t="s">
        <v>4</v>
      </c>
      <c r="AB7" s="3" t="s">
        <v>5</v>
      </c>
      <c r="AC7" s="3" t="s">
        <v>5</v>
      </c>
      <c r="AD7" s="3" t="s">
        <v>6</v>
      </c>
      <c r="AE7" s="3" t="s">
        <v>6</v>
      </c>
      <c r="AF7" s="3" t="s">
        <v>7</v>
      </c>
      <c r="AG7" s="3" t="s">
        <v>7</v>
      </c>
      <c r="AH7" s="3" t="s">
        <v>8</v>
      </c>
      <c r="AI7" s="3" t="s">
        <v>8</v>
      </c>
      <c r="AJ7" s="3" t="s">
        <v>9</v>
      </c>
      <c r="AK7" s="3" t="s">
        <v>9</v>
      </c>
      <c r="AL7" s="3" t="s">
        <v>10</v>
      </c>
      <c r="AM7" s="3" t="s">
        <v>10</v>
      </c>
    </row>
    <row r="8" spans="1:39" x14ac:dyDescent="0.25">
      <c r="B8" t="s">
        <v>11</v>
      </c>
      <c r="C8" t="s">
        <v>12</v>
      </c>
      <c r="D8">
        <v>0</v>
      </c>
      <c r="F8">
        <v>0.53185957853200239</v>
      </c>
      <c r="H8">
        <v>0.26102550059758023</v>
      </c>
      <c r="J8">
        <v>1.0796356024094276</v>
      </c>
      <c r="L8">
        <v>1.1678848111054405</v>
      </c>
      <c r="N8">
        <v>1.2593658294611192</v>
      </c>
      <c r="P8">
        <v>4.8934058631456629</v>
      </c>
      <c r="R8">
        <v>1.776647062398222</v>
      </c>
      <c r="W8" t="s">
        <v>11</v>
      </c>
      <c r="X8" t="s">
        <v>38</v>
      </c>
      <c r="Y8">
        <v>0</v>
      </c>
      <c r="AA8">
        <f>F8*85*2.47105/35.3147</f>
        <v>3.1633112267746255</v>
      </c>
      <c r="AB8">
        <f t="shared" ref="AB8:AM8" si="0">G8*85*2.47105/35.3147</f>
        <v>0</v>
      </c>
      <c r="AC8">
        <f t="shared" si="0"/>
        <v>1.5524866521983849</v>
      </c>
      <c r="AD8">
        <f t="shared" si="0"/>
        <v>0</v>
      </c>
      <c r="AE8">
        <f t="shared" si="0"/>
        <v>6.421287798094685</v>
      </c>
      <c r="AF8">
        <f t="shared" si="0"/>
        <v>0</v>
      </c>
      <c r="AG8">
        <f t="shared" si="0"/>
        <v>6.946162640797696</v>
      </c>
      <c r="AH8">
        <f t="shared" si="0"/>
        <v>0</v>
      </c>
      <c r="AI8">
        <f t="shared" si="0"/>
        <v>7.4902591355906001</v>
      </c>
      <c r="AJ8">
        <f t="shared" si="0"/>
        <v>0</v>
      </c>
      <c r="AK8">
        <f t="shared" si="0"/>
        <v>29.104234141610085</v>
      </c>
      <c r="AL8">
        <f t="shared" si="0"/>
        <v>0</v>
      </c>
      <c r="AM8">
        <f t="shared" si="0"/>
        <v>10.566863558258337</v>
      </c>
    </row>
    <row r="9" spans="1:39" x14ac:dyDescent="0.25">
      <c r="B9" t="s">
        <v>11</v>
      </c>
      <c r="C9" t="s">
        <v>13</v>
      </c>
      <c r="D9">
        <v>0</v>
      </c>
      <c r="F9">
        <v>0.92025103623301219</v>
      </c>
      <c r="H9">
        <v>0.48140841006843682</v>
      </c>
      <c r="J9">
        <v>1.5697019716097809</v>
      </c>
      <c r="L9">
        <v>4.847779707470262</v>
      </c>
      <c r="N9">
        <v>2.3089675982668592</v>
      </c>
      <c r="P9">
        <v>6.5953788471028245</v>
      </c>
      <c r="R9">
        <v>3.5990197739129046</v>
      </c>
      <c r="W9" t="s">
        <v>11</v>
      </c>
      <c r="X9" t="s">
        <v>39</v>
      </c>
      <c r="Y9">
        <v>0</v>
      </c>
      <c r="AA9">
        <f t="shared" ref="AA9:AA14" si="1">F9*85*2.47105/35.3147</f>
        <v>5.4733252006134743</v>
      </c>
      <c r="AB9">
        <f t="shared" ref="AB9:AB14" si="2">G9*85*2.47105/35.3147</f>
        <v>0</v>
      </c>
      <c r="AC9">
        <f t="shared" ref="AC9:AC14" si="3">H9*85*2.47105/35.3147</f>
        <v>2.8632456567510669</v>
      </c>
      <c r="AD9">
        <f t="shared" ref="AD9:AD14" si="4">I9*85*2.47105/35.3147</f>
        <v>0</v>
      </c>
      <c r="AE9">
        <f t="shared" ref="AE9:AE14" si="5">J9*85*2.47105/35.3147</f>
        <v>9.336027910202823</v>
      </c>
      <c r="AF9">
        <f t="shared" ref="AF9:AF14" si="6">K9*85*2.47105/35.3147</f>
        <v>0</v>
      </c>
      <c r="AG9">
        <f t="shared" ref="AG9:AG14" si="7">L9*85*2.47105/35.3147</f>
        <v>28.832866028092358</v>
      </c>
      <c r="AH9">
        <f t="shared" ref="AH9:AH14" si="8">M9*85*2.47105/35.3147</f>
        <v>0</v>
      </c>
      <c r="AI9">
        <f t="shared" ref="AI9:AI14" si="9">N9*85*2.47105/35.3147</f>
        <v>13.732916394993371</v>
      </c>
      <c r="AJ9">
        <f t="shared" ref="AJ9:AJ14" si="10">O9*85*2.47105/35.3147</f>
        <v>0</v>
      </c>
      <c r="AK9">
        <f t="shared" ref="AK9:AK14" si="11">P9*85*2.47105/35.3147</f>
        <v>39.226962893960355</v>
      </c>
      <c r="AL9">
        <f t="shared" ref="AL9:AL14" si="12">Q9*85*2.47105/35.3147</f>
        <v>0</v>
      </c>
      <c r="AM9">
        <f t="shared" ref="AM9:AM14" si="13">R9*85*2.47105/35.3147</f>
        <v>21.405686981563935</v>
      </c>
    </row>
    <row r="10" spans="1:39" x14ac:dyDescent="0.25">
      <c r="B10" t="s">
        <v>11</v>
      </c>
      <c r="C10" t="s">
        <v>14</v>
      </c>
      <c r="D10">
        <v>0</v>
      </c>
      <c r="F10">
        <v>0.29906729721947872</v>
      </c>
      <c r="H10">
        <v>0.35233939580183443</v>
      </c>
      <c r="J10">
        <v>0.9797467020140691</v>
      </c>
      <c r="L10">
        <v>3.9099150922229806</v>
      </c>
      <c r="N10">
        <v>0.64142913505437038</v>
      </c>
      <c r="P10">
        <v>1.1575075326670792</v>
      </c>
      <c r="R10">
        <v>0.57851143532608018</v>
      </c>
      <c r="W10" t="s">
        <v>11</v>
      </c>
      <c r="X10" t="s">
        <v>14</v>
      </c>
      <c r="Y10">
        <v>0</v>
      </c>
      <c r="AA10">
        <f t="shared" si="1"/>
        <v>1.7787457010113747</v>
      </c>
      <c r="AB10">
        <f t="shared" si="2"/>
        <v>0</v>
      </c>
      <c r="AC10">
        <f t="shared" si="3"/>
        <v>2.0955891580466619</v>
      </c>
      <c r="AD10">
        <f t="shared" si="4"/>
        <v>0</v>
      </c>
      <c r="AE10">
        <f t="shared" si="5"/>
        <v>5.827184217365815</v>
      </c>
      <c r="AF10">
        <f t="shared" si="6"/>
        <v>0</v>
      </c>
      <c r="AG10">
        <f t="shared" si="7"/>
        <v>23.254781536702719</v>
      </c>
      <c r="AH10">
        <f t="shared" si="8"/>
        <v>0</v>
      </c>
      <c r="AI10">
        <f t="shared" si="9"/>
        <v>3.8149919001143617</v>
      </c>
      <c r="AJ10">
        <f t="shared" si="10"/>
        <v>0</v>
      </c>
      <c r="AK10">
        <f t="shared" si="11"/>
        <v>6.884442286944072</v>
      </c>
      <c r="AL10">
        <f t="shared" si="12"/>
        <v>0</v>
      </c>
      <c r="AM10">
        <f t="shared" si="13"/>
        <v>3.4407798450026017</v>
      </c>
    </row>
    <row r="11" spans="1:39" x14ac:dyDescent="0.25">
      <c r="B11" t="s">
        <v>15</v>
      </c>
      <c r="C11" t="s">
        <v>16</v>
      </c>
      <c r="D11">
        <v>0</v>
      </c>
      <c r="F11">
        <v>5.0879300583623746</v>
      </c>
      <c r="H11">
        <v>0.80775809822587363</v>
      </c>
      <c r="J11">
        <v>0.21586189121664925</v>
      </c>
      <c r="L11">
        <v>0</v>
      </c>
      <c r="N11">
        <v>0.10741849913296903</v>
      </c>
      <c r="P11">
        <v>0</v>
      </c>
      <c r="R11">
        <v>1.2387768259018477E-2</v>
      </c>
      <c r="W11" t="s">
        <v>15</v>
      </c>
      <c r="X11" t="s">
        <v>38</v>
      </c>
      <c r="Y11">
        <v>0</v>
      </c>
      <c r="AA11">
        <f t="shared" si="1"/>
        <v>30.261194729415493</v>
      </c>
      <c r="AB11">
        <f t="shared" si="2"/>
        <v>0</v>
      </c>
      <c r="AC11">
        <f t="shared" si="3"/>
        <v>4.8042572960492036</v>
      </c>
      <c r="AD11">
        <f t="shared" si="4"/>
        <v>0</v>
      </c>
      <c r="AE11">
        <f t="shared" si="5"/>
        <v>1.283869599195989</v>
      </c>
      <c r="AF11">
        <f t="shared" si="6"/>
        <v>0</v>
      </c>
      <c r="AG11">
        <f t="shared" si="7"/>
        <v>0</v>
      </c>
      <c r="AH11">
        <f t="shared" si="8"/>
        <v>0</v>
      </c>
      <c r="AI11">
        <f t="shared" si="9"/>
        <v>0.63888695059039047</v>
      </c>
      <c r="AJ11">
        <f t="shared" si="10"/>
        <v>0</v>
      </c>
      <c r="AK11">
        <f t="shared" si="11"/>
        <v>0</v>
      </c>
      <c r="AL11">
        <f t="shared" si="12"/>
        <v>0</v>
      </c>
      <c r="AM11">
        <f t="shared" si="13"/>
        <v>7.3678030800149688E-2</v>
      </c>
    </row>
    <row r="12" spans="1:39" x14ac:dyDescent="0.25">
      <c r="B12" t="s">
        <v>15</v>
      </c>
      <c r="C12" t="s">
        <v>17</v>
      </c>
      <c r="D12">
        <v>0</v>
      </c>
      <c r="F12">
        <v>5.0519577550852164</v>
      </c>
      <c r="H12">
        <v>6.4468213157249963</v>
      </c>
      <c r="J12">
        <v>3.6358854016378563</v>
      </c>
      <c r="L12">
        <v>3.3629208875062404</v>
      </c>
      <c r="N12">
        <v>3.8275821148349367</v>
      </c>
      <c r="P12">
        <v>10.574885836485374</v>
      </c>
      <c r="R12">
        <v>8.4905021825363356</v>
      </c>
      <c r="W12" t="s">
        <v>15</v>
      </c>
      <c r="X12" t="s">
        <v>39</v>
      </c>
      <c r="Y12">
        <v>0</v>
      </c>
      <c r="AA12">
        <f t="shared" si="1"/>
        <v>30.04724428948235</v>
      </c>
      <c r="AB12">
        <f t="shared" si="2"/>
        <v>0</v>
      </c>
      <c r="AC12">
        <f t="shared" si="3"/>
        <v>38.343395640877354</v>
      </c>
      <c r="AD12">
        <f t="shared" si="4"/>
        <v>0</v>
      </c>
      <c r="AE12">
        <f t="shared" si="5"/>
        <v>21.624950596945865</v>
      </c>
      <c r="AF12">
        <f t="shared" si="6"/>
        <v>0</v>
      </c>
      <c r="AG12">
        <f t="shared" si="7"/>
        <v>20.001454947122447</v>
      </c>
      <c r="AH12">
        <f t="shared" si="8"/>
        <v>0</v>
      </c>
      <c r="AI12">
        <f t="shared" si="9"/>
        <v>22.765094329368335</v>
      </c>
      <c r="AJ12">
        <f t="shared" si="10"/>
        <v>0</v>
      </c>
      <c r="AK12">
        <f t="shared" si="11"/>
        <v>62.895652233517779</v>
      </c>
      <c r="AL12">
        <f t="shared" si="12"/>
        <v>0</v>
      </c>
      <c r="AM12">
        <f t="shared" si="13"/>
        <v>50.498481101164529</v>
      </c>
    </row>
    <row r="13" spans="1:39" x14ac:dyDescent="0.25">
      <c r="B13" t="s">
        <v>15</v>
      </c>
      <c r="C13" t="s">
        <v>14</v>
      </c>
      <c r="D13">
        <v>0</v>
      </c>
      <c r="F13">
        <v>0.28967312758479291</v>
      </c>
      <c r="H13">
        <v>0.47853131562659806</v>
      </c>
      <c r="J13">
        <v>0.57803617219183356</v>
      </c>
      <c r="L13">
        <v>0</v>
      </c>
      <c r="N13">
        <v>0.5634829076282073</v>
      </c>
      <c r="P13">
        <v>1.8304110171766639</v>
      </c>
      <c r="R13">
        <v>1.8131315834830857</v>
      </c>
      <c r="W13" t="s">
        <v>15</v>
      </c>
      <c r="X13" t="s">
        <v>14</v>
      </c>
      <c r="Y13">
        <v>0</v>
      </c>
      <c r="AA13">
        <f t="shared" si="1"/>
        <v>1.7228725279575987</v>
      </c>
      <c r="AB13">
        <f t="shared" si="2"/>
        <v>0</v>
      </c>
      <c r="AC13">
        <f t="shared" si="3"/>
        <v>2.8461337243619207</v>
      </c>
      <c r="AD13">
        <f t="shared" si="4"/>
        <v>0</v>
      </c>
      <c r="AE13">
        <f t="shared" si="5"/>
        <v>3.4379531492563595</v>
      </c>
      <c r="AF13">
        <f t="shared" si="6"/>
        <v>0</v>
      </c>
      <c r="AG13">
        <f t="shared" si="7"/>
        <v>0</v>
      </c>
      <c r="AH13">
        <f t="shared" si="8"/>
        <v>0</v>
      </c>
      <c r="AI13">
        <f t="shared" si="9"/>
        <v>3.351395518185003</v>
      </c>
      <c r="AJ13">
        <f t="shared" si="10"/>
        <v>0</v>
      </c>
      <c r="AK13">
        <f t="shared" si="11"/>
        <v>10.886632400658184</v>
      </c>
      <c r="AL13">
        <f t="shared" si="12"/>
        <v>0</v>
      </c>
      <c r="AM13">
        <f t="shared" si="13"/>
        <v>10.783860487165393</v>
      </c>
    </row>
    <row r="14" spans="1:39" x14ac:dyDescent="0.25">
      <c r="B14" s="3" t="s">
        <v>18</v>
      </c>
      <c r="F14">
        <v>5.0519577550852164</v>
      </c>
      <c r="G14">
        <v>0</v>
      </c>
      <c r="H14">
        <v>6.4468213157249963</v>
      </c>
      <c r="I14">
        <v>0.95465736376851584</v>
      </c>
      <c r="J14">
        <v>2.6812280378693405</v>
      </c>
      <c r="K14">
        <v>3.3200546678337579</v>
      </c>
      <c r="L14">
        <v>4.2866219672482393E-2</v>
      </c>
      <c r="M14">
        <v>0.98348956036133239</v>
      </c>
      <c r="N14">
        <v>2.8440925544736042</v>
      </c>
      <c r="O14">
        <v>7.6906880332024361</v>
      </c>
      <c r="P14">
        <v>2.8841978032829374</v>
      </c>
      <c r="Q14">
        <v>8.2889514632471695</v>
      </c>
      <c r="R14">
        <v>0.20155071928916574</v>
      </c>
      <c r="W14" s="3" t="s">
        <v>18</v>
      </c>
      <c r="AA14">
        <f t="shared" si="1"/>
        <v>30.04724428948235</v>
      </c>
      <c r="AB14">
        <f t="shared" si="2"/>
        <v>0</v>
      </c>
      <c r="AC14">
        <f t="shared" si="3"/>
        <v>38.343395640877354</v>
      </c>
      <c r="AD14">
        <f t="shared" si="4"/>
        <v>5.6779617749242162</v>
      </c>
      <c r="AE14">
        <f t="shared" si="5"/>
        <v>15.946988822021646</v>
      </c>
      <c r="AF14">
        <f t="shared" si="6"/>
        <v>19.746501949352581</v>
      </c>
      <c r="AG14">
        <f t="shared" si="7"/>
        <v>0.25495299776986485</v>
      </c>
      <c r="AH14">
        <f t="shared" si="8"/>
        <v>5.8494454049198765</v>
      </c>
      <c r="AI14">
        <f t="shared" si="9"/>
        <v>16.915648924448458</v>
      </c>
      <c r="AJ14">
        <f t="shared" si="10"/>
        <v>45.741471582027167</v>
      </c>
      <c r="AK14">
        <f t="shared" si="11"/>
        <v>17.154180651490616</v>
      </c>
      <c r="AL14">
        <f t="shared" si="12"/>
        <v>49.299729252318095</v>
      </c>
      <c r="AM14">
        <f t="shared" si="13"/>
        <v>1.1987518488464268</v>
      </c>
    </row>
    <row r="15" spans="1:39" x14ac:dyDescent="0.25">
      <c r="C15" s="3" t="s">
        <v>2</v>
      </c>
      <c r="D15" s="3" t="s">
        <v>19</v>
      </c>
      <c r="E15" s="3">
        <v>1</v>
      </c>
      <c r="F15" s="3"/>
      <c r="G15" s="3" t="s">
        <v>5</v>
      </c>
      <c r="H15" s="3"/>
      <c r="I15" s="3" t="s">
        <v>6</v>
      </c>
      <c r="J15" s="3"/>
      <c r="K15" s="3" t="s">
        <v>7</v>
      </c>
      <c r="L15" s="3"/>
      <c r="M15" s="3" t="s">
        <v>8</v>
      </c>
      <c r="N15" s="3"/>
      <c r="O15" s="3" t="s">
        <v>9</v>
      </c>
      <c r="P15" s="3"/>
      <c r="Q15" s="3" t="s">
        <v>10</v>
      </c>
      <c r="R15" s="3"/>
      <c r="X15" s="3" t="s">
        <v>2</v>
      </c>
      <c r="Y15" s="3" t="s">
        <v>19</v>
      </c>
      <c r="Z15" s="3" t="s">
        <v>4</v>
      </c>
      <c r="AA15" s="3"/>
      <c r="AB15" s="3" t="s">
        <v>5</v>
      </c>
      <c r="AC15" s="3"/>
      <c r="AD15" s="3" t="s">
        <v>6</v>
      </c>
      <c r="AE15" s="3"/>
      <c r="AF15" s="3" t="s">
        <v>7</v>
      </c>
      <c r="AG15" s="3"/>
      <c r="AH15" s="3" t="s">
        <v>8</v>
      </c>
      <c r="AI15" s="3"/>
      <c r="AJ15" s="3" t="s">
        <v>9</v>
      </c>
      <c r="AK15" s="3"/>
      <c r="AL15" s="3" t="s">
        <v>10</v>
      </c>
      <c r="AM15" s="3"/>
    </row>
    <row r="16" spans="1:39" x14ac:dyDescent="0.25">
      <c r="B16" t="s">
        <v>11</v>
      </c>
      <c r="C16" t="s">
        <v>20</v>
      </c>
      <c r="D16">
        <v>6.2688704979477015</v>
      </c>
      <c r="E16">
        <v>5.7369947770276672</v>
      </c>
      <c r="G16">
        <v>6.9755610405994553</v>
      </c>
      <c r="I16">
        <v>8.2794429728663896</v>
      </c>
      <c r="K16">
        <v>8.7078498665512214</v>
      </c>
      <c r="M16">
        <v>10.280559698502225</v>
      </c>
      <c r="O16">
        <v>8.7047497812180659</v>
      </c>
      <c r="Q16">
        <v>9.4223676865040815</v>
      </c>
      <c r="W16" t="s">
        <v>11</v>
      </c>
      <c r="X16" t="s">
        <v>36</v>
      </c>
      <c r="Y16">
        <f>D16*85*2.47105/35.3147</f>
        <v>37.285007595592248</v>
      </c>
      <c r="Z16">
        <f t="shared" ref="Z16:AL21" si="14">E16*85*2.47105/35.3147</f>
        <v>34.1216003596465</v>
      </c>
      <c r="AA16">
        <f t="shared" si="14"/>
        <v>0</v>
      </c>
      <c r="AB16">
        <f t="shared" si="14"/>
        <v>41.48815108996336</v>
      </c>
      <c r="AC16">
        <f t="shared" si="14"/>
        <v>0</v>
      </c>
      <c r="AD16">
        <f t="shared" si="14"/>
        <v>49.243176140208654</v>
      </c>
      <c r="AE16">
        <f t="shared" si="14"/>
        <v>0</v>
      </c>
      <c r="AF16">
        <f t="shared" si="14"/>
        <v>51.791187666411396</v>
      </c>
      <c r="AG16">
        <f t="shared" si="14"/>
        <v>0</v>
      </c>
      <c r="AH16">
        <f t="shared" si="14"/>
        <v>61.145105257969995</v>
      </c>
      <c r="AI16">
        <f t="shared" si="14"/>
        <v>0</v>
      </c>
      <c r="AJ16">
        <f t="shared" si="14"/>
        <v>51.772749463671126</v>
      </c>
      <c r="AK16">
        <f t="shared" si="14"/>
        <v>0</v>
      </c>
      <c r="AL16">
        <f t="shared" si="14"/>
        <v>56.040885016651771</v>
      </c>
    </row>
    <row r="17" spans="2:38" x14ac:dyDescent="0.25">
      <c r="B17" t="s">
        <v>11</v>
      </c>
      <c r="C17" t="s">
        <v>21</v>
      </c>
      <c r="D17">
        <v>10.625603058830526</v>
      </c>
      <c r="E17">
        <v>9.7053796515735211</v>
      </c>
      <c r="G17">
        <v>11.938038433278669</v>
      </c>
      <c r="I17">
        <v>15.854146076337869</v>
      </c>
      <c r="K17">
        <v>15.224643559377746</v>
      </c>
      <c r="M17">
        <v>18.668163468641414</v>
      </c>
      <c r="O17">
        <v>16.900241028424531</v>
      </c>
      <c r="Q17">
        <v>16.596852733004646</v>
      </c>
      <c r="W17" t="s">
        <v>11</v>
      </c>
      <c r="X17" t="s">
        <v>37</v>
      </c>
      <c r="Y17">
        <f t="shared" ref="Y17:Y21" si="15">D17*85*2.47105/35.3147</f>
        <v>63.197300197211632</v>
      </c>
      <c r="Z17">
        <f t="shared" si="14"/>
        <v>57.724139323900914</v>
      </c>
      <c r="AA17">
        <f t="shared" si="14"/>
        <v>0</v>
      </c>
      <c r="AB17">
        <f t="shared" si="14"/>
        <v>71.003198073239361</v>
      </c>
      <c r="AC17">
        <f t="shared" si="14"/>
        <v>0</v>
      </c>
      <c r="AD17">
        <f t="shared" si="14"/>
        <v>94.294810695388847</v>
      </c>
      <c r="AE17">
        <f t="shared" si="14"/>
        <v>0</v>
      </c>
      <c r="AF17">
        <f t="shared" si="14"/>
        <v>90.550754069241208</v>
      </c>
      <c r="AG17">
        <f t="shared" si="14"/>
        <v>0</v>
      </c>
      <c r="AH17">
        <f t="shared" si="14"/>
        <v>111.03158327356145</v>
      </c>
      <c r="AI17">
        <f t="shared" si="14"/>
        <v>0</v>
      </c>
      <c r="AJ17">
        <f t="shared" si="14"/>
        <v>100.51661065872051</v>
      </c>
      <c r="AK17">
        <f t="shared" si="14"/>
        <v>0</v>
      </c>
      <c r="AL17">
        <f t="shared" si="14"/>
        <v>98.712165200348466</v>
      </c>
    </row>
    <row r="18" spans="2:38" x14ac:dyDescent="0.25">
      <c r="B18" t="s">
        <v>11</v>
      </c>
      <c r="C18" t="s">
        <v>14</v>
      </c>
      <c r="D18">
        <v>8.1748280131512505</v>
      </c>
      <c r="E18">
        <v>7.7616133432620282</v>
      </c>
      <c r="G18">
        <v>10.458195932842546</v>
      </c>
      <c r="I18">
        <v>12.417360460563239</v>
      </c>
      <c r="K18">
        <v>7.2631120530603184</v>
      </c>
      <c r="M18">
        <v>5.7102494257609147</v>
      </c>
      <c r="O18">
        <v>4.3973992624704277</v>
      </c>
      <c r="Q18">
        <v>4.4765389671917539</v>
      </c>
      <c r="W18" t="s">
        <v>11</v>
      </c>
      <c r="X18" t="s">
        <v>14</v>
      </c>
      <c r="Y18">
        <f t="shared" si="15"/>
        <v>48.620963642938456</v>
      </c>
      <c r="Z18">
        <f t="shared" si="14"/>
        <v>46.163310049603957</v>
      </c>
      <c r="AA18">
        <f t="shared" si="14"/>
        <v>0</v>
      </c>
      <c r="AB18">
        <f t="shared" si="14"/>
        <v>62.201622273084553</v>
      </c>
      <c r="AC18">
        <f t="shared" si="14"/>
        <v>0</v>
      </c>
      <c r="AD18">
        <f t="shared" si="14"/>
        <v>73.854034668745797</v>
      </c>
      <c r="AE18">
        <f t="shared" si="14"/>
        <v>0</v>
      </c>
      <c r="AF18">
        <f t="shared" si="14"/>
        <v>43.198402033452055</v>
      </c>
      <c r="AG18">
        <f t="shared" si="14"/>
        <v>0</v>
      </c>
      <c r="AH18">
        <f t="shared" si="14"/>
        <v>33.962528541931633</v>
      </c>
      <c r="AI18">
        <f t="shared" si="14"/>
        <v>0</v>
      </c>
      <c r="AJ18">
        <f t="shared" si="14"/>
        <v>26.154163649693803</v>
      </c>
      <c r="AK18">
        <f t="shared" si="14"/>
        <v>0</v>
      </c>
      <c r="AL18">
        <f t="shared" si="14"/>
        <v>26.624858409238378</v>
      </c>
    </row>
    <row r="19" spans="2:38" x14ac:dyDescent="0.25">
      <c r="B19" t="s">
        <v>15</v>
      </c>
      <c r="C19" t="s">
        <v>22</v>
      </c>
      <c r="D19">
        <v>6.2688704979477015</v>
      </c>
      <c r="E19">
        <v>0.86831966035208985</v>
      </c>
      <c r="G19">
        <v>0.9843446088689235</v>
      </c>
      <c r="I19">
        <v>5.3447413414492308E-2</v>
      </c>
      <c r="K19">
        <v>2.3088251545608788E-2</v>
      </c>
      <c r="M19">
        <v>9.0994022221775328E-2</v>
      </c>
      <c r="O19">
        <v>1.2302903635227288E-2</v>
      </c>
      <c r="Q19">
        <v>2.6815261821343502E-3</v>
      </c>
      <c r="W19" t="s">
        <v>15</v>
      </c>
      <c r="X19" t="s">
        <v>36</v>
      </c>
      <c r="Y19">
        <f t="shared" si="15"/>
        <v>37.285007595592248</v>
      </c>
      <c r="Z19">
        <f t="shared" si="14"/>
        <v>5.164455884393969</v>
      </c>
      <c r="AA19">
        <f t="shared" si="14"/>
        <v>0</v>
      </c>
      <c r="AB19">
        <f t="shared" si="14"/>
        <v>5.8545309287172778</v>
      </c>
      <c r="AC19">
        <f t="shared" si="14"/>
        <v>0</v>
      </c>
      <c r="AD19">
        <f t="shared" si="14"/>
        <v>0.31788616717740498</v>
      </c>
      <c r="AE19">
        <f t="shared" si="14"/>
        <v>0</v>
      </c>
      <c r="AF19">
        <f t="shared" si="14"/>
        <v>0.13732069190594881</v>
      </c>
      <c r="AG19">
        <f t="shared" si="14"/>
        <v>0</v>
      </c>
      <c r="AH19">
        <f t="shared" si="14"/>
        <v>0.54120001534615958</v>
      </c>
      <c r="AI19">
        <f t="shared" si="14"/>
        <v>0</v>
      </c>
      <c r="AJ19">
        <f t="shared" si="14"/>
        <v>7.3173286262248088E-2</v>
      </c>
      <c r="AK19">
        <f t="shared" si="14"/>
        <v>0</v>
      </c>
      <c r="AL19">
        <f t="shared" si="14"/>
        <v>1.5948762077856029E-2</v>
      </c>
    </row>
    <row r="20" spans="2:38" x14ac:dyDescent="0.25">
      <c r="B20" t="s">
        <v>15</v>
      </c>
      <c r="C20" t="s">
        <v>23</v>
      </c>
      <c r="D20">
        <v>10.625603058830526</v>
      </c>
      <c r="E20">
        <v>5.1994609644879253</v>
      </c>
      <c r="G20">
        <v>2.6334289423076469</v>
      </c>
      <c r="I20">
        <v>6.0113227874505313</v>
      </c>
      <c r="K20">
        <v>7.431549240692525</v>
      </c>
      <c r="M20">
        <v>9.2291818332688713</v>
      </c>
      <c r="O20">
        <v>6.5816736400110756</v>
      </c>
      <c r="Q20">
        <v>3.1962778455228751</v>
      </c>
      <c r="W20" t="s">
        <v>15</v>
      </c>
      <c r="X20" t="s">
        <v>37</v>
      </c>
      <c r="Y20">
        <f t="shared" si="15"/>
        <v>63.197300197211632</v>
      </c>
      <c r="Z20">
        <f t="shared" si="14"/>
        <v>30.924540811201013</v>
      </c>
      <c r="AA20">
        <f t="shared" si="14"/>
        <v>0</v>
      </c>
      <c r="AB20">
        <f t="shared" si="14"/>
        <v>15.662696836461624</v>
      </c>
      <c r="AC20">
        <f t="shared" si="14"/>
        <v>0</v>
      </c>
      <c r="AD20">
        <f t="shared" si="14"/>
        <v>35.753205599481774</v>
      </c>
      <c r="AE20">
        <f t="shared" si="14"/>
        <v>0</v>
      </c>
      <c r="AF20">
        <f t="shared" si="14"/>
        <v>44.200206397141343</v>
      </c>
      <c r="AG20">
        <f t="shared" si="14"/>
        <v>0</v>
      </c>
      <c r="AH20">
        <f t="shared" si="14"/>
        <v>54.891884409988428</v>
      </c>
      <c r="AI20">
        <f t="shared" si="14"/>
        <v>0</v>
      </c>
      <c r="AJ20">
        <f t="shared" si="14"/>
        <v>39.145449206497474</v>
      </c>
      <c r="AK20">
        <f t="shared" si="14"/>
        <v>0</v>
      </c>
      <c r="AL20">
        <f t="shared" si="14"/>
        <v>19.010321522347365</v>
      </c>
    </row>
    <row r="21" spans="2:38" x14ac:dyDescent="0.25">
      <c r="B21" t="s">
        <v>15</v>
      </c>
      <c r="C21" t="s">
        <v>14</v>
      </c>
      <c r="D21">
        <v>8.1748280131512505</v>
      </c>
      <c r="G21">
        <v>9.4327893402849874</v>
      </c>
      <c r="I21">
        <v>14.879101865862751</v>
      </c>
      <c r="K21">
        <v>14.927330224575178</v>
      </c>
      <c r="M21">
        <v>15.37668978813767</v>
      </c>
      <c r="O21">
        <v>13.792526913574465</v>
      </c>
      <c r="Q21">
        <v>6.149895013156601</v>
      </c>
      <c r="W21" t="s">
        <v>15</v>
      </c>
      <c r="X21" t="s">
        <v>14</v>
      </c>
      <c r="Y21">
        <f t="shared" si="15"/>
        <v>48.620963642938456</v>
      </c>
      <c r="Z21">
        <f t="shared" si="14"/>
        <v>0</v>
      </c>
      <c r="AA21">
        <f t="shared" si="14"/>
        <v>0</v>
      </c>
      <c r="AB21">
        <f t="shared" si="14"/>
        <v>56.102869299228175</v>
      </c>
      <c r="AC21">
        <f t="shared" si="14"/>
        <v>0</v>
      </c>
      <c r="AD21">
        <f t="shared" si="14"/>
        <v>88.495595221803157</v>
      </c>
      <c r="AE21">
        <f t="shared" si="14"/>
        <v>0</v>
      </c>
      <c r="AF21">
        <f t="shared" si="14"/>
        <v>88.782440311601164</v>
      </c>
      <c r="AG21">
        <f t="shared" si="14"/>
        <v>0</v>
      </c>
      <c r="AH21">
        <f t="shared" si="14"/>
        <v>91.455070851036396</v>
      </c>
      <c r="AI21">
        <f t="shared" si="14"/>
        <v>0</v>
      </c>
      <c r="AJ21">
        <f t="shared" si="14"/>
        <v>82.033034643703488</v>
      </c>
      <c r="AK21">
        <f t="shared" si="14"/>
        <v>0</v>
      </c>
      <c r="AL21">
        <f t="shared" si="14"/>
        <v>36.577383813034018</v>
      </c>
    </row>
    <row r="39" spans="2:15" x14ac:dyDescent="0.25">
      <c r="B39" s="8" t="s">
        <v>32</v>
      </c>
    </row>
    <row r="40" spans="2:15" x14ac:dyDescent="0.25">
      <c r="B40" s="3" t="s">
        <v>1</v>
      </c>
      <c r="E40" t="s">
        <v>40</v>
      </c>
      <c r="N40" t="s">
        <v>206</v>
      </c>
    </row>
    <row r="41" spans="2:15" x14ac:dyDescent="0.25">
      <c r="C41" s="3" t="s">
        <v>2</v>
      </c>
      <c r="D41" s="3" t="s">
        <v>3</v>
      </c>
      <c r="E41" s="3" t="s">
        <v>4</v>
      </c>
      <c r="F41" s="3" t="s">
        <v>204</v>
      </c>
      <c r="G41" s="3" t="s">
        <v>205</v>
      </c>
      <c r="H41" s="3" t="s">
        <v>200</v>
      </c>
      <c r="I41" s="3" t="s">
        <v>201</v>
      </c>
      <c r="J41" s="3" t="s">
        <v>202</v>
      </c>
      <c r="K41" s="3" t="s">
        <v>203</v>
      </c>
      <c r="L41" s="3"/>
    </row>
    <row r="42" spans="2:15" x14ac:dyDescent="0.25">
      <c r="B42" t="s">
        <v>11</v>
      </c>
      <c r="C42" t="s">
        <v>38</v>
      </c>
      <c r="D42">
        <v>0</v>
      </c>
      <c r="E42">
        <f>F8*85*2.47105/35.3147</f>
        <v>3.1633112267746255</v>
      </c>
      <c r="F42">
        <f>H8*85*2.47105/35.3147</f>
        <v>1.5524866521983849</v>
      </c>
      <c r="G42">
        <f>J8*85*2.47105/35.3147</f>
        <v>6.421287798094685</v>
      </c>
      <c r="H42">
        <f>L8*85*2.47105/35.3147</f>
        <v>6.946162640797696</v>
      </c>
      <c r="I42">
        <f>N8*85*2.47105/35.3147</f>
        <v>7.4902591355906001</v>
      </c>
      <c r="J42">
        <f>P8*85*2.47105/35.3147</f>
        <v>29.104234141610085</v>
      </c>
      <c r="K42">
        <f>R8*85*2.47105/35.3147</f>
        <v>10.566863558258337</v>
      </c>
      <c r="M42" t="s">
        <v>11</v>
      </c>
      <c r="N42" t="s">
        <v>38</v>
      </c>
      <c r="O42">
        <f>SUM(E42:K42)</f>
        <v>65.244605153324414</v>
      </c>
    </row>
    <row r="43" spans="2:15" x14ac:dyDescent="0.25">
      <c r="B43" t="s">
        <v>11</v>
      </c>
      <c r="C43" t="s">
        <v>39</v>
      </c>
      <c r="D43">
        <v>0</v>
      </c>
      <c r="E43">
        <f t="shared" ref="E43:E47" si="16">F9*85*2.47105/35.3147</f>
        <v>5.4733252006134743</v>
      </c>
      <c r="F43">
        <f t="shared" ref="F43:F47" si="17">H9*85*2.47105/35.3147</f>
        <v>2.8632456567510669</v>
      </c>
      <c r="G43">
        <f t="shared" ref="G43:G48" si="18">J9*85*2.47105/35.3147</f>
        <v>9.336027910202823</v>
      </c>
      <c r="H43">
        <f t="shared" ref="H43:H48" si="19">L9*85*2.47105/35.3147</f>
        <v>28.832866028092358</v>
      </c>
      <c r="I43">
        <f t="shared" ref="I43:I48" si="20">N9*85*2.47105/35.3147</f>
        <v>13.732916394993371</v>
      </c>
      <c r="J43">
        <f t="shared" ref="J43:J48" si="21">P9*85*2.47105/35.3147</f>
        <v>39.226962893960355</v>
      </c>
      <c r="K43">
        <f t="shared" ref="K43:K48" si="22">R9*85*2.47105/35.3147</f>
        <v>21.405686981563935</v>
      </c>
      <c r="M43" t="s">
        <v>11</v>
      </c>
      <c r="N43" t="s">
        <v>39</v>
      </c>
      <c r="O43">
        <f>SUM(E43:K43)</f>
        <v>120.87103106617737</v>
      </c>
    </row>
    <row r="44" spans="2:15" x14ac:dyDescent="0.25">
      <c r="B44" t="s">
        <v>11</v>
      </c>
      <c r="C44" t="s">
        <v>14</v>
      </c>
      <c r="D44">
        <v>0</v>
      </c>
      <c r="E44">
        <f t="shared" si="16"/>
        <v>1.7787457010113747</v>
      </c>
      <c r="F44">
        <f t="shared" si="17"/>
        <v>2.0955891580466619</v>
      </c>
      <c r="G44">
        <f t="shared" si="18"/>
        <v>5.827184217365815</v>
      </c>
      <c r="H44">
        <f t="shared" si="19"/>
        <v>23.254781536702719</v>
      </c>
      <c r="I44">
        <f t="shared" si="20"/>
        <v>3.8149919001143617</v>
      </c>
      <c r="J44">
        <f t="shared" si="21"/>
        <v>6.884442286944072</v>
      </c>
      <c r="K44">
        <f t="shared" si="22"/>
        <v>3.4407798450026017</v>
      </c>
    </row>
    <row r="45" spans="2:15" x14ac:dyDescent="0.25">
      <c r="B45" t="s">
        <v>15</v>
      </c>
      <c r="C45" t="s">
        <v>38</v>
      </c>
      <c r="D45">
        <v>0</v>
      </c>
      <c r="E45">
        <f t="shared" si="16"/>
        <v>30.261194729415493</v>
      </c>
      <c r="F45">
        <f t="shared" si="17"/>
        <v>4.8042572960492036</v>
      </c>
      <c r="G45">
        <f t="shared" si="18"/>
        <v>1.283869599195989</v>
      </c>
      <c r="H45">
        <f t="shared" si="19"/>
        <v>0</v>
      </c>
      <c r="I45">
        <f t="shared" si="20"/>
        <v>0.63888695059039047</v>
      </c>
      <c r="J45">
        <f t="shared" si="21"/>
        <v>0</v>
      </c>
      <c r="K45">
        <f t="shared" si="22"/>
        <v>7.3678030800149688E-2</v>
      </c>
      <c r="M45" t="s">
        <v>15</v>
      </c>
      <c r="N45" t="s">
        <v>38</v>
      </c>
      <c r="O45">
        <f>SUM(E45:K45)</f>
        <v>37.061886606051225</v>
      </c>
    </row>
    <row r="46" spans="2:15" x14ac:dyDescent="0.25">
      <c r="B46" t="s">
        <v>15</v>
      </c>
      <c r="C46" t="s">
        <v>39</v>
      </c>
      <c r="D46">
        <v>0</v>
      </c>
      <c r="E46">
        <f t="shared" si="16"/>
        <v>30.04724428948235</v>
      </c>
      <c r="F46">
        <f t="shared" si="17"/>
        <v>38.343395640877354</v>
      </c>
      <c r="G46">
        <f t="shared" si="18"/>
        <v>21.624950596945865</v>
      </c>
      <c r="H46">
        <f t="shared" si="19"/>
        <v>20.001454947122447</v>
      </c>
      <c r="I46">
        <f t="shared" si="20"/>
        <v>22.765094329368335</v>
      </c>
      <c r="J46">
        <f t="shared" si="21"/>
        <v>62.895652233517779</v>
      </c>
      <c r="K46">
        <f t="shared" si="22"/>
        <v>50.498481101164529</v>
      </c>
      <c r="M46" t="s">
        <v>15</v>
      </c>
      <c r="N46" t="s">
        <v>39</v>
      </c>
      <c r="O46">
        <f>SUM(E46:K46)</f>
        <v>246.17627313847868</v>
      </c>
    </row>
    <row r="47" spans="2:15" x14ac:dyDescent="0.25">
      <c r="B47" t="s">
        <v>15</v>
      </c>
      <c r="C47" t="s">
        <v>14</v>
      </c>
      <c r="D47">
        <v>0</v>
      </c>
      <c r="E47">
        <f t="shared" si="16"/>
        <v>1.7228725279575987</v>
      </c>
      <c r="F47">
        <f t="shared" si="17"/>
        <v>2.8461337243619207</v>
      </c>
      <c r="G47">
        <f t="shared" si="18"/>
        <v>3.4379531492563595</v>
      </c>
      <c r="H47">
        <f t="shared" si="19"/>
        <v>0</v>
      </c>
      <c r="I47">
        <f t="shared" si="20"/>
        <v>3.351395518185003</v>
      </c>
      <c r="J47">
        <f t="shared" si="21"/>
        <v>10.886632400658184</v>
      </c>
      <c r="K47">
        <f t="shared" si="22"/>
        <v>10.783860487165393</v>
      </c>
    </row>
    <row r="48" spans="2:15" x14ac:dyDescent="0.25">
      <c r="B48" s="3" t="s">
        <v>18</v>
      </c>
      <c r="E48">
        <v>5.0519577550852164</v>
      </c>
      <c r="F48">
        <v>6.4468213157249963</v>
      </c>
      <c r="G48">
        <f t="shared" si="18"/>
        <v>15.946988822021646</v>
      </c>
      <c r="H48">
        <f t="shared" si="19"/>
        <v>0.25495299776986485</v>
      </c>
      <c r="I48">
        <f t="shared" si="20"/>
        <v>16.915648924448458</v>
      </c>
      <c r="J48">
        <f t="shared" si="21"/>
        <v>17.154180651490616</v>
      </c>
      <c r="K48">
        <f t="shared" si="22"/>
        <v>1.1987518488464268</v>
      </c>
    </row>
    <row r="49" spans="2:15" x14ac:dyDescent="0.25">
      <c r="C49" s="3" t="s">
        <v>2</v>
      </c>
      <c r="D49" s="3" t="s">
        <v>19</v>
      </c>
      <c r="E49" s="55">
        <v>1</v>
      </c>
      <c r="F49" s="55" t="s">
        <v>219</v>
      </c>
      <c r="G49" s="55" t="s">
        <v>220</v>
      </c>
      <c r="H49" s="55" t="s">
        <v>221</v>
      </c>
      <c r="I49" s="55" t="s">
        <v>222</v>
      </c>
      <c r="J49" s="55" t="s">
        <v>223</v>
      </c>
      <c r="K49" s="55" t="s">
        <v>224</v>
      </c>
      <c r="L49" s="3"/>
      <c r="M49" s="3" t="s">
        <v>207</v>
      </c>
    </row>
    <row r="50" spans="2:15" x14ac:dyDescent="0.25">
      <c r="B50" t="s">
        <v>11</v>
      </c>
      <c r="C50" t="s">
        <v>36</v>
      </c>
      <c r="D50">
        <f>D16*85*2.47105/35.3147</f>
        <v>37.285007595592248</v>
      </c>
      <c r="E50">
        <f>E16*85*2.47105/35.3147</f>
        <v>34.1216003596465</v>
      </c>
      <c r="F50">
        <f>G16*85*2.47105/35.3147</f>
        <v>41.48815108996336</v>
      </c>
      <c r="G50">
        <f>I16*85*2.47105/35.3147</f>
        <v>49.243176140208654</v>
      </c>
      <c r="H50">
        <f>K16*85*2.47105/35.3147</f>
        <v>51.791187666411396</v>
      </c>
      <c r="I50">
        <f>M16*85*2.47105/35.3147</f>
        <v>61.145105257969995</v>
      </c>
      <c r="J50">
        <f>O16*85*2.47105/35.3147</f>
        <v>51.772749463671126</v>
      </c>
      <c r="K50">
        <f>Q16*85*2.47105/35.3147</f>
        <v>56.040885016651771</v>
      </c>
      <c r="M50" t="s">
        <v>11</v>
      </c>
      <c r="N50" t="s">
        <v>143</v>
      </c>
      <c r="O50">
        <f>SUM(K50:K51)</f>
        <v>154.75305021700024</v>
      </c>
    </row>
    <row r="51" spans="2:15" x14ac:dyDescent="0.25">
      <c r="B51" t="s">
        <v>11</v>
      </c>
      <c r="C51" t="s">
        <v>37</v>
      </c>
      <c r="D51">
        <f t="shared" ref="D51:E55" si="23">D17*85*2.47105/35.3147</f>
        <v>63.197300197211632</v>
      </c>
      <c r="E51">
        <f t="shared" si="23"/>
        <v>57.724139323900914</v>
      </c>
      <c r="F51">
        <f t="shared" ref="F51:F55" si="24">G17*85*2.47105/35.3147</f>
        <v>71.003198073239361</v>
      </c>
      <c r="G51">
        <f t="shared" ref="G51:G55" si="25">I17*85*2.47105/35.3147</f>
        <v>94.294810695388847</v>
      </c>
      <c r="H51">
        <f t="shared" ref="H51:H55" si="26">K17*85*2.47105/35.3147</f>
        <v>90.550754069241208</v>
      </c>
      <c r="I51">
        <f t="shared" ref="I51:I55" si="27">M17*85*2.47105/35.3147</f>
        <v>111.03158327356145</v>
      </c>
      <c r="J51">
        <f t="shared" ref="J51:J55" si="28">O17*85*2.47105/35.3147</f>
        <v>100.51661065872051</v>
      </c>
      <c r="K51">
        <f t="shared" ref="K51:K55" si="29">Q17*85*2.47105/35.3147</f>
        <v>98.712165200348466</v>
      </c>
      <c r="M51" t="s">
        <v>11</v>
      </c>
      <c r="N51" t="s">
        <v>208</v>
      </c>
      <c r="O51">
        <f>K50</f>
        <v>56.040885016651771</v>
      </c>
    </row>
    <row r="52" spans="2:15" x14ac:dyDescent="0.25">
      <c r="B52" t="s">
        <v>11</v>
      </c>
      <c r="C52" t="s">
        <v>14</v>
      </c>
      <c r="D52">
        <f t="shared" si="23"/>
        <v>48.620963642938456</v>
      </c>
      <c r="E52">
        <f t="shared" si="23"/>
        <v>46.163310049603957</v>
      </c>
      <c r="F52">
        <f t="shared" si="24"/>
        <v>62.201622273084553</v>
      </c>
      <c r="G52">
        <f t="shared" si="25"/>
        <v>73.854034668745797</v>
      </c>
      <c r="H52">
        <f t="shared" si="26"/>
        <v>43.198402033452055</v>
      </c>
      <c r="I52">
        <f t="shared" si="27"/>
        <v>33.962528541931633</v>
      </c>
      <c r="J52">
        <f t="shared" si="28"/>
        <v>26.154163649693803</v>
      </c>
      <c r="K52">
        <f t="shared" si="29"/>
        <v>26.624858409238378</v>
      </c>
      <c r="M52" t="s">
        <v>15</v>
      </c>
      <c r="N52" t="s">
        <v>143</v>
      </c>
      <c r="O52">
        <f>SUM(K53:K54)</f>
        <v>19.02627028442522</v>
      </c>
    </row>
    <row r="53" spans="2:15" x14ac:dyDescent="0.25">
      <c r="B53" t="s">
        <v>15</v>
      </c>
      <c r="C53" t="s">
        <v>36</v>
      </c>
      <c r="D53">
        <f t="shared" si="23"/>
        <v>37.285007595592248</v>
      </c>
      <c r="E53">
        <f t="shared" si="23"/>
        <v>5.164455884393969</v>
      </c>
      <c r="F53">
        <f t="shared" si="24"/>
        <v>5.8545309287172778</v>
      </c>
      <c r="G53">
        <f t="shared" si="25"/>
        <v>0.31788616717740498</v>
      </c>
      <c r="H53">
        <f t="shared" si="26"/>
        <v>0.13732069190594881</v>
      </c>
      <c r="I53">
        <f t="shared" si="27"/>
        <v>0.54120001534615958</v>
      </c>
      <c r="J53">
        <f t="shared" si="28"/>
        <v>7.3173286262248088E-2</v>
      </c>
      <c r="K53">
        <f t="shared" si="29"/>
        <v>1.5948762077856029E-2</v>
      </c>
      <c r="M53" t="s">
        <v>15</v>
      </c>
      <c r="N53" t="s">
        <v>208</v>
      </c>
      <c r="O53">
        <f>K53</f>
        <v>1.5948762077856029E-2</v>
      </c>
    </row>
    <row r="54" spans="2:15" x14ac:dyDescent="0.25">
      <c r="B54" t="s">
        <v>15</v>
      </c>
      <c r="C54" t="s">
        <v>37</v>
      </c>
      <c r="D54">
        <f t="shared" si="23"/>
        <v>63.197300197211632</v>
      </c>
      <c r="E54">
        <f t="shared" si="23"/>
        <v>30.924540811201013</v>
      </c>
      <c r="F54">
        <f t="shared" si="24"/>
        <v>15.662696836461624</v>
      </c>
      <c r="G54">
        <f t="shared" si="25"/>
        <v>35.753205599481774</v>
      </c>
      <c r="H54">
        <f t="shared" si="26"/>
        <v>44.200206397141343</v>
      </c>
      <c r="I54">
        <f t="shared" si="27"/>
        <v>54.891884409988428</v>
      </c>
      <c r="J54">
        <f t="shared" si="28"/>
        <v>39.145449206497474</v>
      </c>
      <c r="K54">
        <f t="shared" si="29"/>
        <v>19.010321522347365</v>
      </c>
    </row>
    <row r="55" spans="2:15" x14ac:dyDescent="0.25">
      <c r="B55" t="s">
        <v>15</v>
      </c>
      <c r="C55" t="s">
        <v>14</v>
      </c>
      <c r="D55">
        <f t="shared" si="23"/>
        <v>48.620963642938456</v>
      </c>
      <c r="F55">
        <f t="shared" si="24"/>
        <v>56.102869299228175</v>
      </c>
      <c r="G55">
        <f t="shared" si="25"/>
        <v>88.495595221803157</v>
      </c>
      <c r="H55">
        <f t="shared" si="26"/>
        <v>88.782440311601164</v>
      </c>
      <c r="I55">
        <f t="shared" si="27"/>
        <v>91.455070851036396</v>
      </c>
      <c r="J55">
        <f t="shared" si="28"/>
        <v>82.033034643703488</v>
      </c>
      <c r="K55">
        <f t="shared" si="29"/>
        <v>36.577383813034018</v>
      </c>
    </row>
  </sheetData>
  <pageMargins left="0.7" right="0.7" top="0.75" bottom="0.75" header="0.3" footer="0.3"/>
  <pageSetup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R55"/>
  <sheetViews>
    <sheetView topLeftCell="A53" zoomScale="107" zoomScaleNormal="107" workbookViewId="0">
      <selection activeCell="N41" sqref="N41"/>
    </sheetView>
  </sheetViews>
  <sheetFormatPr defaultRowHeight="15" x14ac:dyDescent="0.25"/>
  <cols>
    <col min="1" max="1" width="12.42578125" customWidth="1"/>
    <col min="3" max="3" width="14.5703125" bestFit="1" customWidth="1"/>
  </cols>
  <sheetData>
    <row r="2" spans="1:18" x14ac:dyDescent="0.25">
      <c r="A2" s="3" t="s">
        <v>0</v>
      </c>
      <c r="B2" t="s">
        <v>24</v>
      </c>
    </row>
    <row r="3" spans="1:18" ht="45" x14ac:dyDescent="0.25">
      <c r="A3" s="1" t="s">
        <v>25</v>
      </c>
      <c r="B3" s="2" t="s">
        <v>27</v>
      </c>
    </row>
    <row r="6" spans="1:18" x14ac:dyDescent="0.25">
      <c r="B6" s="3" t="s">
        <v>1</v>
      </c>
    </row>
    <row r="7" spans="1:18" x14ac:dyDescent="0.25">
      <c r="C7" s="3" t="s">
        <v>2</v>
      </c>
      <c r="D7" s="3" t="s">
        <v>3</v>
      </c>
      <c r="E7" s="3" t="s">
        <v>4</v>
      </c>
      <c r="F7" s="3" t="s">
        <v>4</v>
      </c>
      <c r="G7" s="3" t="s">
        <v>5</v>
      </c>
      <c r="H7" s="3" t="s">
        <v>5</v>
      </c>
      <c r="I7" s="3" t="s">
        <v>6</v>
      </c>
      <c r="J7" s="3" t="s">
        <v>6</v>
      </c>
      <c r="K7" s="3" t="s">
        <v>7</v>
      </c>
      <c r="L7" s="3" t="s">
        <v>7</v>
      </c>
      <c r="M7" s="3" t="s">
        <v>8</v>
      </c>
      <c r="N7" s="3" t="s">
        <v>8</v>
      </c>
      <c r="O7" s="3" t="s">
        <v>9</v>
      </c>
      <c r="P7" s="3" t="s">
        <v>9</v>
      </c>
      <c r="Q7" s="3" t="s">
        <v>10</v>
      </c>
      <c r="R7" s="3" t="s">
        <v>10</v>
      </c>
    </row>
    <row r="8" spans="1:18" x14ac:dyDescent="0.25">
      <c r="B8" t="s">
        <v>11</v>
      </c>
      <c r="C8" t="s">
        <v>12</v>
      </c>
      <c r="D8">
        <v>0</v>
      </c>
      <c r="F8">
        <v>0.53185957853200239</v>
      </c>
      <c r="H8">
        <v>0.26102550059758023</v>
      </c>
      <c r="J8">
        <v>1.0796356024094276</v>
      </c>
      <c r="L8">
        <v>1.1678848111054405</v>
      </c>
      <c r="N8">
        <v>1.2593658294611192</v>
      </c>
      <c r="P8">
        <v>4.8934058631456629</v>
      </c>
      <c r="R8">
        <v>1.776647062398222</v>
      </c>
    </row>
    <row r="9" spans="1:18" x14ac:dyDescent="0.25">
      <c r="B9" t="s">
        <v>11</v>
      </c>
      <c r="C9" t="s">
        <v>13</v>
      </c>
      <c r="D9">
        <v>0</v>
      </c>
      <c r="F9">
        <v>0.92025103623301219</v>
      </c>
      <c r="H9">
        <v>0.48140841006843682</v>
      </c>
      <c r="J9">
        <v>1.5697019716097809</v>
      </c>
      <c r="L9">
        <v>4.847779707470262</v>
      </c>
      <c r="N9">
        <v>2.3089675982668592</v>
      </c>
      <c r="P9">
        <v>6.5953788471028245</v>
      </c>
      <c r="R9">
        <v>3.5990197739129046</v>
      </c>
    </row>
    <row r="10" spans="1:18" x14ac:dyDescent="0.25">
      <c r="B10" t="s">
        <v>11</v>
      </c>
      <c r="C10" t="s">
        <v>14</v>
      </c>
      <c r="D10">
        <v>0</v>
      </c>
      <c r="F10">
        <v>0.29906729721947872</v>
      </c>
      <c r="H10">
        <v>0.35233939580183443</v>
      </c>
      <c r="J10">
        <v>0.9797467020140691</v>
      </c>
      <c r="L10">
        <v>3.9099150922229806</v>
      </c>
      <c r="N10">
        <v>0.64142913505437038</v>
      </c>
      <c r="P10">
        <v>1.1575075326670792</v>
      </c>
      <c r="R10">
        <v>0.57851143532608018</v>
      </c>
    </row>
    <row r="11" spans="1:18" x14ac:dyDescent="0.25">
      <c r="B11" t="s">
        <v>15</v>
      </c>
      <c r="C11" t="s">
        <v>16</v>
      </c>
      <c r="D11">
        <v>0</v>
      </c>
      <c r="F11">
        <v>5.0879300583623746</v>
      </c>
      <c r="H11">
        <v>0.80775809822587363</v>
      </c>
      <c r="J11">
        <v>0.21586189121664925</v>
      </c>
      <c r="L11">
        <v>0</v>
      </c>
      <c r="N11">
        <v>0.10741849913296903</v>
      </c>
      <c r="P11">
        <v>0</v>
      </c>
      <c r="R11">
        <v>1.2387768259018477E-2</v>
      </c>
    </row>
    <row r="12" spans="1:18" x14ac:dyDescent="0.25">
      <c r="B12" t="s">
        <v>15</v>
      </c>
      <c r="C12" t="s">
        <v>17</v>
      </c>
      <c r="D12">
        <v>0</v>
      </c>
      <c r="F12">
        <v>5.0519577550852164</v>
      </c>
      <c r="H12">
        <v>6.4468213157249963</v>
      </c>
      <c r="J12">
        <v>3.6358854016378563</v>
      </c>
      <c r="L12">
        <v>3.3629208875062404</v>
      </c>
      <c r="N12">
        <v>3.8275821148349367</v>
      </c>
      <c r="P12">
        <v>10.574885836485374</v>
      </c>
      <c r="R12">
        <v>8.4905021825363356</v>
      </c>
    </row>
    <row r="13" spans="1:18" x14ac:dyDescent="0.25">
      <c r="B13" t="s">
        <v>15</v>
      </c>
      <c r="C13" t="s">
        <v>14</v>
      </c>
      <c r="D13">
        <v>0</v>
      </c>
      <c r="F13">
        <v>0.28967312758479291</v>
      </c>
      <c r="H13">
        <v>0.47853131562659806</v>
      </c>
      <c r="J13">
        <v>0.57803617219183356</v>
      </c>
      <c r="L13">
        <v>0</v>
      </c>
      <c r="N13">
        <v>0.5634829076282073</v>
      </c>
      <c r="P13">
        <v>1.8304110171766639</v>
      </c>
      <c r="R13">
        <v>1.8131315834830857</v>
      </c>
    </row>
    <row r="14" spans="1:18" x14ac:dyDescent="0.25">
      <c r="B14" s="3" t="s">
        <v>18</v>
      </c>
      <c r="F14">
        <v>5.0519577550852164</v>
      </c>
      <c r="G14">
        <v>0</v>
      </c>
      <c r="H14">
        <v>6.4468213157249963</v>
      </c>
      <c r="I14">
        <v>0.95465736376851584</v>
      </c>
      <c r="J14">
        <v>2.6812280378693405</v>
      </c>
      <c r="K14">
        <v>3.3200546678337579</v>
      </c>
      <c r="L14">
        <v>4.2866219672482393E-2</v>
      </c>
      <c r="M14">
        <v>0.98348956036133239</v>
      </c>
      <c r="N14">
        <v>2.8440925544736042</v>
      </c>
      <c r="O14">
        <v>7.6906880332024361</v>
      </c>
      <c r="P14">
        <v>2.8841978032829374</v>
      </c>
      <c r="Q14">
        <v>8.2889514632471695</v>
      </c>
      <c r="R14">
        <v>0.20155071928916574</v>
      </c>
    </row>
    <row r="15" spans="1:18" x14ac:dyDescent="0.25">
      <c r="C15" s="3" t="s">
        <v>2</v>
      </c>
      <c r="D15" s="3" t="s">
        <v>19</v>
      </c>
      <c r="E15" s="3" t="s">
        <v>4</v>
      </c>
      <c r="F15" s="3"/>
      <c r="G15" s="3" t="s">
        <v>5</v>
      </c>
      <c r="H15" s="3"/>
      <c r="I15" s="3" t="s">
        <v>6</v>
      </c>
      <c r="J15" s="3"/>
      <c r="K15" s="3" t="s">
        <v>7</v>
      </c>
      <c r="L15" s="3"/>
      <c r="M15" s="3" t="s">
        <v>8</v>
      </c>
      <c r="N15" s="3"/>
      <c r="O15" s="3" t="s">
        <v>9</v>
      </c>
      <c r="P15" s="3"/>
      <c r="Q15" s="3" t="s">
        <v>10</v>
      </c>
      <c r="R15" s="3"/>
    </row>
    <row r="16" spans="1:18" x14ac:dyDescent="0.25">
      <c r="B16" t="s">
        <v>11</v>
      </c>
      <c r="C16" t="s">
        <v>20</v>
      </c>
      <c r="D16">
        <v>6.2688704979477015</v>
      </c>
      <c r="E16">
        <v>5.7369947770276672</v>
      </c>
      <c r="G16">
        <v>6.9755610405994553</v>
      </c>
      <c r="I16">
        <v>8.2794429728663896</v>
      </c>
      <c r="K16">
        <v>8.7078498665512214</v>
      </c>
      <c r="M16">
        <v>10.280559698502225</v>
      </c>
      <c r="O16">
        <v>8.7047497812180659</v>
      </c>
      <c r="Q16">
        <v>9.4223676865040815</v>
      </c>
    </row>
    <row r="17" spans="2:17" x14ac:dyDescent="0.25">
      <c r="B17" t="s">
        <v>11</v>
      </c>
      <c r="C17" t="s">
        <v>21</v>
      </c>
      <c r="D17">
        <v>10.625603058830526</v>
      </c>
      <c r="E17">
        <v>9.7053796515735211</v>
      </c>
      <c r="G17">
        <v>11.938038433278669</v>
      </c>
      <c r="I17">
        <v>15.854146076337869</v>
      </c>
      <c r="K17">
        <v>15.224643559377746</v>
      </c>
      <c r="M17">
        <v>18.668163468641414</v>
      </c>
      <c r="O17">
        <v>16.900241028424531</v>
      </c>
      <c r="Q17">
        <v>16.596852733004646</v>
      </c>
    </row>
    <row r="18" spans="2:17" x14ac:dyDescent="0.25">
      <c r="B18" t="s">
        <v>11</v>
      </c>
      <c r="C18" t="s">
        <v>14</v>
      </c>
      <c r="D18">
        <v>8.1748280131512505</v>
      </c>
      <c r="E18">
        <v>7.7616133432620282</v>
      </c>
      <c r="G18">
        <v>10.458195932842546</v>
      </c>
      <c r="I18">
        <v>12.417360460563239</v>
      </c>
      <c r="K18">
        <v>7.2631120530603184</v>
      </c>
      <c r="M18">
        <v>5.7102494257609147</v>
      </c>
      <c r="O18">
        <v>4.3973992624704277</v>
      </c>
      <c r="Q18">
        <v>4.4765389671917539</v>
      </c>
    </row>
    <row r="19" spans="2:17" x14ac:dyDescent="0.25">
      <c r="B19" t="s">
        <v>15</v>
      </c>
      <c r="C19" t="s">
        <v>22</v>
      </c>
      <c r="D19">
        <v>6.2688704979477015</v>
      </c>
      <c r="E19">
        <v>0.86831966035208985</v>
      </c>
      <c r="G19">
        <v>0.9843446088689235</v>
      </c>
      <c r="I19">
        <v>5.3447413414492308E-2</v>
      </c>
      <c r="K19">
        <v>2.3088251545608788E-2</v>
      </c>
      <c r="M19">
        <v>9.0994022221775328E-2</v>
      </c>
      <c r="O19">
        <v>1.2302903635227288E-2</v>
      </c>
      <c r="Q19">
        <v>2.6815261821343502E-3</v>
      </c>
    </row>
    <row r="20" spans="2:17" x14ac:dyDescent="0.25">
      <c r="B20" t="s">
        <v>15</v>
      </c>
      <c r="C20" t="s">
        <v>23</v>
      </c>
      <c r="D20">
        <v>10.625603058830526</v>
      </c>
      <c r="E20">
        <v>5.1994609644879253</v>
      </c>
      <c r="G20">
        <v>2.6334289423076469</v>
      </c>
      <c r="I20">
        <v>6.0113227874505313</v>
      </c>
      <c r="K20">
        <v>7.431549240692525</v>
      </c>
      <c r="M20">
        <v>9.2291818332688713</v>
      </c>
      <c r="O20">
        <v>6.5816736400110756</v>
      </c>
      <c r="Q20">
        <v>3.1962778455228751</v>
      </c>
    </row>
    <row r="21" spans="2:17" x14ac:dyDescent="0.25">
      <c r="B21" t="s">
        <v>15</v>
      </c>
      <c r="C21" t="s">
        <v>14</v>
      </c>
      <c r="D21">
        <v>8.1748280131512505</v>
      </c>
      <c r="G21">
        <v>9.4327893402849874</v>
      </c>
      <c r="I21">
        <v>14.879101865862751</v>
      </c>
      <c r="K21">
        <v>14.927330224575178</v>
      </c>
      <c r="M21">
        <v>15.37668978813767</v>
      </c>
      <c r="O21">
        <v>13.792526913574465</v>
      </c>
      <c r="Q21">
        <v>6.149895013156601</v>
      </c>
    </row>
    <row r="39" spans="2:12" x14ac:dyDescent="0.25">
      <c r="B39" s="8" t="s">
        <v>32</v>
      </c>
    </row>
    <row r="40" spans="2:12" x14ac:dyDescent="0.25">
      <c r="B40" s="3" t="s">
        <v>1</v>
      </c>
    </row>
    <row r="41" spans="2:12" x14ac:dyDescent="0.25">
      <c r="C41" s="3" t="s">
        <v>2</v>
      </c>
      <c r="D41" s="3" t="s">
        <v>3</v>
      </c>
      <c r="E41" s="3" t="s">
        <v>4</v>
      </c>
      <c r="F41" s="3" t="s">
        <v>5</v>
      </c>
      <c r="G41" s="3" t="s">
        <v>6</v>
      </c>
      <c r="H41" s="3" t="s">
        <v>7</v>
      </c>
      <c r="I41" s="3" t="s">
        <v>8</v>
      </c>
      <c r="J41" s="3" t="s">
        <v>9</v>
      </c>
      <c r="K41" s="3" t="s">
        <v>10</v>
      </c>
      <c r="L41" s="3"/>
    </row>
    <row r="42" spans="2:12" x14ac:dyDescent="0.25">
      <c r="B42" t="s">
        <v>11</v>
      </c>
      <c r="C42" t="s">
        <v>12</v>
      </c>
      <c r="D42">
        <v>0</v>
      </c>
      <c r="E42">
        <v>0.53185957853200239</v>
      </c>
      <c r="F42">
        <v>0.26102550059758023</v>
      </c>
      <c r="G42">
        <v>1.0796356024094276</v>
      </c>
      <c r="H42">
        <v>1.1678848111054405</v>
      </c>
      <c r="I42">
        <v>1.2593658294611192</v>
      </c>
      <c r="J42">
        <v>4.8934058631456629</v>
      </c>
      <c r="K42">
        <v>1.776647062398222</v>
      </c>
    </row>
    <row r="43" spans="2:12" x14ac:dyDescent="0.25">
      <c r="B43" t="s">
        <v>11</v>
      </c>
      <c r="C43" t="s">
        <v>13</v>
      </c>
      <c r="D43">
        <v>0</v>
      </c>
      <c r="E43">
        <v>0.92025103623301219</v>
      </c>
      <c r="F43">
        <v>0.48140841006843682</v>
      </c>
      <c r="G43">
        <v>1.5697019716097809</v>
      </c>
      <c r="H43">
        <v>4.847779707470262</v>
      </c>
      <c r="I43">
        <v>2.3089675982668592</v>
      </c>
      <c r="J43">
        <v>6.5953788471028245</v>
      </c>
      <c r="K43">
        <v>3.5990197739129046</v>
      </c>
    </row>
    <row r="44" spans="2:12" x14ac:dyDescent="0.25">
      <c r="B44" t="s">
        <v>11</v>
      </c>
      <c r="C44" t="s">
        <v>14</v>
      </c>
      <c r="D44">
        <v>0</v>
      </c>
      <c r="E44">
        <v>0.29906729721947872</v>
      </c>
      <c r="F44">
        <v>0.35233939580183443</v>
      </c>
      <c r="G44">
        <v>0.9797467020140691</v>
      </c>
      <c r="H44">
        <v>3.9099150922229806</v>
      </c>
      <c r="I44">
        <v>0.64142913505437038</v>
      </c>
      <c r="J44">
        <v>1.1575075326670792</v>
      </c>
      <c r="K44">
        <v>0.57851143532608018</v>
      </c>
    </row>
    <row r="45" spans="2:12" x14ac:dyDescent="0.25">
      <c r="B45" t="s">
        <v>15</v>
      </c>
      <c r="C45" t="s">
        <v>16</v>
      </c>
      <c r="D45">
        <v>0</v>
      </c>
      <c r="E45">
        <v>5.0879300583623746</v>
      </c>
      <c r="F45">
        <v>0.80775809822587363</v>
      </c>
      <c r="G45">
        <v>0.21586189121664925</v>
      </c>
      <c r="H45">
        <v>0</v>
      </c>
      <c r="I45">
        <v>0.10741849913296903</v>
      </c>
      <c r="J45">
        <v>0</v>
      </c>
      <c r="K45">
        <v>1.2387768259018477E-2</v>
      </c>
    </row>
    <row r="46" spans="2:12" x14ac:dyDescent="0.25">
      <c r="B46" t="s">
        <v>15</v>
      </c>
      <c r="C46" t="s">
        <v>17</v>
      </c>
      <c r="D46">
        <v>0</v>
      </c>
      <c r="E46">
        <v>5.0519577550852164</v>
      </c>
      <c r="F46">
        <v>6.4468213157249963</v>
      </c>
      <c r="G46">
        <v>3.6358854016378563</v>
      </c>
      <c r="H46">
        <v>3.3629208875062404</v>
      </c>
      <c r="I46">
        <v>3.8275821148349367</v>
      </c>
      <c r="J46">
        <v>10.574885836485374</v>
      </c>
      <c r="K46">
        <v>8.4905021825363356</v>
      </c>
    </row>
    <row r="47" spans="2:12" x14ac:dyDescent="0.25">
      <c r="B47" t="s">
        <v>15</v>
      </c>
      <c r="C47" t="s">
        <v>14</v>
      </c>
      <c r="D47">
        <v>0</v>
      </c>
      <c r="E47">
        <v>0.28967312758479291</v>
      </c>
      <c r="F47">
        <v>0.47853131562659806</v>
      </c>
      <c r="G47">
        <v>0.57803617219183356</v>
      </c>
      <c r="H47">
        <v>0</v>
      </c>
      <c r="I47">
        <v>0.5634829076282073</v>
      </c>
      <c r="J47">
        <v>1.8304110171766639</v>
      </c>
      <c r="K47">
        <v>1.8131315834830857</v>
      </c>
    </row>
    <row r="48" spans="2:12" x14ac:dyDescent="0.25">
      <c r="B48" s="3" t="s">
        <v>18</v>
      </c>
      <c r="E48">
        <v>5.0519577550852164</v>
      </c>
      <c r="F48">
        <v>6.4468213157249963</v>
      </c>
      <c r="G48">
        <v>2.6812280378693405</v>
      </c>
      <c r="H48">
        <v>4.2866219672482393E-2</v>
      </c>
      <c r="I48">
        <v>2.8440925544736042</v>
      </c>
      <c r="J48">
        <v>2.8841978032829374</v>
      </c>
      <c r="K48">
        <v>0.20155071928916574</v>
      </c>
    </row>
    <row r="49" spans="2:12" x14ac:dyDescent="0.25">
      <c r="C49" s="3" t="s">
        <v>2</v>
      </c>
      <c r="D49" s="3" t="s">
        <v>19</v>
      </c>
      <c r="E49" s="3" t="s">
        <v>4</v>
      </c>
      <c r="F49" s="3" t="s">
        <v>5</v>
      </c>
      <c r="G49" s="3" t="s">
        <v>6</v>
      </c>
      <c r="H49" s="3" t="s">
        <v>7</v>
      </c>
      <c r="I49" s="3" t="s">
        <v>8</v>
      </c>
      <c r="J49" s="3" t="s">
        <v>9</v>
      </c>
      <c r="K49" s="3" t="s">
        <v>10</v>
      </c>
      <c r="L49" s="3"/>
    </row>
    <row r="50" spans="2:12" x14ac:dyDescent="0.25">
      <c r="B50" t="s">
        <v>11</v>
      </c>
      <c r="C50" t="s">
        <v>20</v>
      </c>
      <c r="D50">
        <v>6.2688704979477015</v>
      </c>
      <c r="E50">
        <v>5.7369947770276672</v>
      </c>
      <c r="F50">
        <v>6.9755610405994553</v>
      </c>
      <c r="G50">
        <v>8.2794429728663896</v>
      </c>
      <c r="H50">
        <v>8.7078498665512214</v>
      </c>
      <c r="I50">
        <v>10.280559698502225</v>
      </c>
      <c r="J50">
        <v>8.7047497812180659</v>
      </c>
      <c r="K50">
        <v>9.4223676865040815</v>
      </c>
    </row>
    <row r="51" spans="2:12" x14ac:dyDescent="0.25">
      <c r="B51" t="s">
        <v>11</v>
      </c>
      <c r="C51" t="s">
        <v>21</v>
      </c>
      <c r="D51">
        <v>10.625603058830526</v>
      </c>
      <c r="E51">
        <v>9.7053796515735211</v>
      </c>
      <c r="F51">
        <v>11.938038433278669</v>
      </c>
      <c r="G51">
        <v>15.854146076337869</v>
      </c>
      <c r="H51">
        <v>15.224643559377746</v>
      </c>
      <c r="I51">
        <v>18.668163468641414</v>
      </c>
      <c r="J51">
        <v>16.900241028424531</v>
      </c>
      <c r="K51">
        <v>16.596852733004646</v>
      </c>
    </row>
    <row r="52" spans="2:12" x14ac:dyDescent="0.25">
      <c r="B52" t="s">
        <v>11</v>
      </c>
      <c r="C52" t="s">
        <v>14</v>
      </c>
      <c r="D52">
        <v>8.1748280131512505</v>
      </c>
      <c r="E52">
        <v>7.7616133432620282</v>
      </c>
      <c r="F52">
        <v>10.458195932842546</v>
      </c>
      <c r="G52">
        <v>12.417360460563239</v>
      </c>
      <c r="H52">
        <v>7.2631120530603184</v>
      </c>
      <c r="I52">
        <v>5.7102494257609147</v>
      </c>
      <c r="J52">
        <v>4.3973992624704277</v>
      </c>
      <c r="K52">
        <v>4.4765389671917539</v>
      </c>
    </row>
    <row r="53" spans="2:12" x14ac:dyDescent="0.25">
      <c r="B53" t="s">
        <v>15</v>
      </c>
      <c r="C53" t="s">
        <v>22</v>
      </c>
      <c r="D53">
        <v>6.2688704979477015</v>
      </c>
      <c r="E53">
        <v>0.86831966035208985</v>
      </c>
      <c r="F53">
        <v>0.9843446088689235</v>
      </c>
      <c r="G53">
        <v>5.3447413414492308E-2</v>
      </c>
      <c r="H53">
        <v>2.3088251545608788E-2</v>
      </c>
      <c r="I53">
        <v>9.0994022221775328E-2</v>
      </c>
      <c r="J53">
        <v>1.2302903635227288E-2</v>
      </c>
      <c r="K53">
        <v>2.6815261821343502E-3</v>
      </c>
    </row>
    <row r="54" spans="2:12" x14ac:dyDescent="0.25">
      <c r="B54" t="s">
        <v>15</v>
      </c>
      <c r="C54" t="s">
        <v>23</v>
      </c>
      <c r="D54">
        <v>10.625603058830526</v>
      </c>
      <c r="E54">
        <v>5.1994609644879253</v>
      </c>
      <c r="F54">
        <v>2.6334289423076469</v>
      </c>
      <c r="G54">
        <v>6.0113227874505313</v>
      </c>
      <c r="H54">
        <v>7.431549240692525</v>
      </c>
      <c r="I54">
        <v>9.2291818332688713</v>
      </c>
      <c r="J54">
        <v>6.5816736400110756</v>
      </c>
      <c r="K54">
        <v>3.1962778455228751</v>
      </c>
    </row>
    <row r="55" spans="2:12" x14ac:dyDescent="0.25">
      <c r="B55" t="s">
        <v>15</v>
      </c>
      <c r="C55" t="s">
        <v>14</v>
      </c>
      <c r="D55">
        <v>8.1748280131512505</v>
      </c>
      <c r="F55">
        <v>9.4327893402849874</v>
      </c>
      <c r="G55">
        <v>14.879101865862751</v>
      </c>
      <c r="H55">
        <v>14.927330224575178</v>
      </c>
      <c r="I55">
        <v>15.37668978813767</v>
      </c>
      <c r="J55">
        <v>13.792526913574465</v>
      </c>
      <c r="K55">
        <v>6.149895013156601</v>
      </c>
    </row>
  </sheetData>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CF84F-85D9-4550-91DC-3E10106BAD28}">
  <dimension ref="A1:I61"/>
  <sheetViews>
    <sheetView topLeftCell="A20" workbookViewId="0">
      <selection activeCell="C26" sqref="C26"/>
    </sheetView>
  </sheetViews>
  <sheetFormatPr defaultRowHeight="15" x14ac:dyDescent="0.25"/>
  <cols>
    <col min="1" max="1" width="27.85546875" customWidth="1"/>
    <col min="2" max="2" width="12.5703125" customWidth="1"/>
    <col min="6" max="6" width="10" bestFit="1" customWidth="1"/>
  </cols>
  <sheetData>
    <row r="1" spans="1:6" x14ac:dyDescent="0.25">
      <c r="B1" t="s">
        <v>52</v>
      </c>
      <c r="C1" t="s">
        <v>53</v>
      </c>
    </row>
    <row r="2" spans="1:6" x14ac:dyDescent="0.25">
      <c r="A2" t="s">
        <v>51</v>
      </c>
      <c r="B2">
        <v>167.2</v>
      </c>
      <c r="C2">
        <f>B2*2.471</f>
        <v>413.15119999999996</v>
      </c>
    </row>
    <row r="3" spans="1:6" x14ac:dyDescent="0.25">
      <c r="A3" t="s">
        <v>54</v>
      </c>
      <c r="B3">
        <f>C3/2.471</f>
        <v>166.9769324160259</v>
      </c>
      <c r="C3">
        <v>412.6</v>
      </c>
      <c r="F3" t="s">
        <v>58</v>
      </c>
    </row>
    <row r="4" spans="1:6" x14ac:dyDescent="0.25">
      <c r="A4" t="s">
        <v>55</v>
      </c>
      <c r="B4">
        <v>171.2</v>
      </c>
      <c r="C4">
        <f>B4*2.471</f>
        <v>423.03519999999997</v>
      </c>
      <c r="D4" t="s">
        <v>57</v>
      </c>
      <c r="E4">
        <f>C4-C2</f>
        <v>9.8840000000000146</v>
      </c>
      <c r="F4">
        <f>5659257.79036827*E4</f>
        <v>55936104.000000067</v>
      </c>
    </row>
    <row r="5" spans="1:6" x14ac:dyDescent="0.25">
      <c r="A5" t="s">
        <v>56</v>
      </c>
      <c r="B5">
        <v>174.7</v>
      </c>
      <c r="C5">
        <f>B5*2.471</f>
        <v>431.68369999999999</v>
      </c>
      <c r="F5">
        <f>F4+488000000</f>
        <v>543936104.00000012</v>
      </c>
    </row>
    <row r="9" spans="1:6" x14ac:dyDescent="0.25">
      <c r="A9" t="s">
        <v>59</v>
      </c>
      <c r="C9" t="s">
        <v>65</v>
      </c>
      <c r="F9" t="s">
        <v>65</v>
      </c>
    </row>
    <row r="10" spans="1:6" x14ac:dyDescent="0.25">
      <c r="A10" t="s">
        <v>60</v>
      </c>
      <c r="B10">
        <v>12.6</v>
      </c>
      <c r="C10">
        <f>B10/$B$14</f>
        <v>2.1262234222072223E-2</v>
      </c>
      <c r="E10">
        <f>B10</f>
        <v>12.6</v>
      </c>
      <c r="F10">
        <f t="shared" ref="F10:F12" si="0">E10/$E$14</f>
        <v>1.9495590283150236E-2</v>
      </c>
    </row>
    <row r="11" spans="1:6" x14ac:dyDescent="0.25">
      <c r="A11" t="s">
        <v>61</v>
      </c>
      <c r="B11">
        <v>11</v>
      </c>
      <c r="C11">
        <f t="shared" ref="C11:C13" si="1">B11/$B$14</f>
        <v>1.8562267971650354E-2</v>
      </c>
      <c r="E11">
        <f>B11</f>
        <v>11</v>
      </c>
      <c r="F11">
        <f t="shared" si="0"/>
        <v>1.7019959771004175E-2</v>
      </c>
    </row>
    <row r="12" spans="1:6" x14ac:dyDescent="0.25">
      <c r="A12" t="s">
        <v>62</v>
      </c>
      <c r="B12">
        <v>488</v>
      </c>
      <c r="C12">
        <f t="shared" si="1"/>
        <v>0.82348970637867025</v>
      </c>
      <c r="E12">
        <v>541.70000000000005</v>
      </c>
      <c r="F12">
        <f t="shared" si="0"/>
        <v>0.83815565526845115</v>
      </c>
    </row>
    <row r="13" spans="1:6" x14ac:dyDescent="0.25">
      <c r="A13" t="s">
        <v>63</v>
      </c>
      <c r="B13">
        <v>81</v>
      </c>
      <c r="C13">
        <f t="shared" si="1"/>
        <v>0.13668579142760715</v>
      </c>
      <c r="E13">
        <f>B13</f>
        <v>81</v>
      </c>
      <c r="F13">
        <f>E13/$E$14</f>
        <v>0.12532879467739438</v>
      </c>
    </row>
    <row r="14" spans="1:6" x14ac:dyDescent="0.25">
      <c r="A14" t="s">
        <v>64</v>
      </c>
      <c r="B14">
        <f>SUM(B10:B13)</f>
        <v>592.6</v>
      </c>
      <c r="E14">
        <f>SUM(E10:E13)</f>
        <v>646.30000000000007</v>
      </c>
    </row>
    <row r="19" spans="1:9" ht="15.75" thickBot="1" x14ac:dyDescent="0.3">
      <c r="C19" t="s">
        <v>110</v>
      </c>
      <c r="G19" t="s">
        <v>111</v>
      </c>
    </row>
    <row r="20" spans="1:9" ht="30" x14ac:dyDescent="0.25">
      <c r="A20" s="1"/>
      <c r="B20" s="9" t="s">
        <v>66</v>
      </c>
      <c r="C20" t="s">
        <v>107</v>
      </c>
      <c r="D20" t="s">
        <v>108</v>
      </c>
      <c r="E20" t="s">
        <v>109</v>
      </c>
      <c r="G20" t="s">
        <v>112</v>
      </c>
      <c r="H20" t="s">
        <v>113</v>
      </c>
      <c r="I20" t="s">
        <v>114</v>
      </c>
    </row>
    <row r="21" spans="1:9" x14ac:dyDescent="0.25">
      <c r="A21" t="s">
        <v>67</v>
      </c>
      <c r="B21" s="10">
        <v>185035</v>
      </c>
      <c r="C21" s="14">
        <v>167.77948404355931</v>
      </c>
      <c r="D21" s="14">
        <v>167.2</v>
      </c>
      <c r="E21" s="14">
        <v>-0.57948404355931871</v>
      </c>
      <c r="G21" s="14">
        <v>167</v>
      </c>
    </row>
    <row r="22" spans="1:9" x14ac:dyDescent="0.25">
      <c r="A22" s="11" t="s">
        <v>68</v>
      </c>
      <c r="B22" s="12">
        <v>3640074</v>
      </c>
      <c r="C22" s="14">
        <v>127.02622320590184</v>
      </c>
      <c r="D22" s="14">
        <v>167.2</v>
      </c>
      <c r="E22" s="14">
        <v>40.173776794098146</v>
      </c>
      <c r="G22" s="14">
        <v>167</v>
      </c>
      <c r="H22" s="14">
        <f>D22-C22</f>
        <v>40.173776794098146</v>
      </c>
      <c r="I22">
        <f>H22</f>
        <v>40.173776794098146</v>
      </c>
    </row>
    <row r="23" spans="1:9" x14ac:dyDescent="0.25">
      <c r="A23" t="s">
        <v>69</v>
      </c>
      <c r="B23" s="10">
        <v>332733</v>
      </c>
      <c r="C23" s="14">
        <v>169.19494922355162</v>
      </c>
      <c r="D23" s="14">
        <v>167.2</v>
      </c>
      <c r="E23" s="14">
        <v>-1.9949492235516288</v>
      </c>
      <c r="G23" s="14">
        <v>167</v>
      </c>
    </row>
    <row r="24" spans="1:9" x14ac:dyDescent="0.25">
      <c r="A24" s="11" t="s">
        <v>70</v>
      </c>
      <c r="B24" s="12">
        <v>920039</v>
      </c>
      <c r="C24" s="14">
        <v>134.79044207908578</v>
      </c>
      <c r="D24" s="14">
        <v>167.2</v>
      </c>
      <c r="E24" s="14">
        <v>32.40955792091421</v>
      </c>
      <c r="G24" s="14">
        <v>167</v>
      </c>
      <c r="H24" s="14">
        <f t="shared" ref="H24:H27" si="2">D24-C24</f>
        <v>32.40955792091421</v>
      </c>
    </row>
    <row r="25" spans="1:9" x14ac:dyDescent="0.25">
      <c r="A25" s="11" t="s">
        <v>71</v>
      </c>
      <c r="B25" s="12">
        <v>805415</v>
      </c>
      <c r="C25" s="14">
        <v>139.84953494782195</v>
      </c>
      <c r="D25" s="14">
        <v>167.2</v>
      </c>
      <c r="E25" s="14">
        <v>27.350465052178038</v>
      </c>
      <c r="G25" s="14">
        <v>167</v>
      </c>
      <c r="H25" s="14">
        <f t="shared" si="2"/>
        <v>27.350465052178038</v>
      </c>
    </row>
    <row r="26" spans="1:9" x14ac:dyDescent="0.25">
      <c r="A26" s="11" t="s">
        <v>72</v>
      </c>
      <c r="B26" s="12">
        <v>364256</v>
      </c>
      <c r="C26" s="14">
        <v>157.91428975775278</v>
      </c>
      <c r="D26" s="14">
        <v>167.2</v>
      </c>
      <c r="E26" s="14">
        <v>9.2857102422472053</v>
      </c>
      <c r="G26" s="14">
        <v>167</v>
      </c>
      <c r="H26" s="14">
        <f t="shared" si="2"/>
        <v>9.2857102422472053</v>
      </c>
    </row>
    <row r="27" spans="1:9" x14ac:dyDescent="0.25">
      <c r="A27" s="11" t="s">
        <v>73</v>
      </c>
      <c r="B27" s="12">
        <v>158221</v>
      </c>
      <c r="C27" s="14">
        <v>154.33321771446268</v>
      </c>
      <c r="D27" s="14">
        <v>167.2</v>
      </c>
      <c r="E27" s="14">
        <v>12.866782285537312</v>
      </c>
      <c r="G27" s="14">
        <v>167</v>
      </c>
      <c r="H27" s="14">
        <f t="shared" si="2"/>
        <v>12.866782285537312</v>
      </c>
    </row>
    <row r="28" spans="1:9" x14ac:dyDescent="0.25">
      <c r="A28" t="s">
        <v>74</v>
      </c>
      <c r="B28" s="10">
        <v>187217</v>
      </c>
      <c r="C28" s="14">
        <v>176.55131350251312</v>
      </c>
      <c r="D28" s="14">
        <v>167.2</v>
      </c>
      <c r="E28" s="14">
        <v>-9.3513135025131362</v>
      </c>
      <c r="G28" s="14">
        <v>167</v>
      </c>
    </row>
    <row r="29" spans="1:9" x14ac:dyDescent="0.25">
      <c r="A29" s="11" t="s">
        <v>75</v>
      </c>
      <c r="B29" s="12">
        <v>1122043</v>
      </c>
      <c r="C29" s="14">
        <v>151.97916914948891</v>
      </c>
      <c r="D29" s="14">
        <v>167.2</v>
      </c>
      <c r="E29" s="14">
        <v>15.220830850511078</v>
      </c>
      <c r="G29" s="14">
        <v>167</v>
      </c>
      <c r="H29" s="14">
        <f t="shared" ref="H29:H31" si="3">D29-C29</f>
        <v>15.220830850511078</v>
      </c>
    </row>
    <row r="30" spans="1:9" x14ac:dyDescent="0.25">
      <c r="A30" s="11" t="s">
        <v>76</v>
      </c>
      <c r="B30" s="12">
        <v>1785451</v>
      </c>
      <c r="C30" s="14">
        <v>133.95858582509405</v>
      </c>
      <c r="D30" s="14">
        <v>167.2</v>
      </c>
      <c r="E30" s="14">
        <v>33.241414174905941</v>
      </c>
      <c r="G30" s="14">
        <v>167</v>
      </c>
      <c r="H30" s="14">
        <f t="shared" si="3"/>
        <v>33.241414174905941</v>
      </c>
    </row>
    <row r="31" spans="1:9" x14ac:dyDescent="0.25">
      <c r="A31" s="11" t="s">
        <v>77</v>
      </c>
      <c r="B31" s="12">
        <v>2087417</v>
      </c>
      <c r="C31" s="14">
        <v>135.54507511915443</v>
      </c>
      <c r="D31" s="14">
        <v>167.2</v>
      </c>
      <c r="E31" s="14">
        <v>31.654924880845556</v>
      </c>
      <c r="G31" s="14">
        <v>167</v>
      </c>
      <c r="H31" s="14">
        <f t="shared" si="3"/>
        <v>31.654924880845556</v>
      </c>
    </row>
    <row r="32" spans="1:9" x14ac:dyDescent="0.25">
      <c r="A32" t="s">
        <v>78</v>
      </c>
      <c r="B32" s="10">
        <v>104898</v>
      </c>
      <c r="C32" s="14">
        <v>172.93901504318481</v>
      </c>
      <c r="D32" s="14">
        <v>167.2</v>
      </c>
      <c r="E32" s="14">
        <v>-5.7390150431848213</v>
      </c>
      <c r="G32" s="14">
        <v>167</v>
      </c>
    </row>
    <row r="33" spans="1:8" x14ac:dyDescent="0.25">
      <c r="A33" s="11" t="s">
        <v>79</v>
      </c>
      <c r="B33" s="12">
        <v>2219456</v>
      </c>
      <c r="C33" s="14">
        <v>126.09758174976211</v>
      </c>
      <c r="D33" s="14">
        <v>167.2</v>
      </c>
      <c r="E33" s="14">
        <v>41.102418250237875</v>
      </c>
      <c r="G33" s="14">
        <v>167</v>
      </c>
      <c r="H33" s="14">
        <f t="shared" ref="H33:H36" si="4">D33-C33</f>
        <v>41.102418250237875</v>
      </c>
    </row>
    <row r="34" spans="1:8" x14ac:dyDescent="0.25">
      <c r="A34" s="11" t="s">
        <v>80</v>
      </c>
      <c r="B34" s="12">
        <v>369536</v>
      </c>
      <c r="C34" s="14">
        <v>166.79913434685659</v>
      </c>
      <c r="D34" s="14">
        <v>167.2</v>
      </c>
      <c r="E34" s="14">
        <v>0.4008656531433985</v>
      </c>
      <c r="G34" s="14">
        <v>167</v>
      </c>
      <c r="H34" s="14">
        <f t="shared" si="4"/>
        <v>0.4008656531433985</v>
      </c>
    </row>
    <row r="35" spans="1:8" x14ac:dyDescent="0.25">
      <c r="A35" s="11" t="s">
        <v>81</v>
      </c>
      <c r="B35" s="12">
        <v>1397337</v>
      </c>
      <c r="C35" s="14">
        <v>121.96275798178965</v>
      </c>
      <c r="D35" s="14">
        <v>167.2</v>
      </c>
      <c r="E35" s="14">
        <v>45.237242018210338</v>
      </c>
      <c r="G35" s="14">
        <v>167</v>
      </c>
      <c r="H35" s="14">
        <f t="shared" si="4"/>
        <v>45.237242018210338</v>
      </c>
    </row>
    <row r="36" spans="1:8" x14ac:dyDescent="0.25">
      <c r="A36" s="11" t="s">
        <v>82</v>
      </c>
      <c r="B36" s="12">
        <v>433582</v>
      </c>
      <c r="C36" s="14">
        <v>155.52213062350376</v>
      </c>
      <c r="D36" s="14">
        <v>167.2</v>
      </c>
      <c r="E36" s="14">
        <v>11.677869376496233</v>
      </c>
      <c r="G36" s="14">
        <v>167</v>
      </c>
      <c r="H36" s="14">
        <f t="shared" si="4"/>
        <v>11.677869376496233</v>
      </c>
    </row>
    <row r="37" spans="1:8" x14ac:dyDescent="0.25">
      <c r="A37" t="s">
        <v>83</v>
      </c>
      <c r="B37" s="10">
        <v>186429</v>
      </c>
      <c r="C37" s="14">
        <v>187.51896979547172</v>
      </c>
      <c r="D37" s="14">
        <v>167.2</v>
      </c>
      <c r="E37" s="14">
        <v>-20.31896979547173</v>
      </c>
      <c r="G37" s="14">
        <v>167</v>
      </c>
    </row>
    <row r="38" spans="1:8" x14ac:dyDescent="0.25">
      <c r="A38" t="s">
        <v>84</v>
      </c>
      <c r="B38" s="10">
        <v>322523</v>
      </c>
      <c r="C38" s="14">
        <v>186.45816180551464</v>
      </c>
      <c r="D38" s="14">
        <v>167.2</v>
      </c>
      <c r="E38" s="14">
        <v>-19.258161805514646</v>
      </c>
      <c r="G38" s="14">
        <v>167</v>
      </c>
    </row>
    <row r="39" spans="1:8" x14ac:dyDescent="0.25">
      <c r="A39" t="s">
        <v>85</v>
      </c>
      <c r="B39" s="10">
        <v>291234</v>
      </c>
      <c r="C39" s="14">
        <v>206.85791923333124</v>
      </c>
      <c r="D39" s="14">
        <v>167.2</v>
      </c>
      <c r="E39" s="14">
        <v>-39.657919233331256</v>
      </c>
      <c r="G39" s="14">
        <v>167</v>
      </c>
    </row>
    <row r="40" spans="1:8" x14ac:dyDescent="0.25">
      <c r="A40" s="11" t="s">
        <v>86</v>
      </c>
      <c r="B40" s="12">
        <v>715773</v>
      </c>
      <c r="C40" s="14">
        <v>133.27893927264648</v>
      </c>
      <c r="D40" s="14">
        <v>167.2</v>
      </c>
      <c r="E40" s="14">
        <v>33.921060727353506</v>
      </c>
      <c r="G40" s="14">
        <v>167</v>
      </c>
      <c r="H40" s="14">
        <f>D40-C40</f>
        <v>33.921060727353506</v>
      </c>
    </row>
    <row r="41" spans="1:8" x14ac:dyDescent="0.25">
      <c r="A41" t="s">
        <v>87</v>
      </c>
      <c r="B41" s="10">
        <v>542465</v>
      </c>
      <c r="C41" s="14">
        <v>172.80849536836476</v>
      </c>
      <c r="D41" s="14">
        <v>167.2</v>
      </c>
      <c r="E41" s="14">
        <v>-5.6084953683647711</v>
      </c>
      <c r="G41" s="14">
        <v>167</v>
      </c>
    </row>
    <row r="42" spans="1:8" x14ac:dyDescent="0.25">
      <c r="A42" t="s">
        <v>88</v>
      </c>
      <c r="B42" s="10">
        <v>352251</v>
      </c>
      <c r="C42" s="14">
        <v>201.79450996590498</v>
      </c>
      <c r="D42" s="14">
        <v>167.2</v>
      </c>
      <c r="E42" s="14">
        <v>-34.59450996590499</v>
      </c>
      <c r="G42" s="14">
        <v>167</v>
      </c>
    </row>
    <row r="43" spans="1:8" x14ac:dyDescent="0.25">
      <c r="A43" t="s">
        <v>89</v>
      </c>
      <c r="B43" s="10">
        <v>404181</v>
      </c>
      <c r="C43" s="14">
        <v>205.78739050079048</v>
      </c>
      <c r="D43" s="14">
        <v>167.2</v>
      </c>
      <c r="E43" s="14">
        <v>-38.587390500790491</v>
      </c>
      <c r="G43" s="14">
        <v>167</v>
      </c>
    </row>
    <row r="44" spans="1:8" x14ac:dyDescent="0.25">
      <c r="A44" t="s">
        <v>90</v>
      </c>
      <c r="B44" s="10">
        <v>187441</v>
      </c>
      <c r="C44" s="14">
        <v>187.93350238208291</v>
      </c>
      <c r="D44" s="14">
        <v>167.2</v>
      </c>
      <c r="E44" s="14">
        <v>-20.733502382082918</v>
      </c>
      <c r="G44" s="14">
        <v>167</v>
      </c>
    </row>
    <row r="45" spans="1:8" x14ac:dyDescent="0.25">
      <c r="A45" t="s">
        <v>91</v>
      </c>
      <c r="B45" s="10">
        <v>137211</v>
      </c>
      <c r="C45" s="14">
        <v>181.62481244215112</v>
      </c>
      <c r="D45" s="14">
        <v>167.2</v>
      </c>
      <c r="E45" s="14">
        <v>-14.424812442151136</v>
      </c>
      <c r="G45" s="14">
        <v>167</v>
      </c>
    </row>
    <row r="46" spans="1:8" x14ac:dyDescent="0.25">
      <c r="A46" t="s">
        <v>92</v>
      </c>
      <c r="B46" s="10">
        <v>266943</v>
      </c>
      <c r="C46" s="14">
        <v>181.10691027672573</v>
      </c>
      <c r="D46" s="14">
        <v>167.2</v>
      </c>
      <c r="E46" s="14">
        <v>-13.906910276725739</v>
      </c>
      <c r="G46" s="14">
        <v>167</v>
      </c>
    </row>
    <row r="47" spans="1:8" x14ac:dyDescent="0.25">
      <c r="A47" t="s">
        <v>93</v>
      </c>
      <c r="B47" s="10">
        <v>196647</v>
      </c>
      <c r="C47" s="14">
        <v>180.85642125229472</v>
      </c>
      <c r="D47" s="14">
        <v>167.2</v>
      </c>
      <c r="E47" s="14">
        <v>-13.656421252294734</v>
      </c>
      <c r="G47" s="14">
        <v>167</v>
      </c>
    </row>
    <row r="48" spans="1:8" x14ac:dyDescent="0.25">
      <c r="A48" t="s">
        <v>94</v>
      </c>
      <c r="B48" s="10">
        <v>158712</v>
      </c>
      <c r="C48" s="14">
        <v>226.81165141892234</v>
      </c>
      <c r="D48" s="14">
        <v>167.2</v>
      </c>
      <c r="E48" s="14">
        <v>-59.611651418922349</v>
      </c>
      <c r="G48" s="14">
        <v>167</v>
      </c>
    </row>
    <row r="49" spans="1:8" x14ac:dyDescent="0.25">
      <c r="A49" s="11" t="s">
        <v>95</v>
      </c>
      <c r="B49" s="12">
        <v>277374</v>
      </c>
      <c r="C49" s="14">
        <v>152.23585357675918</v>
      </c>
      <c r="D49" s="14">
        <v>167.2</v>
      </c>
      <c r="E49" s="14">
        <v>14.964146423240805</v>
      </c>
      <c r="G49" s="14">
        <v>167</v>
      </c>
      <c r="H49" s="14">
        <f>D49-C49</f>
        <v>14.964146423240805</v>
      </c>
    </row>
    <row r="50" spans="1:8" x14ac:dyDescent="0.25">
      <c r="A50" t="s">
        <v>96</v>
      </c>
      <c r="B50" s="10">
        <v>159016</v>
      </c>
      <c r="C50" s="14">
        <v>190.75885269406851</v>
      </c>
      <c r="D50" s="14">
        <v>167.2</v>
      </c>
      <c r="E50" s="14">
        <v>-23.55885269406852</v>
      </c>
      <c r="G50" s="14">
        <v>167</v>
      </c>
    </row>
    <row r="51" spans="1:8" x14ac:dyDescent="0.25">
      <c r="A51" s="11" t="s">
        <v>97</v>
      </c>
      <c r="B51" s="12">
        <v>315963</v>
      </c>
      <c r="C51" s="14">
        <v>146.92637429066062</v>
      </c>
      <c r="D51" s="14">
        <v>167.2</v>
      </c>
      <c r="E51" s="14">
        <v>20.27362570933937</v>
      </c>
      <c r="G51" s="14">
        <v>167</v>
      </c>
      <c r="H51" s="14">
        <f>D51-C51</f>
        <v>20.27362570933937</v>
      </c>
    </row>
    <row r="52" spans="1:8" x14ac:dyDescent="0.25">
      <c r="A52" t="s">
        <v>98</v>
      </c>
      <c r="B52" s="10">
        <v>241885</v>
      </c>
      <c r="C52" s="14">
        <v>191.92184471959814</v>
      </c>
      <c r="D52" s="14">
        <v>167.2</v>
      </c>
      <c r="E52" s="14">
        <v>-24.721844719598153</v>
      </c>
      <c r="G52" s="14">
        <v>167</v>
      </c>
    </row>
    <row r="53" spans="1:8" x14ac:dyDescent="0.25">
      <c r="A53" t="s">
        <v>99</v>
      </c>
      <c r="B53" s="10">
        <v>14365</v>
      </c>
      <c r="C53" s="14">
        <v>222.97146954403064</v>
      </c>
      <c r="D53" s="14">
        <v>167.2</v>
      </c>
      <c r="E53" s="14">
        <v>-55.771469544030651</v>
      </c>
      <c r="G53" s="14">
        <v>167</v>
      </c>
    </row>
    <row r="54" spans="1:8" x14ac:dyDescent="0.25">
      <c r="A54" t="s">
        <v>100</v>
      </c>
      <c r="B54" s="10">
        <v>209062</v>
      </c>
      <c r="C54" s="14">
        <v>186.62830012149507</v>
      </c>
      <c r="D54" s="14">
        <v>167.2</v>
      </c>
      <c r="E54" s="14">
        <v>-19.428300121495084</v>
      </c>
      <c r="G54" s="14">
        <v>167</v>
      </c>
    </row>
    <row r="55" spans="1:8" x14ac:dyDescent="0.25">
      <c r="A55" t="s">
        <v>101</v>
      </c>
      <c r="B55" s="10">
        <v>302723</v>
      </c>
      <c r="C55" s="14">
        <v>181.16790250493025</v>
      </c>
      <c r="D55" s="14">
        <v>167.2</v>
      </c>
      <c r="E55" s="14">
        <v>-13.967902504930265</v>
      </c>
      <c r="G55" s="14">
        <v>167</v>
      </c>
    </row>
    <row r="56" spans="1:8" x14ac:dyDescent="0.25">
      <c r="A56" s="11" t="s">
        <v>102</v>
      </c>
      <c r="B56" s="12">
        <v>307779</v>
      </c>
      <c r="C56" s="14">
        <v>163.22757816485205</v>
      </c>
      <c r="D56" s="14">
        <v>167.2</v>
      </c>
      <c r="E56" s="14">
        <v>3.9724218351479408</v>
      </c>
      <c r="G56" s="14">
        <v>167</v>
      </c>
      <c r="H56" s="14">
        <f>D56-C56</f>
        <v>3.9724218351479408</v>
      </c>
    </row>
    <row r="57" spans="1:8" x14ac:dyDescent="0.25">
      <c r="A57" t="s">
        <v>103</v>
      </c>
      <c r="B57" s="10">
        <v>302052</v>
      </c>
      <c r="C57" s="14">
        <v>202.99402880960892</v>
      </c>
      <c r="D57" s="14">
        <v>167.2</v>
      </c>
      <c r="E57" s="14">
        <v>-35.794028809608932</v>
      </c>
      <c r="G57" s="14">
        <v>167</v>
      </c>
    </row>
    <row r="58" spans="1:8" x14ac:dyDescent="0.25">
      <c r="A58" t="s">
        <v>104</v>
      </c>
      <c r="B58" s="10">
        <v>274032</v>
      </c>
      <c r="C58" s="14">
        <v>184.00064204180532</v>
      </c>
      <c r="D58" s="14">
        <v>167.2</v>
      </c>
      <c r="E58" s="14">
        <v>-16.800642041805332</v>
      </c>
      <c r="G58" s="14">
        <v>167</v>
      </c>
    </row>
    <row r="59" spans="1:8" x14ac:dyDescent="0.25">
      <c r="A59" t="s">
        <v>105</v>
      </c>
      <c r="B59" s="10">
        <v>405072</v>
      </c>
      <c r="C59" s="14">
        <v>222.03826164237466</v>
      </c>
      <c r="D59" s="14">
        <v>167.2</v>
      </c>
      <c r="E59" s="14">
        <v>-54.838261642374675</v>
      </c>
      <c r="G59" s="14">
        <v>167</v>
      </c>
    </row>
    <row r="60" spans="1:8" ht="15.75" thickBot="1" x14ac:dyDescent="0.3">
      <c r="A60" t="s">
        <v>106</v>
      </c>
      <c r="B60" s="13">
        <v>402348</v>
      </c>
      <c r="C60" s="14">
        <v>203.53572735542366</v>
      </c>
      <c r="D60" s="14">
        <v>167.2</v>
      </c>
      <c r="E60" s="14">
        <v>-36.335727355423671</v>
      </c>
      <c r="G60" s="14">
        <v>167</v>
      </c>
    </row>
    <row r="61" spans="1:8" x14ac:dyDescent="0.25">
      <c r="G61" t="s">
        <v>64</v>
      </c>
      <c r="H61" s="1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ReadMeForEB</vt:lpstr>
      <vt:lpstr>BAStockingVsGrowthMETimberlNoEF</vt:lpstr>
      <vt:lpstr>SFStockingGraphic</vt:lpstr>
      <vt:lpstr>Stock&amp;DecadYieldMetric</vt:lpstr>
      <vt:lpstr>In-Forest Carbon Storage</vt:lpstr>
      <vt:lpstr>CarbonOppByCounty</vt:lpstr>
      <vt:lpstr>Gross Growth Yield metric</vt:lpstr>
      <vt:lpstr>Stocking &amp; DecadalYieldOriginal</vt:lpstr>
      <vt:lpstr>UpdateEFWedge</vt:lpstr>
      <vt:lpstr>Conversions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Shakun</dc:creator>
  <cp:lastModifiedBy>Ethan Belair</cp:lastModifiedBy>
  <dcterms:created xsi:type="dcterms:W3CDTF">2020-07-30T19:32:34Z</dcterms:created>
  <dcterms:modified xsi:type="dcterms:W3CDTF">2022-11-12T18:03:50Z</dcterms:modified>
</cp:coreProperties>
</file>