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han\Downloads\"/>
    </mc:Choice>
  </mc:AlternateContent>
  <xr:revisionPtr revIDLastSave="0" documentId="13_ncr:1_{747E3C0F-89FF-49D1-A594-C70D3D200423}" xr6:coauthVersionLast="47" xr6:coauthVersionMax="47" xr10:uidLastSave="{00000000-0000-0000-0000-000000000000}"/>
  <bookViews>
    <workbookView xWindow="0" yWindow="0" windowWidth="14400" windowHeight="15600" xr2:uid="{2065EE57-A505-45FA-8050-3F1BA76CB1F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" i="2" l="1"/>
  <c r="O40" i="2"/>
  <c r="O42" i="2" s="1"/>
  <c r="O44" i="2" s="1"/>
  <c r="O39" i="2"/>
  <c r="N39" i="2"/>
  <c r="N42" i="2" s="1"/>
  <c r="N44" i="2" s="1"/>
  <c r="O36" i="2"/>
  <c r="N36" i="2"/>
  <c r="O29" i="2"/>
  <c r="N29" i="2"/>
  <c r="O24" i="2"/>
  <c r="M14" i="2"/>
  <c r="O14" i="2"/>
  <c r="O15" i="2" s="1"/>
  <c r="O17" i="2" s="1"/>
  <c r="O19" i="2" s="1"/>
  <c r="O20" i="2" s="1"/>
  <c r="N14" i="2"/>
  <c r="D14" i="2"/>
  <c r="D15" i="2" s="1"/>
  <c r="D17" i="2" s="1"/>
  <c r="D19" i="2" s="1"/>
  <c r="D20" i="2" s="1"/>
  <c r="I14" i="2"/>
  <c r="M9" i="2"/>
  <c r="M24" i="2" s="1"/>
  <c r="N9" i="2"/>
  <c r="N15" i="2" s="1"/>
  <c r="N17" i="2" s="1"/>
  <c r="N19" i="2" s="1"/>
  <c r="N20" i="2" s="1"/>
  <c r="O9" i="2"/>
  <c r="D16" i="2"/>
  <c r="D24" i="2"/>
  <c r="I24" i="2"/>
  <c r="D9" i="2"/>
  <c r="D40" i="2"/>
  <c r="D39" i="2"/>
  <c r="D42" i="2" s="1"/>
  <c r="D44" i="2" s="1"/>
  <c r="D29" i="2"/>
  <c r="D28" i="2" s="1"/>
  <c r="I40" i="2"/>
  <c r="I39" i="2"/>
  <c r="I42" i="2" s="1"/>
  <c r="I44" i="2" s="1"/>
  <c r="I29" i="2"/>
  <c r="I36" i="2" s="1"/>
  <c r="I16" i="2"/>
  <c r="I9" i="2"/>
  <c r="E7" i="1"/>
  <c r="E6" i="1"/>
  <c r="E5" i="1"/>
  <c r="E4" i="1"/>
  <c r="D36" i="2" l="1"/>
  <c r="N24" i="2"/>
  <c r="M15" i="2"/>
  <c r="M17" i="2" s="1"/>
  <c r="M19" i="2" s="1"/>
  <c r="M20" i="2" s="1"/>
  <c r="I15" i="2"/>
  <c r="I17" i="2" s="1"/>
  <c r="I20" i="2" s="1"/>
  <c r="I28" i="2"/>
  <c r="I19" i="2" l="1"/>
</calcChain>
</file>

<file path=xl/sharedStrings.xml><?xml version="1.0" encoding="utf-8"?>
<sst xmlns="http://schemas.openxmlformats.org/spreadsheetml/2006/main" count="133" uniqueCount="130">
  <si>
    <t>Price</t>
  </si>
  <si>
    <t>S/O</t>
  </si>
  <si>
    <t>MC</t>
  </si>
  <si>
    <t>Cash</t>
  </si>
  <si>
    <t>Debt</t>
  </si>
  <si>
    <t>EV</t>
  </si>
  <si>
    <t>Digital platform for residential real estate transactions</t>
  </si>
  <si>
    <t>Operating Functions</t>
  </si>
  <si>
    <t>Buy homes (charges service fee)</t>
  </si>
  <si>
    <t>Home Listing on MLS with partner agents (charges referal fee if home is sold)</t>
  </si>
  <si>
    <t>Market Place (Listing fee) *only in 3 markets (Dallas-fort worth, Charlotte, and Raleigh-Durham)</t>
  </si>
  <si>
    <t>Buy and Resell Homes ("vast majority of revenue", "core product offering")</t>
  </si>
  <si>
    <t>Biz Model (Products and services)</t>
  </si>
  <si>
    <t>Titles and Escrow services</t>
  </si>
  <si>
    <t>List with Opendoor</t>
  </si>
  <si>
    <t>Opendoor Market Place</t>
  </si>
  <si>
    <t>Market</t>
  </si>
  <si>
    <t>operating in 50 US markets (not all 50 states)</t>
  </si>
  <si>
    <t>Core Offering Process</t>
  </si>
  <si>
    <t>1. Offer</t>
  </si>
  <si>
    <t>2. Home Acquisition and Repairs</t>
  </si>
  <si>
    <t>3. Home Sale</t>
  </si>
  <si>
    <t>Albuquerque</t>
  </si>
  <si>
    <t>Atlanta</t>
  </si>
  <si>
    <t>Austin</t>
  </si>
  <si>
    <t>Birmingham</t>
  </si>
  <si>
    <t>Boston</t>
  </si>
  <si>
    <t>Charleston</t>
  </si>
  <si>
    <t>Charlotte</t>
  </si>
  <si>
    <t>Chattanooga</t>
  </si>
  <si>
    <t>Cincinnati</t>
  </si>
  <si>
    <t>Cleveland</t>
  </si>
  <si>
    <t>Colorado Springs</t>
  </si>
  <si>
    <t>Columbia</t>
  </si>
  <si>
    <t>Columbus</t>
  </si>
  <si>
    <t>Corpus Christi</t>
  </si>
  <si>
    <t>Dallas-Fort Worth</t>
  </si>
  <si>
    <t>Denver</t>
  </si>
  <si>
    <t>Detroit</t>
  </si>
  <si>
    <t>Greensboro-Winston</t>
  </si>
  <si>
    <t>Greenville</t>
  </si>
  <si>
    <t>Houston</t>
  </si>
  <si>
    <t>Indianapolis</t>
  </si>
  <si>
    <t>Jacksonville</t>
  </si>
  <si>
    <t>Kansas City</t>
  </si>
  <si>
    <t>Killeen</t>
  </si>
  <si>
    <t>Knoxville-Morristown</t>
  </si>
  <si>
    <t>Las Vegas</t>
  </si>
  <si>
    <t>Los Angeles</t>
  </si>
  <si>
    <t>Miami</t>
  </si>
  <si>
    <t>Minneapolis-St Paul</t>
  </si>
  <si>
    <t>Nashville</t>
  </si>
  <si>
    <t>New York-New Jersery</t>
  </si>
  <si>
    <t>Northern Colorado</t>
  </si>
  <si>
    <t>Oklahoma City</t>
  </si>
  <si>
    <t>Orlando</t>
  </si>
  <si>
    <t>Phoenix</t>
  </si>
  <si>
    <t>Portland</t>
  </si>
  <si>
    <t>Prescott</t>
  </si>
  <si>
    <t>Raleigh-Durham</t>
  </si>
  <si>
    <t>Richmond</t>
  </si>
  <si>
    <t>Riverside</t>
  </si>
  <si>
    <t>Sacramento</t>
  </si>
  <si>
    <t>St Louis</t>
  </si>
  <si>
    <t>Salt Lake City</t>
  </si>
  <si>
    <t>San Antonio</t>
  </si>
  <si>
    <t>San Diego</t>
  </si>
  <si>
    <t>San Francico-Bay Area</t>
  </si>
  <si>
    <t>Southwest Florida</t>
  </si>
  <si>
    <t>Tampa</t>
  </si>
  <si>
    <t>Tucson</t>
  </si>
  <si>
    <t>Washington DC</t>
  </si>
  <si>
    <t>Homes Purchased</t>
  </si>
  <si>
    <t>Homes Sold</t>
  </si>
  <si>
    <t>Revenue</t>
  </si>
  <si>
    <t>Cost of Revenue</t>
  </si>
  <si>
    <t>Gross Profit</t>
  </si>
  <si>
    <t>Sales and Marketing</t>
  </si>
  <si>
    <t>General and Administrative</t>
  </si>
  <si>
    <t>Tech and Development</t>
  </si>
  <si>
    <t>Restucturing</t>
  </si>
  <si>
    <t>Operating Expenses</t>
  </si>
  <si>
    <t>Interest Expense</t>
  </si>
  <si>
    <t>Pre Tax Income</t>
  </si>
  <si>
    <t>Tax</t>
  </si>
  <si>
    <t>Net Income</t>
  </si>
  <si>
    <t>EPS</t>
  </si>
  <si>
    <t>Shares</t>
  </si>
  <si>
    <t>Revenue y/y</t>
  </si>
  <si>
    <t>Gross Margin</t>
  </si>
  <si>
    <t>Cash and equivalents</t>
  </si>
  <si>
    <t>Net Cash</t>
  </si>
  <si>
    <t>Real Estate</t>
  </si>
  <si>
    <t>PP&amp;E</t>
  </si>
  <si>
    <t>Right of Use Assests</t>
  </si>
  <si>
    <t>Goodwill</t>
  </si>
  <si>
    <t>Total Assests</t>
  </si>
  <si>
    <t>AP</t>
  </si>
  <si>
    <t>Lease</t>
  </si>
  <si>
    <t>Other</t>
  </si>
  <si>
    <t>Total Debt</t>
  </si>
  <si>
    <t>SE+L</t>
  </si>
  <si>
    <t>Depreciation and Amortization</t>
  </si>
  <si>
    <t>Amortizaion of Right of use asset</t>
  </si>
  <si>
    <t>Stock based compensation</t>
  </si>
  <si>
    <t>Inventory valuation</t>
  </si>
  <si>
    <t>Fair Value of Equities</t>
  </si>
  <si>
    <t>Gain on Debt</t>
  </si>
  <si>
    <t>Escrow Receivable</t>
  </si>
  <si>
    <t>Real Estate Inventory</t>
  </si>
  <si>
    <t>Other assests</t>
  </si>
  <si>
    <t>Interest Payable</t>
  </si>
  <si>
    <t>Cash Flow from Operations</t>
  </si>
  <si>
    <t>Investments</t>
  </si>
  <si>
    <t>Cash Flow from Investments</t>
  </si>
  <si>
    <t>Q225</t>
  </si>
  <si>
    <t>Statement of Operations</t>
  </si>
  <si>
    <t>PP&amp;E Net</t>
  </si>
  <si>
    <t>Other Current Assets</t>
  </si>
  <si>
    <t>Total Shareholders Equity</t>
  </si>
  <si>
    <t>Liabilities</t>
  </si>
  <si>
    <t>Balance Sheet</t>
  </si>
  <si>
    <t>Statement of Cashflows</t>
  </si>
  <si>
    <t>Q124</t>
  </si>
  <si>
    <t>Operating Income</t>
  </si>
  <si>
    <t>Other Assets</t>
  </si>
  <si>
    <t>Q224</t>
  </si>
  <si>
    <t>Q324</t>
  </si>
  <si>
    <t>Q424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</si>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</sst>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9" fontId="0" fillId="0" borderId="0" xfId="0" applyNumberFormat="1"/>
    <xf numFmtId="164" fontId="0" fillId="0" borderId="0" xfId="0" applyNumberFormat="1"/>
    <xf numFmtId="39" fontId="1" fillId="0" borderId="0" xfId="0" applyNumberFormat="1" applyFont="1"/>
    <xf numFmtId="0" fontId="1" fillId="0" borderId="0" xfId="0" applyFont="1"/>
    <xf numFmtId="4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D7C4-9445-4685-A9F5-0F2C269A06A5}">
  <dimension ref="B2:M74"/>
  <sheetViews>
    <sheetView tabSelected="1" zoomScale="115" zoomScaleNormal="115" workbookViewId="0">
      <selection activeCell="C7" sqref="C6:C7"/>
    </sheetView>
  </sheetViews>
  <sheetFormatPr defaultRowHeight="15" x14ac:dyDescent="0.25"/>
  <cols>
    <col min="1" max="1" width="9.140625" style="1"/>
    <col min="2" max="2" width="9.85546875" style="1" bestFit="1" customWidth="1"/>
    <col min="3" max="4" width="9.140625" style="1"/>
    <col min="5" max="5" width="9.28515625" style="1" bestFit="1" customWidth="1"/>
    <col min="6" max="16384" width="9.140625" style="1"/>
  </cols>
  <sheetData>
    <row r="2" spans="2:13" x14ac:dyDescent="0.25">
      <c r="B2" s="2">
        <v>45914</v>
      </c>
      <c r="D2" s="1" t="s">
        <v>0</v>
      </c>
      <c r="E2" s="1">
        <v>9.42</v>
      </c>
    </row>
    <row r="3" spans="2:13" x14ac:dyDescent="0.25">
      <c r="D3" s="1" t="s">
        <v>1</v>
      </c>
      <c r="E3" s="1">
        <v>735.95418600000005</v>
      </c>
    </row>
    <row r="4" spans="2:13" x14ac:dyDescent="0.25">
      <c r="D4" s="1" t="s">
        <v>2</v>
      </c>
      <c r="E4" s="1">
        <f>+E2*E3</f>
        <v>6932.6884321200005</v>
      </c>
    </row>
    <row r="5" spans="2:13" x14ac:dyDescent="0.25">
      <c r="D5" s="1" t="s">
        <v>3</v>
      </c>
      <c r="E5" s="1">
        <f>789+396+10</f>
        <v>1195</v>
      </c>
    </row>
    <row r="6" spans="2:13" x14ac:dyDescent="0.25">
      <c r="D6" s="1" t="s">
        <v>4</v>
      </c>
      <c r="E6" s="1">
        <f>550+1189+437+378</f>
        <v>2554</v>
      </c>
    </row>
    <row r="7" spans="2:13" x14ac:dyDescent="0.25">
      <c r="D7" s="1" t="s">
        <v>5</v>
      </c>
      <c r="E7" s="1">
        <f>+E4-E5+E6</f>
        <v>8291.6884321200014</v>
      </c>
    </row>
    <row r="10" spans="2:13" x14ac:dyDescent="0.25">
      <c r="C10" s="1" t="s">
        <v>6</v>
      </c>
    </row>
    <row r="12" spans="2:13" x14ac:dyDescent="0.25">
      <c r="C12" s="3" t="s">
        <v>7</v>
      </c>
      <c r="M12" s="3" t="s">
        <v>18</v>
      </c>
    </row>
    <row r="13" spans="2:13" x14ac:dyDescent="0.25">
      <c r="C13" s="1" t="s">
        <v>8</v>
      </c>
      <c r="M13" s="1" t="s">
        <v>19</v>
      </c>
    </row>
    <row r="14" spans="2:13" x14ac:dyDescent="0.25">
      <c r="C14" s="1" t="s">
        <v>9</v>
      </c>
      <c r="M14" s="1" t="s">
        <v>20</v>
      </c>
    </row>
    <row r="15" spans="2:13" x14ac:dyDescent="0.25">
      <c r="C15" s="1" t="s">
        <v>10</v>
      </c>
      <c r="M15" s="1" t="s">
        <v>21</v>
      </c>
    </row>
    <row r="17" spans="3:3" x14ac:dyDescent="0.25">
      <c r="C17" s="3" t="s">
        <v>12</v>
      </c>
    </row>
    <row r="18" spans="3:3" x14ac:dyDescent="0.25">
      <c r="C18" s="1" t="s">
        <v>11</v>
      </c>
    </row>
    <row r="19" spans="3:3" x14ac:dyDescent="0.25">
      <c r="C19" s="1" t="s">
        <v>13</v>
      </c>
    </row>
    <row r="20" spans="3:3" x14ac:dyDescent="0.25">
      <c r="C20" s="1" t="s">
        <v>14</v>
      </c>
    </row>
    <row r="21" spans="3:3" x14ac:dyDescent="0.25">
      <c r="C21" s="1" t="s">
        <v>15</v>
      </c>
    </row>
    <row r="23" spans="3:3" x14ac:dyDescent="0.25">
      <c r="C23" s="3" t="s">
        <v>16</v>
      </c>
    </row>
    <row r="24" spans="3:3" x14ac:dyDescent="0.25">
      <c r="C24" s="1" t="s">
        <v>17</v>
      </c>
    </row>
    <row r="25" spans="3:3" x14ac:dyDescent="0.25">
      <c r="C25" s="1" t="s">
        <v>22</v>
      </c>
    </row>
    <row r="26" spans="3:3" x14ac:dyDescent="0.25">
      <c r="C26" s="1" t="s">
        <v>23</v>
      </c>
    </row>
    <row r="27" spans="3:3" x14ac:dyDescent="0.25">
      <c r="C27" s="1" t="s">
        <v>24</v>
      </c>
    </row>
    <row r="28" spans="3:3" x14ac:dyDescent="0.25">
      <c r="C28" s="1" t="s">
        <v>25</v>
      </c>
    </row>
    <row r="29" spans="3:3" x14ac:dyDescent="0.25">
      <c r="C29" s="1" t="s">
        <v>26</v>
      </c>
    </row>
    <row r="30" spans="3:3" x14ac:dyDescent="0.25">
      <c r="C30" s="1" t="s">
        <v>27</v>
      </c>
    </row>
    <row r="31" spans="3:3" x14ac:dyDescent="0.25">
      <c r="C31" s="1" t="s">
        <v>28</v>
      </c>
    </row>
    <row r="32" spans="3:3" x14ac:dyDescent="0.25">
      <c r="C32" s="1" t="s">
        <v>29</v>
      </c>
    </row>
    <row r="33" spans="3:3" x14ac:dyDescent="0.25">
      <c r="C33" s="1" t="s">
        <v>30</v>
      </c>
    </row>
    <row r="34" spans="3:3" x14ac:dyDescent="0.25">
      <c r="C34" s="1" t="s">
        <v>31</v>
      </c>
    </row>
    <row r="35" spans="3:3" x14ac:dyDescent="0.25">
      <c r="C35" s="1" t="s">
        <v>32</v>
      </c>
    </row>
    <row r="36" spans="3:3" x14ac:dyDescent="0.25">
      <c r="C36" s="1" t="s">
        <v>33</v>
      </c>
    </row>
    <row r="37" spans="3:3" x14ac:dyDescent="0.25">
      <c r="C37" s="1" t="s">
        <v>34</v>
      </c>
    </row>
    <row r="38" spans="3:3" x14ac:dyDescent="0.25">
      <c r="C38" s="1" t="s">
        <v>35</v>
      </c>
    </row>
    <row r="39" spans="3:3" x14ac:dyDescent="0.25">
      <c r="C39" s="1" t="s">
        <v>36</v>
      </c>
    </row>
    <row r="40" spans="3:3" x14ac:dyDescent="0.25">
      <c r="C40" s="1" t="s">
        <v>37</v>
      </c>
    </row>
    <row r="41" spans="3:3" x14ac:dyDescent="0.25">
      <c r="C41" s="1" t="s">
        <v>38</v>
      </c>
    </row>
    <row r="42" spans="3:3" x14ac:dyDescent="0.25">
      <c r="C42" s="1" t="s">
        <v>39</v>
      </c>
    </row>
    <row r="43" spans="3:3" x14ac:dyDescent="0.25">
      <c r="C43" s="1" t="s">
        <v>40</v>
      </c>
    </row>
    <row r="44" spans="3:3" x14ac:dyDescent="0.25">
      <c r="C44" s="1" t="s">
        <v>41</v>
      </c>
    </row>
    <row r="45" spans="3:3" x14ac:dyDescent="0.25">
      <c r="C45" s="1" t="s">
        <v>42</v>
      </c>
    </row>
    <row r="46" spans="3:3" x14ac:dyDescent="0.25">
      <c r="C46" s="1" t="s">
        <v>43</v>
      </c>
    </row>
    <row r="47" spans="3:3" x14ac:dyDescent="0.25">
      <c r="C47" s="1" t="s">
        <v>44</v>
      </c>
    </row>
    <row r="48" spans="3:3" x14ac:dyDescent="0.25">
      <c r="C48" s="1" t="s">
        <v>45</v>
      </c>
    </row>
    <row r="49" spans="3:3" x14ac:dyDescent="0.25">
      <c r="C49" s="1" t="s">
        <v>46</v>
      </c>
    </row>
    <row r="50" spans="3:3" x14ac:dyDescent="0.25">
      <c r="C50" s="1" t="s">
        <v>47</v>
      </c>
    </row>
    <row r="51" spans="3:3" x14ac:dyDescent="0.25">
      <c r="C51" s="1" t="s">
        <v>48</v>
      </c>
    </row>
    <row r="52" spans="3:3" x14ac:dyDescent="0.25">
      <c r="C52" s="1" t="s">
        <v>49</v>
      </c>
    </row>
    <row r="53" spans="3:3" x14ac:dyDescent="0.25">
      <c r="C53" s="1" t="s">
        <v>50</v>
      </c>
    </row>
    <row r="54" spans="3:3" x14ac:dyDescent="0.25">
      <c r="C54" s="1" t="s">
        <v>51</v>
      </c>
    </row>
    <row r="55" spans="3:3" x14ac:dyDescent="0.25">
      <c r="C55" s="1" t="s">
        <v>52</v>
      </c>
    </row>
    <row r="56" spans="3:3" x14ac:dyDescent="0.25">
      <c r="C56" s="1" t="s">
        <v>53</v>
      </c>
    </row>
    <row r="57" spans="3:3" x14ac:dyDescent="0.25">
      <c r="C57" s="1" t="s">
        <v>54</v>
      </c>
    </row>
    <row r="58" spans="3:3" x14ac:dyDescent="0.25">
      <c r="C58" s="1" t="s">
        <v>55</v>
      </c>
    </row>
    <row r="59" spans="3:3" x14ac:dyDescent="0.25">
      <c r="C59" s="1" t="s">
        <v>56</v>
      </c>
    </row>
    <row r="60" spans="3:3" x14ac:dyDescent="0.25">
      <c r="C60" s="1" t="s">
        <v>57</v>
      </c>
    </row>
    <row r="61" spans="3:3" x14ac:dyDescent="0.25">
      <c r="C61" s="1" t="s">
        <v>58</v>
      </c>
    </row>
    <row r="62" spans="3:3" x14ac:dyDescent="0.25">
      <c r="C62" s="1" t="s">
        <v>59</v>
      </c>
    </row>
    <row r="63" spans="3:3" x14ac:dyDescent="0.25">
      <c r="C63" s="1" t="s">
        <v>60</v>
      </c>
    </row>
    <row r="64" spans="3:3" x14ac:dyDescent="0.25">
      <c r="C64" s="1" t="s">
        <v>61</v>
      </c>
    </row>
    <row r="65" spans="3:3" x14ac:dyDescent="0.25">
      <c r="C65" s="1" t="s">
        <v>62</v>
      </c>
    </row>
    <row r="66" spans="3:3" x14ac:dyDescent="0.25">
      <c r="C66" s="1" t="s">
        <v>63</v>
      </c>
    </row>
    <row r="67" spans="3:3" x14ac:dyDescent="0.25">
      <c r="C67" s="1" t="s">
        <v>64</v>
      </c>
    </row>
    <row r="68" spans="3:3" x14ac:dyDescent="0.25">
      <c r="C68" s="1" t="s">
        <v>65</v>
      </c>
    </row>
    <row r="69" spans="3:3" x14ac:dyDescent="0.25">
      <c r="C69" s="1" t="s">
        <v>66</v>
      </c>
    </row>
    <row r="70" spans="3:3" x14ac:dyDescent="0.25">
      <c r="C70" s="1" t="s">
        <v>67</v>
      </c>
    </row>
    <row r="71" spans="3:3" x14ac:dyDescent="0.25">
      <c r="C71" s="1" t="s">
        <v>68</v>
      </c>
    </row>
    <row r="72" spans="3:3" x14ac:dyDescent="0.25">
      <c r="C72" s="1" t="s">
        <v>69</v>
      </c>
    </row>
    <row r="73" spans="3:3" x14ac:dyDescent="0.25">
      <c r="C73" s="1" t="s">
        <v>70</v>
      </c>
    </row>
    <row r="74" spans="3:3" x14ac:dyDescent="0.25">
      <c r="C74" s="1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A85F-731D-4B68-9D96-89F16B883B6C}">
  <dimension ref="A1:O65"/>
  <sheetViews>
    <sheetView topLeftCell="A2" zoomScale="130" zoomScaleNormal="130" workbookViewId="0">
      <pane xSplit="2" ySplit="1" topLeftCell="C3" activePane="bottomRight" state="frozen"/>
      <selection activeCell="A2" sqref="A2"/>
      <selection pane="topRight" activeCell="C2" sqref="C2"/>
      <selection pane="bottomLeft" activeCell="A3" sqref="A3"/>
      <selection pane="bottomRight" activeCell="O2" sqref="O2"/>
    </sheetView>
  </sheetViews>
  <sheetFormatPr defaultRowHeight="15" x14ac:dyDescent="0.25"/>
  <cols>
    <col min="1" max="1" width="4.85546875" customWidth="1"/>
    <col min="2" max="2" width="25.28515625" bestFit="1" customWidth="1"/>
    <col min="3" max="3" width="9.140625" style="5"/>
    <col min="4" max="4" width="10.42578125" style="5" customWidth="1"/>
    <col min="5" max="12" width="9.140625" style="5"/>
    <col min="13" max="13" width="10.42578125" style="5" bestFit="1" customWidth="1"/>
    <col min="14" max="16384" width="9.140625" style="5"/>
  </cols>
  <sheetData>
    <row r="1" spans="2:15" customFormat="1" x14ac:dyDescent="0.25"/>
    <row r="2" spans="2:15" customFormat="1" x14ac:dyDescent="0.25">
      <c r="D2" t="s">
        <v>123</v>
      </c>
      <c r="E2" t="s">
        <v>126</v>
      </c>
      <c r="F2" t="s">
        <v>127</v>
      </c>
      <c r="G2" t="s">
        <v>128</v>
      </c>
      <c r="H2" t="s">
        <v>129</v>
      </c>
      <c r="I2" t="s">
        <v>115</v>
      </c>
      <c r="M2">
        <v>2022</v>
      </c>
      <c r="N2">
        <v>2023</v>
      </c>
      <c r="O2">
        <v>2024</v>
      </c>
    </row>
    <row r="3" spans="2:15" customFormat="1" x14ac:dyDescent="0.25">
      <c r="B3" t="s">
        <v>72</v>
      </c>
    </row>
    <row r="4" spans="2:15" customFormat="1" x14ac:dyDescent="0.25">
      <c r="B4" t="s">
        <v>73</v>
      </c>
    </row>
    <row r="5" spans="2:15" customFormat="1" x14ac:dyDescent="0.25"/>
    <row r="6" spans="2:15" customFormat="1" x14ac:dyDescent="0.25">
      <c r="B6" s="4" t="s">
        <v>116</v>
      </c>
    </row>
    <row r="7" spans="2:15" x14ac:dyDescent="0.25">
      <c r="B7" t="s">
        <v>74</v>
      </c>
      <c r="D7" s="5">
        <v>1511</v>
      </c>
      <c r="I7" s="5">
        <v>1567</v>
      </c>
      <c r="M7" s="5">
        <v>15567</v>
      </c>
      <c r="N7" s="5">
        <v>6946</v>
      </c>
      <c r="O7" s="5">
        <v>5153</v>
      </c>
    </row>
    <row r="8" spans="2:15" x14ac:dyDescent="0.25">
      <c r="B8" t="s">
        <v>75</v>
      </c>
      <c r="D8" s="5">
        <v>1382</v>
      </c>
      <c r="I8" s="5">
        <v>1439</v>
      </c>
      <c r="M8" s="5">
        <v>14900</v>
      </c>
      <c r="N8" s="5">
        <v>6459</v>
      </c>
      <c r="O8" s="5">
        <v>4720</v>
      </c>
    </row>
    <row r="9" spans="2:15" x14ac:dyDescent="0.25">
      <c r="B9" t="s">
        <v>76</v>
      </c>
      <c r="D9" s="5">
        <f>+D7-D8</f>
        <v>129</v>
      </c>
      <c r="I9" s="5">
        <f>+I7-I8</f>
        <v>128</v>
      </c>
      <c r="M9" s="5">
        <f>+M7-M8</f>
        <v>667</v>
      </c>
      <c r="N9" s="5">
        <f>+N7-N8</f>
        <v>487</v>
      </c>
      <c r="O9" s="5">
        <f>+O7-O8</f>
        <v>433</v>
      </c>
    </row>
    <row r="10" spans="2:15" x14ac:dyDescent="0.25">
      <c r="B10" t="s">
        <v>77</v>
      </c>
      <c r="D10" s="5">
        <v>116</v>
      </c>
      <c r="I10" s="5">
        <v>86</v>
      </c>
      <c r="M10" s="5">
        <v>1006</v>
      </c>
      <c r="N10" s="5">
        <v>486</v>
      </c>
      <c r="O10" s="5">
        <v>413</v>
      </c>
    </row>
    <row r="11" spans="2:15" x14ac:dyDescent="0.25">
      <c r="B11" t="s">
        <v>78</v>
      </c>
      <c r="D11" s="5">
        <v>48</v>
      </c>
      <c r="I11" s="5">
        <v>28</v>
      </c>
      <c r="M11" s="5">
        <v>346</v>
      </c>
      <c r="N11" s="5">
        <v>206</v>
      </c>
      <c r="O11" s="5">
        <v>182</v>
      </c>
    </row>
    <row r="12" spans="2:15" x14ac:dyDescent="0.25">
      <c r="B12" t="s">
        <v>79</v>
      </c>
      <c r="D12" s="5">
        <v>37</v>
      </c>
      <c r="I12" s="5">
        <v>21</v>
      </c>
      <c r="M12" s="5">
        <v>169</v>
      </c>
      <c r="N12" s="5">
        <v>167</v>
      </c>
      <c r="O12" s="5">
        <v>141</v>
      </c>
    </row>
    <row r="13" spans="2:15" x14ac:dyDescent="0.25">
      <c r="B13" t="s">
        <v>80</v>
      </c>
      <c r="D13" s="5">
        <v>0</v>
      </c>
      <c r="I13" s="5">
        <v>6</v>
      </c>
      <c r="M13" s="5">
        <v>17</v>
      </c>
      <c r="N13" s="5">
        <v>14</v>
      </c>
      <c r="O13" s="5">
        <v>17</v>
      </c>
    </row>
    <row r="14" spans="2:15" x14ac:dyDescent="0.25">
      <c r="B14" t="s">
        <v>81</v>
      </c>
      <c r="D14" s="5">
        <f>SUM(D10:D13)</f>
        <v>201</v>
      </c>
      <c r="I14" s="5">
        <f>SUM(I10:I13)</f>
        <v>141</v>
      </c>
      <c r="M14" s="5">
        <f>SUM(M10:M13)+60</f>
        <v>1598</v>
      </c>
      <c r="N14" s="5">
        <f>SUM(N10:N13)</f>
        <v>873</v>
      </c>
      <c r="O14" s="5">
        <f>SUM(O10:O13)</f>
        <v>753</v>
      </c>
    </row>
    <row r="15" spans="2:15" x14ac:dyDescent="0.25">
      <c r="B15" t="s">
        <v>124</v>
      </c>
      <c r="D15" s="5">
        <f>+D9-D14</f>
        <v>-72</v>
      </c>
      <c r="I15" s="5">
        <f>+I9-I14</f>
        <v>-13</v>
      </c>
      <c r="M15" s="5">
        <f>+M9-M14</f>
        <v>-931</v>
      </c>
      <c r="N15" s="5">
        <f>+N9-N14</f>
        <v>-386</v>
      </c>
      <c r="O15" s="5">
        <f>+O9-O14</f>
        <v>-320</v>
      </c>
    </row>
    <row r="16" spans="2:15" x14ac:dyDescent="0.25">
      <c r="B16" t="s">
        <v>82</v>
      </c>
      <c r="D16" s="5">
        <f>-30+12</f>
        <v>-18</v>
      </c>
      <c r="I16" s="5">
        <f>+-36+10</f>
        <v>-26</v>
      </c>
      <c r="M16" s="5">
        <v>-385</v>
      </c>
      <c r="N16" s="5">
        <v>-211</v>
      </c>
      <c r="O16" s="5">
        <v>-133</v>
      </c>
    </row>
    <row r="17" spans="1:15" x14ac:dyDescent="0.25">
      <c r="B17" t="s">
        <v>83</v>
      </c>
      <c r="D17" s="5">
        <f>+D15+D16</f>
        <v>-90</v>
      </c>
      <c r="I17" s="5">
        <f>+I15+I16</f>
        <v>-39</v>
      </c>
      <c r="M17" s="5">
        <f>+M15+M16-10</f>
        <v>-1326</v>
      </c>
      <c r="N17" s="5">
        <f>+N15+N16+216+107</f>
        <v>-274</v>
      </c>
      <c r="O17" s="5">
        <f>+O15+O16+64</f>
        <v>-389</v>
      </c>
    </row>
    <row r="18" spans="1:15" x14ac:dyDescent="0.25">
      <c r="B18" t="s">
        <v>84</v>
      </c>
      <c r="D18" s="5">
        <v>0</v>
      </c>
      <c r="I18" s="5">
        <v>0</v>
      </c>
      <c r="M18" s="5">
        <v>-1</v>
      </c>
      <c r="N18" s="5">
        <v>-1</v>
      </c>
      <c r="O18" s="5">
        <v>-1</v>
      </c>
    </row>
    <row r="19" spans="1:15" x14ac:dyDescent="0.25">
      <c r="B19" t="s">
        <v>85</v>
      </c>
      <c r="D19" s="5">
        <f>+D17+D18</f>
        <v>-90</v>
      </c>
      <c r="I19" s="5">
        <f>+I17+I18</f>
        <v>-39</v>
      </c>
      <c r="M19" s="5">
        <f>+M17+M18-25-10</f>
        <v>-1362</v>
      </c>
      <c r="N19" s="5">
        <f>+N17+N18</f>
        <v>-275</v>
      </c>
      <c r="O19" s="5">
        <f>+O17+O18</f>
        <v>-390</v>
      </c>
    </row>
    <row r="20" spans="1:15" x14ac:dyDescent="0.25">
      <c r="B20" t="s">
        <v>86</v>
      </c>
      <c r="D20" s="5">
        <f>+D19/D21</f>
        <v>-0.12978678914694028</v>
      </c>
      <c r="I20" s="5">
        <f>+I17/I21</f>
        <v>-5.3462447428593358E-2</v>
      </c>
      <c r="M20" s="5">
        <f>+M19/M21</f>
        <v>-2.1718850910134666</v>
      </c>
      <c r="N20" s="5">
        <f>+N19/N21</f>
        <v>-0.41849854895139482</v>
      </c>
      <c r="O20" s="5">
        <f>+O19/O21</f>
        <v>-0.55757537632763698</v>
      </c>
    </row>
    <row r="21" spans="1:15" x14ac:dyDescent="0.25">
      <c r="B21" t="s">
        <v>87</v>
      </c>
      <c r="D21" s="5">
        <v>693.44500000000005</v>
      </c>
      <c r="I21" s="5">
        <v>729.48400000000004</v>
      </c>
      <c r="M21" s="5">
        <v>627.10500000000002</v>
      </c>
      <c r="N21" s="5">
        <v>657.11099999999999</v>
      </c>
      <c r="O21" s="5">
        <v>699.45699999999999</v>
      </c>
    </row>
    <row r="23" spans="1:15" x14ac:dyDescent="0.25">
      <c r="B23" t="s">
        <v>88</v>
      </c>
    </row>
    <row r="24" spans="1:15" s="6" customFormat="1" x14ac:dyDescent="0.25">
      <c r="A24"/>
      <c r="B24" t="s">
        <v>89</v>
      </c>
      <c r="D24" s="6">
        <f>+D9/D7</f>
        <v>8.5373924553275971E-2</v>
      </c>
      <c r="I24" s="6">
        <f>+I9/I7</f>
        <v>8.1684747925973203E-2</v>
      </c>
      <c r="M24" s="6">
        <f>+M9/M7</f>
        <v>4.2847048243078306E-2</v>
      </c>
      <c r="N24" s="6">
        <f>+N9/N7</f>
        <v>7.0112294845954506E-2</v>
      </c>
      <c r="O24" s="6">
        <f>+O9/O7</f>
        <v>8.4028721133320397E-2</v>
      </c>
    </row>
    <row r="27" spans="1:15" x14ac:dyDescent="0.25">
      <c r="B27" s="4" t="s">
        <v>121</v>
      </c>
    </row>
    <row r="28" spans="1:15" x14ac:dyDescent="0.25">
      <c r="B28" t="s">
        <v>91</v>
      </c>
      <c r="D28" s="5">
        <f>+D29-D39</f>
        <v>-1528</v>
      </c>
      <c r="I28" s="5">
        <f>+I29-I39</f>
        <v>-986</v>
      </c>
    </row>
    <row r="29" spans="1:15" x14ac:dyDescent="0.25">
      <c r="B29" t="s">
        <v>90</v>
      </c>
      <c r="D29" s="5">
        <f>671+92+8+6</f>
        <v>777</v>
      </c>
      <c r="I29" s="5">
        <f>789+396+10</f>
        <v>1195</v>
      </c>
      <c r="N29" s="5">
        <f>999+541+69+9</f>
        <v>1618</v>
      </c>
      <c r="O29" s="5">
        <f>671+92+8+6</f>
        <v>777</v>
      </c>
    </row>
    <row r="30" spans="1:15" x14ac:dyDescent="0.25">
      <c r="B30" t="s">
        <v>92</v>
      </c>
      <c r="D30" s="5">
        <v>2159</v>
      </c>
      <c r="I30" s="5">
        <v>1530</v>
      </c>
      <c r="N30" s="5">
        <v>1775</v>
      </c>
      <c r="O30" s="5">
        <v>2159</v>
      </c>
    </row>
    <row r="31" spans="1:15" x14ac:dyDescent="0.25">
      <c r="B31" t="s">
        <v>118</v>
      </c>
      <c r="D31" s="5">
        <v>61</v>
      </c>
      <c r="I31" s="5">
        <v>72</v>
      </c>
      <c r="N31" s="5">
        <v>52</v>
      </c>
      <c r="O31" s="5">
        <v>61</v>
      </c>
    </row>
    <row r="32" spans="1:15" x14ac:dyDescent="0.25">
      <c r="B32" t="s">
        <v>117</v>
      </c>
      <c r="D32" s="5">
        <v>48</v>
      </c>
      <c r="I32" s="5">
        <v>37</v>
      </c>
      <c r="N32" s="5">
        <v>66</v>
      </c>
      <c r="O32" s="5">
        <v>48</v>
      </c>
    </row>
    <row r="33" spans="2:15" x14ac:dyDescent="0.25">
      <c r="B33" t="s">
        <v>94</v>
      </c>
      <c r="D33" s="5">
        <v>18</v>
      </c>
      <c r="I33" s="5">
        <v>9</v>
      </c>
      <c r="N33" s="5">
        <v>25</v>
      </c>
      <c r="O33" s="5">
        <v>18</v>
      </c>
    </row>
    <row r="34" spans="2:15" x14ac:dyDescent="0.25">
      <c r="B34" t="s">
        <v>95</v>
      </c>
      <c r="D34" s="5">
        <v>3</v>
      </c>
      <c r="I34" s="5">
        <v>3</v>
      </c>
      <c r="N34" s="5">
        <v>4</v>
      </c>
      <c r="O34" s="5">
        <v>3</v>
      </c>
    </row>
    <row r="35" spans="2:15" x14ac:dyDescent="0.25">
      <c r="B35" t="s">
        <v>125</v>
      </c>
      <c r="D35" s="5">
        <v>60</v>
      </c>
      <c r="I35" s="5">
        <v>61</v>
      </c>
      <c r="N35" s="5">
        <v>22</v>
      </c>
      <c r="O35" s="5">
        <v>60</v>
      </c>
    </row>
    <row r="36" spans="2:15" x14ac:dyDescent="0.25">
      <c r="B36" t="s">
        <v>96</v>
      </c>
      <c r="D36" s="5">
        <f>SUM(D29:D35)</f>
        <v>3126</v>
      </c>
      <c r="I36" s="5">
        <f>SUM(I29:I35)</f>
        <v>2907</v>
      </c>
      <c r="N36" s="5">
        <f>SUM(N29:N35)</f>
        <v>3562</v>
      </c>
      <c r="O36" s="5">
        <f>SUM(O29:O35)</f>
        <v>3126</v>
      </c>
    </row>
    <row r="38" spans="2:15" x14ac:dyDescent="0.25">
      <c r="B38" t="s">
        <v>97</v>
      </c>
      <c r="D38" s="5">
        <v>92</v>
      </c>
      <c r="I38" s="5">
        <v>86</v>
      </c>
      <c r="N38" s="5">
        <v>64</v>
      </c>
      <c r="O38" s="5">
        <v>92</v>
      </c>
    </row>
    <row r="39" spans="2:15" x14ac:dyDescent="0.25">
      <c r="B39" t="s">
        <v>100</v>
      </c>
      <c r="D39" s="5">
        <f>432+3+1492+378</f>
        <v>2305</v>
      </c>
      <c r="I39" s="5">
        <f>550+5+1189+437</f>
        <v>2181</v>
      </c>
      <c r="N39" s="5">
        <f>2134+376+1</f>
        <v>2511</v>
      </c>
      <c r="O39" s="5">
        <f>432+3+1492+378</f>
        <v>2305</v>
      </c>
    </row>
    <row r="40" spans="2:15" x14ac:dyDescent="0.25">
      <c r="B40" t="s">
        <v>98</v>
      </c>
      <c r="D40" s="5">
        <f>2+13</f>
        <v>15</v>
      </c>
      <c r="I40" s="5">
        <f>2+6</f>
        <v>8</v>
      </c>
      <c r="N40" s="5">
        <f>5+19</f>
        <v>24</v>
      </c>
      <c r="O40" s="5">
        <f>2+13</f>
        <v>15</v>
      </c>
    </row>
    <row r="41" spans="2:15" x14ac:dyDescent="0.25">
      <c r="B41" t="s">
        <v>99</v>
      </c>
      <c r="D41" s="5">
        <v>1</v>
      </c>
      <c r="I41" s="5">
        <v>1</v>
      </c>
      <c r="N41" s="5">
        <v>1</v>
      </c>
      <c r="O41" s="5">
        <v>1</v>
      </c>
    </row>
    <row r="42" spans="2:15" x14ac:dyDescent="0.25">
      <c r="B42" t="s">
        <v>120</v>
      </c>
      <c r="D42" s="5">
        <f>SUM(D38:D41)</f>
        <v>2413</v>
      </c>
      <c r="I42" s="5">
        <f>SUM(I38:I41)</f>
        <v>2276</v>
      </c>
      <c r="N42" s="5">
        <f>SUM(N38:N41)</f>
        <v>2600</v>
      </c>
      <c r="O42" s="5">
        <f>SUM(O38:O41)</f>
        <v>2413</v>
      </c>
    </row>
    <row r="43" spans="2:15" x14ac:dyDescent="0.25">
      <c r="B43" t="s">
        <v>119</v>
      </c>
      <c r="D43" s="5">
        <v>713</v>
      </c>
      <c r="I43" s="5">
        <v>631</v>
      </c>
      <c r="N43" s="5">
        <v>967</v>
      </c>
      <c r="O43" s="5">
        <v>713</v>
      </c>
    </row>
    <row r="44" spans="2:15" x14ac:dyDescent="0.25">
      <c r="B44" t="s">
        <v>101</v>
      </c>
      <c r="D44" s="5">
        <f>+D42+D43</f>
        <v>3126</v>
      </c>
      <c r="I44" s="5">
        <f>+I42+I43</f>
        <v>2907</v>
      </c>
      <c r="N44" s="5">
        <f>+N42+N43</f>
        <v>3567</v>
      </c>
      <c r="O44" s="5">
        <f>+O42+O43</f>
        <v>3126</v>
      </c>
    </row>
    <row r="47" spans="2:15" x14ac:dyDescent="0.25">
      <c r="B47" s="4" t="s">
        <v>122</v>
      </c>
    </row>
    <row r="48" spans="2:15" x14ac:dyDescent="0.25">
      <c r="B48" t="s">
        <v>102</v>
      </c>
    </row>
    <row r="49" spans="2:2" x14ac:dyDescent="0.25">
      <c r="B49" t="s">
        <v>103</v>
      </c>
    </row>
    <row r="50" spans="2:2" x14ac:dyDescent="0.25">
      <c r="B50" t="s">
        <v>104</v>
      </c>
    </row>
    <row r="51" spans="2:2" x14ac:dyDescent="0.25">
      <c r="B51" t="s">
        <v>105</v>
      </c>
    </row>
    <row r="52" spans="2:2" x14ac:dyDescent="0.25">
      <c r="B52" t="s">
        <v>106</v>
      </c>
    </row>
    <row r="53" spans="2:2" x14ac:dyDescent="0.25">
      <c r="B53" t="s">
        <v>99</v>
      </c>
    </row>
    <row r="54" spans="2:2" x14ac:dyDescent="0.25">
      <c r="B54" t="s">
        <v>107</v>
      </c>
    </row>
    <row r="55" spans="2:2" x14ac:dyDescent="0.25">
      <c r="B55" t="s">
        <v>108</v>
      </c>
    </row>
    <row r="56" spans="2:2" x14ac:dyDescent="0.25">
      <c r="B56" t="s">
        <v>109</v>
      </c>
    </row>
    <row r="57" spans="2:2" x14ac:dyDescent="0.25">
      <c r="B57" t="s">
        <v>110</v>
      </c>
    </row>
    <row r="58" spans="2:2" x14ac:dyDescent="0.25">
      <c r="B58" t="s">
        <v>97</v>
      </c>
    </row>
    <row r="59" spans="2:2" x14ac:dyDescent="0.25">
      <c r="B59" t="s">
        <v>111</v>
      </c>
    </row>
    <row r="60" spans="2:2" x14ac:dyDescent="0.25">
      <c r="B60" t="s">
        <v>98</v>
      </c>
    </row>
    <row r="61" spans="2:2" x14ac:dyDescent="0.25">
      <c r="B61" t="s">
        <v>112</v>
      </c>
    </row>
    <row r="63" spans="2:2" x14ac:dyDescent="0.25">
      <c r="B63" t="s">
        <v>93</v>
      </c>
    </row>
    <row r="64" spans="2:2" x14ac:dyDescent="0.25">
      <c r="B64" t="s">
        <v>113</v>
      </c>
    </row>
    <row r="65" spans="2:2" x14ac:dyDescent="0.25">
      <c r="B65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Flynn</dc:creator>
  <cp:lastModifiedBy>Ethan Flynn</cp:lastModifiedBy>
  <dcterms:created xsi:type="dcterms:W3CDTF">2025-09-15T00:25:36Z</dcterms:created>
  <dcterms:modified xsi:type="dcterms:W3CDTF">2025-09-15T05:55:10Z</dcterms:modified>
</cp:coreProperties>
</file>