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wnloads\"/>
    </mc:Choice>
  </mc:AlternateContent>
  <xr:revisionPtr revIDLastSave="0" documentId="8_{BF5AA4DB-C65F-4D1D-8D5C-BDEFC9047F4F}" xr6:coauthVersionLast="47" xr6:coauthVersionMax="47" xr10:uidLastSave="{00000000-0000-0000-0000-000000000000}"/>
  <bookViews>
    <workbookView xWindow="-120" yWindow="-120" windowWidth="29040" windowHeight="15840" activeTab="1" xr2:uid="{E1D4E586-90DB-4516-9DFF-287EA3B03B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" l="1"/>
  <c r="I40" i="2"/>
  <c r="I31" i="2"/>
  <c r="H31" i="2"/>
  <c r="I29" i="2"/>
  <c r="I28" i="2"/>
  <c r="H27" i="2"/>
  <c r="I24" i="2"/>
  <c r="I17" i="2"/>
  <c r="I15" i="2"/>
  <c r="I16" i="2"/>
  <c r="I18" i="2"/>
  <c r="I19" i="2"/>
  <c r="I20" i="2"/>
  <c r="I21" i="2"/>
  <c r="I22" i="2"/>
  <c r="I23" i="2"/>
  <c r="I14" i="2"/>
  <c r="I13" i="2"/>
  <c r="I12" i="2"/>
  <c r="H38" i="2"/>
  <c r="G38" i="2"/>
  <c r="F38" i="2"/>
  <c r="D38" i="2"/>
  <c r="C38" i="2"/>
  <c r="K38" i="2"/>
  <c r="J38" i="2"/>
  <c r="F29" i="2"/>
  <c r="G29" i="2"/>
  <c r="H29" i="2"/>
  <c r="J29" i="2"/>
  <c r="K29" i="2"/>
  <c r="N29" i="2"/>
  <c r="O29" i="2"/>
  <c r="P29" i="2"/>
  <c r="C29" i="2"/>
  <c r="D29" i="2"/>
  <c r="C6" i="2"/>
  <c r="C9" i="2" s="1"/>
  <c r="N40" i="2"/>
  <c r="N41" i="2" s="1"/>
  <c r="O40" i="2"/>
  <c r="O41" i="2" s="1"/>
  <c r="P40" i="2"/>
  <c r="P41" i="2" s="1"/>
  <c r="D40" i="2"/>
  <c r="D41" i="2" s="1"/>
  <c r="F40" i="2"/>
  <c r="F41" i="2" s="1"/>
  <c r="G40" i="2"/>
  <c r="G41" i="2" s="1"/>
  <c r="H40" i="2"/>
  <c r="H41" i="2" s="1"/>
  <c r="J40" i="2"/>
  <c r="J41" i="2" s="1"/>
  <c r="K40" i="2"/>
  <c r="K41" i="2" s="1"/>
  <c r="C40" i="2"/>
  <c r="C41" i="2" s="1"/>
  <c r="K27" i="2"/>
  <c r="J27" i="2"/>
  <c r="G27" i="2"/>
  <c r="N31" i="2"/>
  <c r="N42" i="2" s="1"/>
  <c r="O31" i="2"/>
  <c r="P31" i="2"/>
  <c r="N27" i="2"/>
  <c r="P27" i="2"/>
  <c r="O27" i="2"/>
  <c r="H28" i="2"/>
  <c r="D14" i="2"/>
  <c r="D28" i="2" s="1"/>
  <c r="F14" i="2"/>
  <c r="F28" i="2" s="1"/>
  <c r="G14" i="2"/>
  <c r="G28" i="2" s="1"/>
  <c r="H14" i="2"/>
  <c r="J14" i="2"/>
  <c r="J28" i="2" s="1"/>
  <c r="K14" i="2"/>
  <c r="K28" i="2" s="1"/>
  <c r="N14" i="2"/>
  <c r="N28" i="2" s="1"/>
  <c r="O14" i="2"/>
  <c r="O28" i="2" s="1"/>
  <c r="P14" i="2"/>
  <c r="P28" i="2" s="1"/>
  <c r="C14" i="2"/>
  <c r="P17" i="2"/>
  <c r="O17" i="2"/>
  <c r="N17" i="2"/>
  <c r="K17" i="2"/>
  <c r="D31" i="2"/>
  <c r="F31" i="2"/>
  <c r="G31" i="2"/>
  <c r="J31" i="2"/>
  <c r="K31" i="2"/>
  <c r="C31" i="2"/>
  <c r="C17" i="2"/>
  <c r="D17" i="2"/>
  <c r="H17" i="2"/>
  <c r="H18" i="2" s="1"/>
  <c r="F17" i="2"/>
  <c r="J17" i="2"/>
  <c r="G17" i="2"/>
  <c r="F5" i="1"/>
  <c r="F8" i="1" s="1"/>
  <c r="P42" i="2" l="1"/>
  <c r="O42" i="2"/>
  <c r="N43" i="2"/>
  <c r="P43" i="2"/>
  <c r="O43" i="2"/>
</calcChain>
</file>

<file path=xl/sharedStrings.xml><?xml version="1.0" encoding="utf-8"?>
<sst xmlns="http://schemas.openxmlformats.org/spreadsheetml/2006/main" count="118" uniqueCount="108">
  <si>
    <t>price</t>
  </si>
  <si>
    <t>s/o</t>
  </si>
  <si>
    <t>MC</t>
  </si>
  <si>
    <t>cash</t>
  </si>
  <si>
    <t>debt</t>
  </si>
  <si>
    <t>EV</t>
  </si>
  <si>
    <t xml:space="preserve">Collect data </t>
  </si>
  <si>
    <t>data enables businesses to make dececions on credit, risk, marketing, and administrative automation</t>
  </si>
  <si>
    <t>data collected (consumer data)</t>
  </si>
  <si>
    <t>credit</t>
  </si>
  <si>
    <t>income</t>
  </si>
  <si>
    <t>employment</t>
  </si>
  <si>
    <t>criminal</t>
  </si>
  <si>
    <t>asset</t>
  </si>
  <si>
    <t>liqidity</t>
  </si>
  <si>
    <t>net worth</t>
  </si>
  <si>
    <t>spending</t>
  </si>
  <si>
    <t>data collected (Biz data)</t>
  </si>
  <si>
    <t>biz demographics</t>
  </si>
  <si>
    <t>Sources of data</t>
  </si>
  <si>
    <t>payroll processors</t>
  </si>
  <si>
    <t>income and tax information from large to mid US companies</t>
  </si>
  <si>
    <t>credit granting institutions</t>
  </si>
  <si>
    <t>Customers</t>
  </si>
  <si>
    <t>financial services</t>
  </si>
  <si>
    <t>mortgage</t>
  </si>
  <si>
    <t>retail</t>
  </si>
  <si>
    <t>telecom</t>
  </si>
  <si>
    <t>utilities</t>
  </si>
  <si>
    <t>automotive</t>
  </si>
  <si>
    <t>brokerage</t>
  </si>
  <si>
    <t>healthcare and insurance</t>
  </si>
  <si>
    <t>government</t>
  </si>
  <si>
    <t>manage and protect financial health of consumers through "portfolio of products"</t>
  </si>
  <si>
    <t>Operating countries</t>
  </si>
  <si>
    <t>Argentina</t>
  </si>
  <si>
    <t>Australia</t>
  </si>
  <si>
    <t>Brazil</t>
  </si>
  <si>
    <t>Canada</t>
  </si>
  <si>
    <t>Chile</t>
  </si>
  <si>
    <t>Costa Rica</t>
  </si>
  <si>
    <t>Dominican Republic</t>
  </si>
  <si>
    <t>Ecuador</t>
  </si>
  <si>
    <t>El Salvador</t>
  </si>
  <si>
    <t>Honduras</t>
  </si>
  <si>
    <t>India</t>
  </si>
  <si>
    <t>Ireland</t>
  </si>
  <si>
    <t>Mexico</t>
  </si>
  <si>
    <t>New Zealand</t>
  </si>
  <si>
    <t>Paraguay</t>
  </si>
  <si>
    <t>Peru</t>
  </si>
  <si>
    <t>Portugal</t>
  </si>
  <si>
    <t>Spain</t>
  </si>
  <si>
    <t>UK</t>
  </si>
  <si>
    <t>US</t>
  </si>
  <si>
    <t>EPS</t>
  </si>
  <si>
    <t>EPS (basic)</t>
  </si>
  <si>
    <t>3 months</t>
  </si>
  <si>
    <t>6 months</t>
  </si>
  <si>
    <t>EPS (diluted)</t>
  </si>
  <si>
    <t>Ended June 30</t>
  </si>
  <si>
    <t>Revenue</t>
  </si>
  <si>
    <t>Cost of services</t>
  </si>
  <si>
    <t>Gross Profit</t>
  </si>
  <si>
    <t>SG&amp;A</t>
  </si>
  <si>
    <t>D&amp;A</t>
  </si>
  <si>
    <t>O Expenses</t>
  </si>
  <si>
    <t>O Income</t>
  </si>
  <si>
    <t>Interest Expense</t>
  </si>
  <si>
    <t>Pretax Income</t>
  </si>
  <si>
    <t>Net Income</t>
  </si>
  <si>
    <t>Shares</t>
  </si>
  <si>
    <t>Revenue y/y</t>
  </si>
  <si>
    <t>Net Cash</t>
  </si>
  <si>
    <t>Cash</t>
  </si>
  <si>
    <t>Q225</t>
  </si>
  <si>
    <t>Taxes</t>
  </si>
  <si>
    <t>Q224</t>
  </si>
  <si>
    <t>Q124</t>
  </si>
  <si>
    <t>Q324</t>
  </si>
  <si>
    <t>Q424</t>
  </si>
  <si>
    <t>Q125</t>
  </si>
  <si>
    <t>Debt</t>
  </si>
  <si>
    <t>Q323</t>
  </si>
  <si>
    <t>Q423</t>
  </si>
  <si>
    <t>Q223</t>
  </si>
  <si>
    <t>O Gross Margin</t>
  </si>
  <si>
    <t>debt management service (core biz for mex</t>
  </si>
  <si>
    <t xml:space="preserve">Products </t>
  </si>
  <si>
    <t>workforce solutions</t>
  </si>
  <si>
    <t>Verification services</t>
  </si>
  <si>
    <t>Employer services</t>
  </si>
  <si>
    <t>example</t>
  </si>
  <si>
    <t>The Work Number</t>
  </si>
  <si>
    <t>USIS</t>
  </si>
  <si>
    <t>Online Information Solutions</t>
  </si>
  <si>
    <t>Mortgage Solutions</t>
  </si>
  <si>
    <t>Financial Marketing Services</t>
  </si>
  <si>
    <t>Functions</t>
  </si>
  <si>
    <t>Ebit</t>
  </si>
  <si>
    <t>Ebitda</t>
  </si>
  <si>
    <t>debt/ebitda</t>
  </si>
  <si>
    <t>EV/Ebida</t>
  </si>
  <si>
    <t>Profit Margin</t>
  </si>
  <si>
    <t>Cash from Ops</t>
  </si>
  <si>
    <t>Cap Ex</t>
  </si>
  <si>
    <t>FCF</t>
  </si>
  <si>
    <t>Year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</si>
</sst>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[$$-409]* #,##0.00_);_([$$-409]* \(#,##0.00\);_([$$-409]* &quot;-&quot;??_);_(@_)"/>
    <numFmt numFmtId="167" formatCode="0.00\x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3" fillId="0" borderId="0" xfId="0" applyFont="1"/>
    <xf numFmtId="0" fontId="2" fillId="0" borderId="0" xfId="0" applyFont="1"/>
    <xf numFmtId="4" fontId="0" fillId="0" borderId="0" xfId="0" applyNumberFormat="1" applyAlignment="1">
      <alignment horizontal="center"/>
    </xf>
    <xf numFmtId="0" fontId="0" fillId="0" borderId="0" xfId="0" applyNumberFormat="1"/>
    <xf numFmtId="44" fontId="0" fillId="0" borderId="0" xfId="1" applyFont="1"/>
    <xf numFmtId="165" fontId="0" fillId="0" borderId="0" xfId="0" applyNumberFormat="1"/>
    <xf numFmtId="39" fontId="0" fillId="0" borderId="0" xfId="0" applyNumberFormat="1"/>
    <xf numFmtId="10" fontId="0" fillId="0" borderId="0" xfId="0" applyNumberFormat="1"/>
    <xf numFmtId="165" fontId="2" fillId="0" borderId="0" xfId="0" applyNumberFormat="1" applyFont="1"/>
    <xf numFmtId="0" fontId="2" fillId="0" borderId="0" xfId="0" applyNumberFormat="1" applyFont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5A55B8AD-BEC2-4C9D-A84B-D12EB4944B26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0831-6649-4B6C-BC2C-D4FFC12A2CA8}">
  <dimension ref="B1:W37"/>
  <sheetViews>
    <sheetView zoomScaleNormal="100" workbookViewId="0">
      <selection activeCell="I31" sqref="I31"/>
    </sheetView>
  </sheetViews>
  <sheetFormatPr defaultRowHeight="15" x14ac:dyDescent="0.25"/>
  <cols>
    <col min="1" max="1" width="4.42578125" customWidth="1"/>
    <col min="6" max="6" width="10.140625" bestFit="1" customWidth="1"/>
  </cols>
  <sheetData>
    <row r="1" spans="2:15" s="1" customFormat="1" x14ac:dyDescent="0.25"/>
    <row r="2" spans="2:15" s="1" customFormat="1" x14ac:dyDescent="0.25">
      <c r="M2" s="1" t="s">
        <v>60</v>
      </c>
    </row>
    <row r="3" spans="2:15" s="1" customFormat="1" x14ac:dyDescent="0.25">
      <c r="E3" s="1" t="s">
        <v>0</v>
      </c>
      <c r="F3" s="1">
        <v>256.25</v>
      </c>
      <c r="L3" s="1" t="s">
        <v>56</v>
      </c>
      <c r="M3" s="4"/>
    </row>
    <row r="4" spans="2:15" s="1" customFormat="1" x14ac:dyDescent="0.25">
      <c r="E4" s="1" t="s">
        <v>1</v>
      </c>
      <c r="F4" s="1">
        <v>123.79738</v>
      </c>
      <c r="L4" s="1" t="s">
        <v>57</v>
      </c>
      <c r="N4" s="1" t="s">
        <v>58</v>
      </c>
    </row>
    <row r="5" spans="2:15" s="1" customFormat="1" x14ac:dyDescent="0.25">
      <c r="E5" s="1" t="s">
        <v>2</v>
      </c>
      <c r="F5" s="1">
        <f>+F3*F4</f>
        <v>31723.078625000002</v>
      </c>
      <c r="L5" s="5">
        <v>2025</v>
      </c>
      <c r="M5" s="5">
        <v>2024</v>
      </c>
      <c r="N5" s="5">
        <v>2025</v>
      </c>
      <c r="O5" s="5">
        <v>2024</v>
      </c>
    </row>
    <row r="6" spans="2:15" s="1" customFormat="1" x14ac:dyDescent="0.25">
      <c r="E6" s="1" t="s">
        <v>3</v>
      </c>
      <c r="F6" s="1">
        <v>189</v>
      </c>
      <c r="L6" s="1">
        <v>124</v>
      </c>
      <c r="M6" s="1">
        <v>123.7</v>
      </c>
      <c r="N6" s="1">
        <v>124.1</v>
      </c>
      <c r="O6" s="1">
        <v>123.6</v>
      </c>
    </row>
    <row r="7" spans="2:15" s="1" customFormat="1" x14ac:dyDescent="0.25">
      <c r="E7" s="1" t="s">
        <v>4</v>
      </c>
      <c r="F7" s="1">
        <v>4922</v>
      </c>
    </row>
    <row r="8" spans="2:15" s="1" customFormat="1" x14ac:dyDescent="0.25">
      <c r="E8" s="1" t="s">
        <v>5</v>
      </c>
      <c r="F8" s="1">
        <f>+F5-F6+F7</f>
        <v>36456.078625000002</v>
      </c>
      <c r="L8" s="1" t="s">
        <v>59</v>
      </c>
    </row>
    <row r="9" spans="2:15" s="1" customFormat="1" x14ac:dyDescent="0.25">
      <c r="L9" s="1" t="s">
        <v>57</v>
      </c>
      <c r="N9" s="1" t="s">
        <v>58</v>
      </c>
    </row>
    <row r="10" spans="2:15" x14ac:dyDescent="0.25">
      <c r="B10" s="2" t="s">
        <v>98</v>
      </c>
      <c r="L10" s="5">
        <v>2025</v>
      </c>
      <c r="M10" s="5">
        <v>2024</v>
      </c>
      <c r="N10" s="5">
        <v>2025</v>
      </c>
      <c r="O10" s="5">
        <v>2024</v>
      </c>
    </row>
    <row r="11" spans="2:15" x14ac:dyDescent="0.25">
      <c r="B11" t="s">
        <v>6</v>
      </c>
      <c r="L11" s="1">
        <v>125</v>
      </c>
      <c r="M11" s="1">
        <v>124.8</v>
      </c>
      <c r="N11" s="1">
        <v>125.1</v>
      </c>
      <c r="O11" s="1">
        <v>124.7</v>
      </c>
    </row>
    <row r="13" spans="2:15" x14ac:dyDescent="0.25">
      <c r="B13" t="s">
        <v>7</v>
      </c>
    </row>
    <row r="15" spans="2:15" x14ac:dyDescent="0.25">
      <c r="B15" t="s">
        <v>33</v>
      </c>
    </row>
    <row r="17" spans="2:23" x14ac:dyDescent="0.25">
      <c r="B17" s="2" t="s">
        <v>8</v>
      </c>
      <c r="G17" s="2" t="s">
        <v>17</v>
      </c>
      <c r="J17" s="2" t="s">
        <v>19</v>
      </c>
      <c r="Q17" s="2" t="s">
        <v>23</v>
      </c>
      <c r="T17" s="2" t="s">
        <v>34</v>
      </c>
    </row>
    <row r="18" spans="2:23" x14ac:dyDescent="0.25">
      <c r="B18" t="s">
        <v>9</v>
      </c>
      <c r="G18" t="s">
        <v>9</v>
      </c>
      <c r="J18" t="s">
        <v>22</v>
      </c>
      <c r="Q18" t="s">
        <v>24</v>
      </c>
      <c r="T18" t="s">
        <v>35</v>
      </c>
    </row>
    <row r="19" spans="2:23" x14ac:dyDescent="0.25">
      <c r="B19" t="s">
        <v>10</v>
      </c>
      <c r="G19" t="s">
        <v>18</v>
      </c>
      <c r="J19" t="s">
        <v>20</v>
      </c>
      <c r="Q19" t="s">
        <v>25</v>
      </c>
      <c r="T19" t="s">
        <v>36</v>
      </c>
    </row>
    <row r="20" spans="2:23" x14ac:dyDescent="0.25">
      <c r="B20" t="s">
        <v>11</v>
      </c>
      <c r="J20" t="s">
        <v>21</v>
      </c>
      <c r="Q20" t="s">
        <v>26</v>
      </c>
      <c r="T20" t="s">
        <v>37</v>
      </c>
    </row>
    <row r="21" spans="2:23" x14ac:dyDescent="0.25">
      <c r="B21" t="s">
        <v>12</v>
      </c>
      <c r="Q21" t="s">
        <v>27</v>
      </c>
      <c r="T21" t="s">
        <v>38</v>
      </c>
    </row>
    <row r="22" spans="2:23" x14ac:dyDescent="0.25">
      <c r="B22" t="s">
        <v>13</v>
      </c>
      <c r="Q22" t="s">
        <v>28</v>
      </c>
      <c r="T22" t="s">
        <v>39</v>
      </c>
    </row>
    <row r="23" spans="2:23" x14ac:dyDescent="0.25">
      <c r="B23" t="s">
        <v>14</v>
      </c>
      <c r="Q23" t="s">
        <v>29</v>
      </c>
      <c r="T23" t="s">
        <v>40</v>
      </c>
    </row>
    <row r="24" spans="2:23" x14ac:dyDescent="0.25">
      <c r="B24" t="s">
        <v>15</v>
      </c>
      <c r="Q24" t="s">
        <v>30</v>
      </c>
      <c r="T24" t="s">
        <v>41</v>
      </c>
    </row>
    <row r="25" spans="2:23" x14ac:dyDescent="0.25">
      <c r="B25" t="s">
        <v>16</v>
      </c>
      <c r="Q25" t="s">
        <v>31</v>
      </c>
      <c r="T25" t="s">
        <v>42</v>
      </c>
    </row>
    <row r="26" spans="2:23" x14ac:dyDescent="0.25">
      <c r="Q26" t="s">
        <v>32</v>
      </c>
      <c r="T26" t="s">
        <v>43</v>
      </c>
    </row>
    <row r="27" spans="2:23" x14ac:dyDescent="0.25">
      <c r="B27" s="2" t="s">
        <v>88</v>
      </c>
      <c r="E27" s="2" t="s">
        <v>92</v>
      </c>
      <c r="T27" t="s">
        <v>44</v>
      </c>
    </row>
    <row r="28" spans="2:23" x14ac:dyDescent="0.25">
      <c r="B28" s="3" t="s">
        <v>89</v>
      </c>
      <c r="T28" t="s">
        <v>45</v>
      </c>
    </row>
    <row r="29" spans="2:23" x14ac:dyDescent="0.25">
      <c r="B29" t="s">
        <v>90</v>
      </c>
      <c r="T29" t="s">
        <v>46</v>
      </c>
    </row>
    <row r="30" spans="2:23" x14ac:dyDescent="0.25">
      <c r="B30" t="s">
        <v>91</v>
      </c>
      <c r="E30" t="s">
        <v>93</v>
      </c>
      <c r="T30" t="s">
        <v>47</v>
      </c>
      <c r="W30" t="s">
        <v>87</v>
      </c>
    </row>
    <row r="31" spans="2:23" x14ac:dyDescent="0.25">
      <c r="B31" s="3" t="s">
        <v>94</v>
      </c>
      <c r="T31" t="s">
        <v>48</v>
      </c>
    </row>
    <row r="32" spans="2:23" x14ac:dyDescent="0.25">
      <c r="B32" t="s">
        <v>95</v>
      </c>
      <c r="T32" t="s">
        <v>49</v>
      </c>
    </row>
    <row r="33" spans="2:20" x14ac:dyDescent="0.25">
      <c r="B33" t="s">
        <v>96</v>
      </c>
      <c r="T33" t="s">
        <v>50</v>
      </c>
    </row>
    <row r="34" spans="2:20" x14ac:dyDescent="0.25">
      <c r="B34" t="s">
        <v>97</v>
      </c>
      <c r="T34" t="s">
        <v>51</v>
      </c>
    </row>
    <row r="35" spans="2:20" x14ac:dyDescent="0.25">
      <c r="T35" t="s">
        <v>52</v>
      </c>
    </row>
    <row r="36" spans="2:20" x14ac:dyDescent="0.25">
      <c r="T36" t="s">
        <v>53</v>
      </c>
    </row>
    <row r="37" spans="2:20" x14ac:dyDescent="0.25">
      <c r="T3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0A82-94C8-41AF-9B9D-389EF65A530A}">
  <dimension ref="B4:R43"/>
  <sheetViews>
    <sheetView tabSelected="1" workbookViewId="0">
      <selection activeCell="S43" sqref="S43"/>
    </sheetView>
  </sheetViews>
  <sheetFormatPr defaultRowHeight="15" x14ac:dyDescent="0.25"/>
  <cols>
    <col min="2" max="2" width="16.7109375" bestFit="1" customWidth="1"/>
    <col min="3" max="9" width="14.7109375" customWidth="1"/>
    <col min="10" max="11" width="11.28515625" bestFit="1" customWidth="1"/>
    <col min="13" max="13" width="12.5703125" bestFit="1" customWidth="1"/>
    <col min="14" max="16" width="11.28515625" bestFit="1" customWidth="1"/>
  </cols>
  <sheetData>
    <row r="4" spans="2:18" x14ac:dyDescent="0.25">
      <c r="B4" s="1" t="s">
        <v>0</v>
      </c>
      <c r="C4" s="1">
        <v>256.25</v>
      </c>
    </row>
    <row r="5" spans="2:18" x14ac:dyDescent="0.25">
      <c r="B5" s="1" t="s">
        <v>1</v>
      </c>
      <c r="C5" s="1">
        <v>123.79738</v>
      </c>
    </row>
    <row r="6" spans="2:18" x14ac:dyDescent="0.25">
      <c r="B6" s="1" t="s">
        <v>2</v>
      </c>
      <c r="C6" s="1">
        <f>+C4*C5</f>
        <v>31723.078625000002</v>
      </c>
    </row>
    <row r="7" spans="2:18" x14ac:dyDescent="0.25">
      <c r="B7" s="1" t="s">
        <v>3</v>
      </c>
      <c r="C7" s="1">
        <v>189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2:18" x14ac:dyDescent="0.25">
      <c r="B8" s="1" t="s">
        <v>4</v>
      </c>
      <c r="C8" s="1">
        <v>4922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6"/>
    </row>
    <row r="9" spans="2:18" x14ac:dyDescent="0.25">
      <c r="B9" s="1" t="s">
        <v>5</v>
      </c>
      <c r="C9" s="1">
        <f>+C6-C7+C8</f>
        <v>36456.078625000002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8" x14ac:dyDescent="0.25">
      <c r="B10" s="7"/>
      <c r="C10" s="7"/>
      <c r="D10" s="7"/>
      <c r="E10" s="7" t="s">
        <v>107</v>
      </c>
      <c r="F10" s="7"/>
      <c r="G10" s="7"/>
      <c r="H10" s="7"/>
      <c r="I10" s="7" t="s">
        <v>107</v>
      </c>
      <c r="J10" s="7"/>
      <c r="K10" s="7"/>
      <c r="L10" s="7"/>
      <c r="M10" s="7"/>
      <c r="N10" s="7"/>
      <c r="O10" s="7"/>
      <c r="P10" s="7"/>
      <c r="Q10" s="7"/>
    </row>
    <row r="11" spans="2:18" x14ac:dyDescent="0.25">
      <c r="B11" s="7"/>
      <c r="C11" s="10" t="s">
        <v>85</v>
      </c>
      <c r="D11" s="10" t="s">
        <v>83</v>
      </c>
      <c r="E11" s="10" t="s">
        <v>84</v>
      </c>
      <c r="F11" s="10" t="s">
        <v>78</v>
      </c>
      <c r="G11" s="10" t="s">
        <v>77</v>
      </c>
      <c r="H11" s="10" t="s">
        <v>79</v>
      </c>
      <c r="I11" s="10" t="s">
        <v>80</v>
      </c>
      <c r="J11" s="10" t="s">
        <v>81</v>
      </c>
      <c r="K11" s="10" t="s">
        <v>75</v>
      </c>
      <c r="L11" s="10"/>
      <c r="M11" s="10"/>
      <c r="N11" s="11">
        <v>2022</v>
      </c>
      <c r="O11" s="11">
        <v>2023</v>
      </c>
      <c r="P11" s="11">
        <v>2024</v>
      </c>
      <c r="Q11" s="7"/>
    </row>
    <row r="12" spans="2:18" x14ac:dyDescent="0.25">
      <c r="B12" s="10" t="s">
        <v>61</v>
      </c>
      <c r="C12" s="7">
        <v>1317.6</v>
      </c>
      <c r="D12" s="7">
        <v>1319.1</v>
      </c>
      <c r="E12" s="7"/>
      <c r="F12" s="7">
        <v>1389.4</v>
      </c>
      <c r="G12" s="7">
        <v>1430.5</v>
      </c>
      <c r="H12" s="7">
        <v>1441.8</v>
      </c>
      <c r="I12" s="7">
        <f>+P12-H12-G12-F12</f>
        <v>1419.4</v>
      </c>
      <c r="J12" s="7">
        <v>1442</v>
      </c>
      <c r="K12" s="7">
        <v>1537</v>
      </c>
      <c r="L12" s="7"/>
      <c r="M12" s="7"/>
      <c r="N12" s="7">
        <v>5122.2</v>
      </c>
      <c r="O12" s="7">
        <v>5265.2</v>
      </c>
      <c r="P12" s="7">
        <v>5681.1</v>
      </c>
      <c r="Q12" s="7"/>
    </row>
    <row r="13" spans="2:18" x14ac:dyDescent="0.25">
      <c r="B13" s="10" t="s">
        <v>62</v>
      </c>
      <c r="C13" s="7">
        <v>588</v>
      </c>
      <c r="D13" s="7">
        <v>585.20000000000005</v>
      </c>
      <c r="E13" s="7"/>
      <c r="F13" s="7">
        <v>627.70000000000005</v>
      </c>
      <c r="G13" s="7">
        <v>630.9</v>
      </c>
      <c r="H13" s="7">
        <v>645.20000000000005</v>
      </c>
      <c r="I13" s="7">
        <f>+P13-H13-G13-F13</f>
        <v>614.89999999999986</v>
      </c>
      <c r="J13" s="7">
        <v>656.7</v>
      </c>
      <c r="K13" s="7">
        <v>664.6</v>
      </c>
      <c r="L13" s="7"/>
      <c r="M13" s="7"/>
      <c r="N13" s="7">
        <v>2177.1999999999998</v>
      </c>
      <c r="O13" s="7">
        <v>2335.1</v>
      </c>
      <c r="P13" s="7">
        <v>2518.6999999999998</v>
      </c>
      <c r="Q13" s="7"/>
    </row>
    <row r="14" spans="2:18" x14ac:dyDescent="0.25">
      <c r="B14" s="10" t="s">
        <v>63</v>
      </c>
      <c r="C14" s="7">
        <f>+C12-C13</f>
        <v>729.59999999999991</v>
      </c>
      <c r="D14" s="7">
        <f t="shared" ref="D14:P14" si="0">+D12-D13</f>
        <v>733.89999999999986</v>
      </c>
      <c r="E14" s="7"/>
      <c r="F14" s="7">
        <f t="shared" si="0"/>
        <v>761.7</v>
      </c>
      <c r="G14" s="7">
        <f t="shared" si="0"/>
        <v>799.6</v>
      </c>
      <c r="H14" s="7">
        <f t="shared" si="0"/>
        <v>796.59999999999991</v>
      </c>
      <c r="I14" s="7">
        <f>+P14-H14-G14-F14</f>
        <v>804.50000000000068</v>
      </c>
      <c r="J14" s="7">
        <f t="shared" si="0"/>
        <v>785.3</v>
      </c>
      <c r="K14" s="7">
        <f t="shared" si="0"/>
        <v>872.4</v>
      </c>
      <c r="L14" s="7"/>
      <c r="M14" s="7"/>
      <c r="N14" s="7">
        <f t="shared" si="0"/>
        <v>2945</v>
      </c>
      <c r="O14" s="7">
        <f t="shared" si="0"/>
        <v>2930.1</v>
      </c>
      <c r="P14" s="7">
        <f t="shared" si="0"/>
        <v>3162.4000000000005</v>
      </c>
      <c r="Q14" s="7"/>
    </row>
    <row r="15" spans="2:18" x14ac:dyDescent="0.25">
      <c r="B15" s="10" t="s">
        <v>64</v>
      </c>
      <c r="C15" s="8">
        <v>343.1</v>
      </c>
      <c r="D15" s="8">
        <v>333.1</v>
      </c>
      <c r="E15" s="8"/>
      <c r="F15" s="8">
        <v>372.6</v>
      </c>
      <c r="G15" s="8">
        <v>352.6</v>
      </c>
      <c r="H15" s="8">
        <v>380.4</v>
      </c>
      <c r="I15" s="7">
        <f t="shared" ref="I15:I41" si="1">+P15-H15-G15-F15</f>
        <v>344.89999999999986</v>
      </c>
      <c r="J15" s="8">
        <v>374.9</v>
      </c>
      <c r="K15" s="8">
        <v>384.2</v>
      </c>
      <c r="L15" s="8"/>
      <c r="M15" s="8"/>
      <c r="N15" s="8">
        <v>1328.9</v>
      </c>
      <c r="O15" s="8">
        <v>1385.7</v>
      </c>
      <c r="P15" s="8">
        <v>1450.5</v>
      </c>
      <c r="Q15" s="7"/>
    </row>
    <row r="16" spans="2:18" x14ac:dyDescent="0.25">
      <c r="B16" s="10" t="s">
        <v>65</v>
      </c>
      <c r="C16" s="8">
        <v>149.6</v>
      </c>
      <c r="D16" s="8">
        <v>154.4</v>
      </c>
      <c r="E16" s="8"/>
      <c r="F16" s="8">
        <v>164.4</v>
      </c>
      <c r="G16" s="8">
        <v>164.8</v>
      </c>
      <c r="H16" s="8">
        <v>169.1</v>
      </c>
      <c r="I16" s="7">
        <f t="shared" si="1"/>
        <v>171.49999999999991</v>
      </c>
      <c r="J16" s="8">
        <v>174.6</v>
      </c>
      <c r="K16" s="8">
        <v>177.4</v>
      </c>
      <c r="L16" s="8"/>
      <c r="M16" s="8"/>
      <c r="N16" s="8">
        <v>560.1</v>
      </c>
      <c r="O16" s="8">
        <v>610.79999999999995</v>
      </c>
      <c r="P16" s="8">
        <v>669.8</v>
      </c>
      <c r="Q16" s="7"/>
    </row>
    <row r="17" spans="2:17" x14ac:dyDescent="0.25">
      <c r="B17" s="10" t="s">
        <v>66</v>
      </c>
      <c r="C17" s="8">
        <f>+C13+C15+C16</f>
        <v>1080.7</v>
      </c>
      <c r="D17" s="8">
        <f>+D13+D15+D16</f>
        <v>1072.7</v>
      </c>
      <c r="E17" s="8"/>
      <c r="F17" s="8">
        <f>+F13+F15+F16</f>
        <v>1164.7</v>
      </c>
      <c r="G17" s="8">
        <f>+G13+G15+G16</f>
        <v>1148.3</v>
      </c>
      <c r="H17" s="8">
        <f>+H13+H15+H16</f>
        <v>1194.6999999999998</v>
      </c>
      <c r="I17" s="7">
        <f>+P17-H17-G17-F17</f>
        <v>1131.3</v>
      </c>
      <c r="J17" s="8">
        <f>+J13+J15+J16</f>
        <v>1206.1999999999998</v>
      </c>
      <c r="K17" s="8">
        <f>+K13+K15+K16</f>
        <v>1226.2</v>
      </c>
      <c r="L17" s="8"/>
      <c r="M17" s="8"/>
      <c r="N17" s="8">
        <f>+N13+N15+N16</f>
        <v>4066.2</v>
      </c>
      <c r="O17" s="8">
        <f t="shared" ref="O17:P17" si="2">+O13+O15+O16</f>
        <v>4331.6000000000004</v>
      </c>
      <c r="P17" s="8">
        <f t="shared" si="2"/>
        <v>4639</v>
      </c>
      <c r="Q17" s="7"/>
    </row>
    <row r="18" spans="2:17" x14ac:dyDescent="0.25">
      <c r="B18" s="10" t="s">
        <v>67</v>
      </c>
      <c r="C18" s="8">
        <v>236.9</v>
      </c>
      <c r="D18" s="8">
        <v>246.4</v>
      </c>
      <c r="E18" s="8"/>
      <c r="F18" s="8">
        <v>224.7</v>
      </c>
      <c r="G18" s="8">
        <v>282.2</v>
      </c>
      <c r="H18" s="8">
        <f>+H12-H17</f>
        <v>247.10000000000014</v>
      </c>
      <c r="I18" s="7">
        <f t="shared" si="1"/>
        <v>288.09999999999974</v>
      </c>
      <c r="J18" s="8">
        <v>235.8</v>
      </c>
      <c r="K18" s="8">
        <v>310.8</v>
      </c>
      <c r="L18" s="8"/>
      <c r="M18" s="8"/>
      <c r="N18" s="8">
        <v>1056</v>
      </c>
      <c r="O18" s="8">
        <v>933.6</v>
      </c>
      <c r="P18" s="8">
        <v>1042.0999999999999</v>
      </c>
      <c r="Q18" s="7"/>
    </row>
    <row r="19" spans="2:17" x14ac:dyDescent="0.25">
      <c r="B19" s="10" t="s">
        <v>68</v>
      </c>
      <c r="C19" s="8">
        <v>-60.7</v>
      </c>
      <c r="D19" s="8">
        <v>-62.8</v>
      </c>
      <c r="E19" s="8"/>
      <c r="F19" s="8">
        <v>-59.7</v>
      </c>
      <c r="G19" s="8">
        <v>-57.3</v>
      </c>
      <c r="H19" s="8">
        <v>-56.3</v>
      </c>
      <c r="I19" s="7">
        <f t="shared" si="1"/>
        <v>-55.800000000000011</v>
      </c>
      <c r="J19" s="8">
        <v>-52.9</v>
      </c>
      <c r="K19" s="8">
        <v>-53.1</v>
      </c>
      <c r="L19" s="8"/>
      <c r="M19" s="8"/>
      <c r="N19" s="8">
        <v>-183</v>
      </c>
      <c r="O19" s="8">
        <v>-241.4</v>
      </c>
      <c r="P19" s="8">
        <v>-229.1</v>
      </c>
      <c r="Q19" s="7"/>
    </row>
    <row r="20" spans="2:17" x14ac:dyDescent="0.25">
      <c r="B20" s="10" t="s">
        <v>69</v>
      </c>
      <c r="C20" s="8">
        <v>192.1</v>
      </c>
      <c r="D20" s="8">
        <v>190.7</v>
      </c>
      <c r="E20" s="8"/>
      <c r="F20" s="8">
        <v>166.6</v>
      </c>
      <c r="G20" s="8">
        <v>224.6</v>
      </c>
      <c r="H20" s="8">
        <v>193.8</v>
      </c>
      <c r="I20" s="7">
        <f t="shared" si="1"/>
        <v>225.50000000000003</v>
      </c>
      <c r="J20" s="8">
        <v>185.4</v>
      </c>
      <c r="K20" s="8">
        <v>261.3</v>
      </c>
      <c r="L20" s="8"/>
      <c r="M20" s="8"/>
      <c r="N20" s="8">
        <v>929.7</v>
      </c>
      <c r="O20" s="8">
        <v>717.9</v>
      </c>
      <c r="P20" s="8">
        <v>810.5</v>
      </c>
      <c r="Q20" s="7"/>
    </row>
    <row r="21" spans="2:17" x14ac:dyDescent="0.25">
      <c r="B21" s="10" t="s">
        <v>76</v>
      </c>
      <c r="C21" s="8">
        <v>-52.7</v>
      </c>
      <c r="D21" s="8">
        <v>-26.4</v>
      </c>
      <c r="E21" s="8"/>
      <c r="F21" s="8">
        <v>-40.5</v>
      </c>
      <c r="G21" s="8">
        <v>-59.4</v>
      </c>
      <c r="H21" s="8">
        <v>-51.1</v>
      </c>
      <c r="I21" s="7">
        <f t="shared" si="1"/>
        <v>-52.199999999999989</v>
      </c>
      <c r="J21" s="8">
        <v>-51.6</v>
      </c>
      <c r="K21" s="8">
        <v>-68.7</v>
      </c>
      <c r="L21" s="8"/>
      <c r="M21" s="8"/>
      <c r="N21" s="8">
        <v>-229.5</v>
      </c>
      <c r="O21" s="8">
        <v>-166.2</v>
      </c>
      <c r="P21" s="8">
        <v>-203.2</v>
      </c>
      <c r="Q21" s="7"/>
    </row>
    <row r="22" spans="2:17" x14ac:dyDescent="0.25">
      <c r="B22" s="10" t="s">
        <v>70</v>
      </c>
      <c r="C22" s="8">
        <v>138.30000000000001</v>
      </c>
      <c r="D22" s="8">
        <v>164.3</v>
      </c>
      <c r="E22" s="8"/>
      <c r="F22" s="8">
        <v>124.9</v>
      </c>
      <c r="G22" s="8">
        <v>163.9</v>
      </c>
      <c r="H22" s="8">
        <v>142.69999999999999</v>
      </c>
      <c r="I22" s="7">
        <f t="shared" si="1"/>
        <v>175.79999999999993</v>
      </c>
      <c r="J22" s="8">
        <v>133.1</v>
      </c>
      <c r="K22" s="8">
        <v>191.3</v>
      </c>
      <c r="L22" s="8"/>
      <c r="M22" s="8"/>
      <c r="N22" s="8">
        <v>700.2</v>
      </c>
      <c r="O22" s="8">
        <v>551.70000000000005</v>
      </c>
      <c r="P22" s="8">
        <v>607.29999999999995</v>
      </c>
      <c r="Q22" s="7"/>
    </row>
    <row r="23" spans="2:17" x14ac:dyDescent="0.25">
      <c r="B23" s="10" t="s">
        <v>55</v>
      </c>
      <c r="C23" s="8">
        <v>122.7</v>
      </c>
      <c r="D23" s="8">
        <v>123</v>
      </c>
      <c r="E23" s="8"/>
      <c r="F23" s="8">
        <v>123.5</v>
      </c>
      <c r="G23" s="8">
        <v>123.7</v>
      </c>
      <c r="H23" s="8">
        <v>123.9</v>
      </c>
      <c r="I23" s="7">
        <f t="shared" si="1"/>
        <v>-247.3</v>
      </c>
      <c r="J23" s="8">
        <v>124.1</v>
      </c>
      <c r="K23" s="8">
        <v>124.1</v>
      </c>
      <c r="L23" s="8"/>
      <c r="M23" s="8"/>
      <c r="N23" s="8">
        <v>122.4</v>
      </c>
      <c r="O23" s="8">
        <v>122.9</v>
      </c>
      <c r="P23" s="8">
        <v>123.8</v>
      </c>
      <c r="Q23" s="7"/>
    </row>
    <row r="24" spans="2:17" x14ac:dyDescent="0.25">
      <c r="B24" s="10" t="s">
        <v>71</v>
      </c>
      <c r="C24" s="8">
        <v>122.720094</v>
      </c>
      <c r="D24" s="8"/>
      <c r="E24" s="8"/>
      <c r="F24" s="8"/>
      <c r="G24" s="8"/>
      <c r="H24" s="8">
        <v>123.952015</v>
      </c>
      <c r="I24" s="7">
        <f t="shared" si="1"/>
        <v>-123.952015</v>
      </c>
      <c r="J24" s="8">
        <v>124.19904099999999</v>
      </c>
      <c r="K24" s="8">
        <v>124.19904099999999</v>
      </c>
      <c r="L24" s="8"/>
      <c r="M24" s="8"/>
      <c r="N24" s="8"/>
      <c r="O24" s="8"/>
      <c r="P24" s="8"/>
      <c r="Q24" s="7"/>
    </row>
    <row r="25" spans="2:17" x14ac:dyDescent="0.25">
      <c r="B25" s="10"/>
      <c r="C25" s="8"/>
      <c r="D25" s="8"/>
      <c r="E25" s="8"/>
      <c r="F25" s="8"/>
      <c r="G25" s="8"/>
      <c r="H25" s="8"/>
      <c r="I25" s="7"/>
      <c r="J25" s="8"/>
      <c r="K25" s="8"/>
      <c r="L25" s="8"/>
      <c r="M25" s="8"/>
      <c r="N25" s="8"/>
      <c r="O25" s="8"/>
      <c r="P25" s="8"/>
      <c r="Q25" s="7"/>
    </row>
    <row r="26" spans="2:17" x14ac:dyDescent="0.25">
      <c r="B26" s="1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25">
      <c r="B27" s="10" t="s">
        <v>72</v>
      </c>
      <c r="C27" s="9"/>
      <c r="D27" s="9"/>
      <c r="E27" s="9"/>
      <c r="F27" s="9"/>
      <c r="G27" s="9">
        <f>(G12-C12)/C12</f>
        <v>8.568609593199765E-2</v>
      </c>
      <c r="H27" s="9">
        <f>(H12-D12)/D12</f>
        <v>9.3017966795542459E-2</v>
      </c>
      <c r="I27" s="9"/>
      <c r="J27" s="9">
        <f>(J12-F12)/F12</f>
        <v>3.7858068230890961E-2</v>
      </c>
      <c r="K27" s="9">
        <f>(K12-G12)/G12</f>
        <v>7.4449493184201326E-2</v>
      </c>
      <c r="L27" s="9"/>
      <c r="M27" s="9"/>
      <c r="N27" s="9">
        <f>+(N12-4929.9)/4929.9</f>
        <v>3.9006876407229392E-2</v>
      </c>
      <c r="O27" s="9">
        <f>+(O12-N12)/N12</f>
        <v>2.7917691616883372E-2</v>
      </c>
      <c r="P27" s="9">
        <f>+(P12-O12)/O12</f>
        <v>7.8990351743523618E-2</v>
      </c>
      <c r="Q27" s="7"/>
    </row>
    <row r="28" spans="2:17" x14ac:dyDescent="0.25">
      <c r="B28" s="10" t="s">
        <v>86</v>
      </c>
      <c r="C28" s="9"/>
      <c r="D28" s="9">
        <f t="shared" ref="D28:P28" si="3">+D14/D12</f>
        <v>0.5563641877037373</v>
      </c>
      <c r="E28" s="9"/>
      <c r="F28" s="9">
        <f t="shared" si="3"/>
        <v>0.54822225421045057</v>
      </c>
      <c r="G28" s="9">
        <f t="shared" si="3"/>
        <v>0.55896539671443557</v>
      </c>
      <c r="H28" s="9">
        <f t="shared" si="3"/>
        <v>0.55250381467609933</v>
      </c>
      <c r="I28" s="9">
        <f>+I14/I12</f>
        <v>0.56678878399323707</v>
      </c>
      <c r="J28" s="9">
        <f t="shared" si="3"/>
        <v>0.54459084604715668</v>
      </c>
      <c r="K28" s="9">
        <f t="shared" si="3"/>
        <v>0.56759921925829537</v>
      </c>
      <c r="L28" s="9"/>
      <c r="M28" s="9"/>
      <c r="N28" s="9">
        <f t="shared" si="3"/>
        <v>0.57494826441763303</v>
      </c>
      <c r="O28" s="9">
        <f t="shared" si="3"/>
        <v>0.55650307680619915</v>
      </c>
      <c r="P28" s="9">
        <f t="shared" si="3"/>
        <v>0.55665276090897897</v>
      </c>
      <c r="Q28" s="7"/>
    </row>
    <row r="29" spans="2:17" x14ac:dyDescent="0.25">
      <c r="B29" s="10" t="s">
        <v>103</v>
      </c>
      <c r="C29" s="9">
        <f>+C22/C12</f>
        <v>0.10496357012750457</v>
      </c>
      <c r="D29" s="9">
        <f>+D22/D12</f>
        <v>0.12455462057463423</v>
      </c>
      <c r="E29" s="9"/>
      <c r="F29" s="9">
        <f t="shared" ref="F29:P29" si="4">+F22/F12</f>
        <v>8.9894918669929463E-2</v>
      </c>
      <c r="G29" s="9">
        <f t="shared" si="4"/>
        <v>0.11457532331352674</v>
      </c>
      <c r="H29" s="9">
        <f t="shared" si="4"/>
        <v>9.8973505340546539E-2</v>
      </c>
      <c r="I29" s="9">
        <f t="shared" si="4"/>
        <v>0.12385515006340701</v>
      </c>
      <c r="J29" s="9">
        <f t="shared" si="4"/>
        <v>9.2302357836338417E-2</v>
      </c>
      <c r="K29" s="9">
        <f t="shared" si="4"/>
        <v>0.12446324007807417</v>
      </c>
      <c r="L29" s="9"/>
      <c r="M29" s="9"/>
      <c r="N29" s="9">
        <f t="shared" si="4"/>
        <v>0.13669907461637579</v>
      </c>
      <c r="O29" s="9">
        <f t="shared" si="4"/>
        <v>0.10478234445035328</v>
      </c>
      <c r="P29" s="9">
        <f t="shared" si="4"/>
        <v>0.10689831194663003</v>
      </c>
      <c r="Q29" s="7"/>
    </row>
    <row r="30" spans="2:17" x14ac:dyDescent="0.25">
      <c r="B30" s="10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25">
      <c r="B31" s="10" t="s">
        <v>73</v>
      </c>
      <c r="C31" s="7">
        <f>+C32-C33</f>
        <v>-5541.9</v>
      </c>
      <c r="D31" s="7">
        <f t="shared" ref="D31:K31" si="5">+D32-D33</f>
        <v>0</v>
      </c>
      <c r="E31" s="7"/>
      <c r="F31" s="7">
        <f t="shared" si="5"/>
        <v>0</v>
      </c>
      <c r="G31" s="7">
        <f t="shared" si="5"/>
        <v>-5357</v>
      </c>
      <c r="H31" s="7">
        <f>+H32-H33</f>
        <v>-5032.3</v>
      </c>
      <c r="I31" s="7">
        <f>+I32-I33</f>
        <v>0</v>
      </c>
      <c r="J31" s="7">
        <f t="shared" si="5"/>
        <v>-4794.5</v>
      </c>
      <c r="K31" s="7">
        <f t="shared" si="5"/>
        <v>-4794.5</v>
      </c>
      <c r="L31" s="7"/>
      <c r="M31" s="7"/>
      <c r="N31" s="7">
        <f t="shared" ref="N31" si="6">+N32-N33</f>
        <v>-5532</v>
      </c>
      <c r="O31" s="7">
        <f t="shared" ref="O31" si="7">+O32-O33</f>
        <v>-5524.8</v>
      </c>
      <c r="P31" s="7">
        <f t="shared" ref="P31" si="8">+P32-P33</f>
        <v>-4867.8</v>
      </c>
      <c r="Q31" s="7"/>
    </row>
    <row r="32" spans="2:17" x14ac:dyDescent="0.25">
      <c r="B32" s="10" t="s">
        <v>74</v>
      </c>
      <c r="C32" s="7">
        <v>164.1</v>
      </c>
      <c r="D32" s="7"/>
      <c r="E32" s="7"/>
      <c r="F32" s="7"/>
      <c r="G32" s="7">
        <v>181.9</v>
      </c>
      <c r="H32" s="7">
        <v>468.2</v>
      </c>
      <c r="I32" s="7"/>
      <c r="J32" s="7">
        <v>195.2</v>
      </c>
      <c r="K32" s="7">
        <v>195.2</v>
      </c>
      <c r="L32" s="7"/>
      <c r="M32" s="7"/>
      <c r="N32" s="7">
        <v>285.2</v>
      </c>
      <c r="O32" s="7">
        <v>216.8</v>
      </c>
      <c r="P32" s="7">
        <v>169.9</v>
      </c>
      <c r="Q32" s="7"/>
    </row>
    <row r="33" spans="2:17" x14ac:dyDescent="0.25">
      <c r="B33" s="10" t="s">
        <v>82</v>
      </c>
      <c r="C33" s="7">
        <v>5706</v>
      </c>
      <c r="D33" s="7"/>
      <c r="E33" s="7"/>
      <c r="F33" s="7"/>
      <c r="G33" s="7">
        <v>5538.9</v>
      </c>
      <c r="H33" s="7">
        <v>5500.5</v>
      </c>
      <c r="I33" s="7"/>
      <c r="J33" s="7">
        <v>4989.7</v>
      </c>
      <c r="K33" s="7">
        <v>4989.7</v>
      </c>
      <c r="L33" s="7"/>
      <c r="M33" s="7"/>
      <c r="N33" s="7">
        <v>5817.2</v>
      </c>
      <c r="O33" s="7">
        <v>5741.6</v>
      </c>
      <c r="P33" s="7">
        <v>5037.7</v>
      </c>
      <c r="Q33" s="7"/>
    </row>
    <row r="34" spans="2:17" x14ac:dyDescent="0.25">
      <c r="B34" s="1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25"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25">
      <c r="B36" s="7" t="s">
        <v>104</v>
      </c>
      <c r="C36" s="7"/>
      <c r="D36" s="7"/>
      <c r="E36" s="7"/>
      <c r="F36" s="7"/>
      <c r="G36" s="7">
        <v>267.5</v>
      </c>
      <c r="H36" s="7"/>
      <c r="I36" s="7"/>
      <c r="J36" s="7">
        <v>223.9</v>
      </c>
      <c r="K36">
        <v>361.1</v>
      </c>
      <c r="L36" s="7"/>
      <c r="M36" s="7"/>
      <c r="N36" s="7"/>
      <c r="O36" s="7"/>
      <c r="P36" s="7"/>
      <c r="Q36" s="7"/>
    </row>
    <row r="37" spans="2:17" x14ac:dyDescent="0.25">
      <c r="B37" s="7" t="s">
        <v>105</v>
      </c>
      <c r="C37" s="7"/>
      <c r="D37" s="7"/>
      <c r="E37" s="7"/>
      <c r="F37" s="7"/>
      <c r="G37" s="7">
        <v>-131</v>
      </c>
      <c r="H37" s="7"/>
      <c r="I37" s="7"/>
      <c r="J37" s="7">
        <v>-107.2</v>
      </c>
      <c r="K37" s="7">
        <v>-122.2</v>
      </c>
      <c r="L37" s="7"/>
      <c r="M37" s="7"/>
      <c r="N37" s="7"/>
      <c r="O37" s="7"/>
      <c r="P37" s="7"/>
      <c r="Q37" s="7"/>
    </row>
    <row r="38" spans="2:17" x14ac:dyDescent="0.25">
      <c r="B38" s="7" t="s">
        <v>106</v>
      </c>
      <c r="C38" s="7">
        <f t="shared" ref="C38:H38" si="9">+C36+C37</f>
        <v>0</v>
      </c>
      <c r="D38" s="7">
        <f t="shared" si="9"/>
        <v>0</v>
      </c>
      <c r="E38" s="7"/>
      <c r="F38" s="7">
        <f t="shared" si="9"/>
        <v>0</v>
      </c>
      <c r="G38" s="7">
        <f t="shared" si="9"/>
        <v>136.5</v>
      </c>
      <c r="H38" s="7">
        <f t="shared" si="9"/>
        <v>0</v>
      </c>
      <c r="I38" s="7"/>
      <c r="J38" s="7">
        <f>+J36+J37</f>
        <v>116.7</v>
      </c>
      <c r="K38" s="7">
        <f>+K36+K37</f>
        <v>238.90000000000003</v>
      </c>
      <c r="L38" s="7"/>
      <c r="M38" s="7"/>
      <c r="N38" s="7"/>
      <c r="O38" s="7"/>
      <c r="P38" s="7"/>
      <c r="Q38" s="7"/>
    </row>
    <row r="39" spans="2:17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25">
      <c r="B40" s="7" t="s">
        <v>99</v>
      </c>
      <c r="C40" s="7">
        <f>+C22-C19-C21</f>
        <v>251.7</v>
      </c>
      <c r="D40" s="7">
        <f>+D22-D19-D21</f>
        <v>253.50000000000003</v>
      </c>
      <c r="E40" s="7"/>
      <c r="F40" s="7">
        <f>+F22-F19-F21</f>
        <v>225.10000000000002</v>
      </c>
      <c r="G40" s="7">
        <f>+G22-G19-G21</f>
        <v>280.59999999999997</v>
      </c>
      <c r="H40" s="7">
        <f>+H22-H19-H21</f>
        <v>250.1</v>
      </c>
      <c r="I40" s="7">
        <f>+I22-I19-I21</f>
        <v>283.79999999999995</v>
      </c>
      <c r="J40" s="7">
        <f>+J22-J19-J21</f>
        <v>237.6</v>
      </c>
      <c r="K40" s="7">
        <f>+K22-K19-K21</f>
        <v>313.10000000000002</v>
      </c>
      <c r="L40" s="7"/>
      <c r="M40" s="7"/>
      <c r="N40" s="7">
        <f>+N22-N19-N21</f>
        <v>1112.7</v>
      </c>
      <c r="O40" s="7">
        <f>+O22-O19-O21</f>
        <v>959.3</v>
      </c>
      <c r="P40" s="7">
        <f>+P22-P19-P21</f>
        <v>1039.5999999999999</v>
      </c>
      <c r="Q40" s="7"/>
    </row>
    <row r="41" spans="2:17" x14ac:dyDescent="0.25">
      <c r="B41" s="7" t="s">
        <v>100</v>
      </c>
      <c r="C41" s="7">
        <f>+C40+C16</f>
        <v>401.29999999999995</v>
      </c>
      <c r="D41" s="7">
        <f t="shared" ref="D41:K41" si="10">+D40+D16</f>
        <v>407.90000000000003</v>
      </c>
      <c r="E41" s="7"/>
      <c r="F41" s="7">
        <f t="shared" si="10"/>
        <v>389.5</v>
      </c>
      <c r="G41" s="7">
        <f t="shared" si="10"/>
        <v>445.4</v>
      </c>
      <c r="H41" s="7">
        <f t="shared" si="10"/>
        <v>419.2</v>
      </c>
      <c r="I41" s="7">
        <f>+I40+I16</f>
        <v>455.29999999999984</v>
      </c>
      <c r="J41" s="7">
        <f t="shared" si="10"/>
        <v>412.2</v>
      </c>
      <c r="K41" s="7">
        <f t="shared" si="10"/>
        <v>490.5</v>
      </c>
      <c r="L41" s="7"/>
      <c r="M41" s="7"/>
      <c r="N41" s="7">
        <f t="shared" ref="N41" si="11">+N40+N16</f>
        <v>1672.8000000000002</v>
      </c>
      <c r="O41" s="7">
        <f t="shared" ref="O41" si="12">+O40+O16</f>
        <v>1570.1</v>
      </c>
      <c r="P41" s="7">
        <f t="shared" ref="P41" si="13">+P40+P16</f>
        <v>1709.3999999999999</v>
      </c>
      <c r="Q41" s="7"/>
    </row>
    <row r="42" spans="2:17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 t="s">
        <v>101</v>
      </c>
      <c r="N42" s="12">
        <f>+N31/N41</f>
        <v>-3.3070301291248203</v>
      </c>
      <c r="O42" s="12">
        <f>+O31/O41</f>
        <v>-3.5187567670848994</v>
      </c>
      <c r="P42" s="12">
        <f>+P31/P41</f>
        <v>-2.8476658476658478</v>
      </c>
      <c r="Q42" s="7"/>
    </row>
    <row r="43" spans="2:17" x14ac:dyDescent="0.25">
      <c r="C43" s="7"/>
      <c r="M43" s="7" t="s">
        <v>102</v>
      </c>
      <c r="N43" s="12">
        <f>+C9/N41</f>
        <v>21.793447288976566</v>
      </c>
      <c r="O43" s="12">
        <f>+C9/O41</f>
        <v>23.21895333099803</v>
      </c>
      <c r="P43" s="12">
        <f>+C9/P41</f>
        <v>21.326827322452324</v>
      </c>
    </row>
  </sheetData>
  <pageMargins left="0.7" right="0.7" top="0.75" bottom="0.75" header="0.3" footer="0.3"/>
  <ignoredErrors>
    <ignoredError sqref="I17 I1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28B4E29C9634B9AB47D5A6940E4B4" ma:contentTypeVersion="13" ma:contentTypeDescription="Create a new document." ma:contentTypeScope="" ma:versionID="e40ce264496eda26b1cf22278ac83a6a">
  <xsd:schema xmlns:xsd="http://www.w3.org/2001/XMLSchema" xmlns:xs="http://www.w3.org/2001/XMLSchema" xmlns:p="http://schemas.microsoft.com/office/2006/metadata/properties" xmlns:ns3="69ea1c39-04b6-427b-af94-a28b3643f674" xmlns:ns4="07461826-35a6-45ec-a892-3259279c7943" targetNamespace="http://schemas.microsoft.com/office/2006/metadata/properties" ma:root="true" ma:fieldsID="128f25700652225c335dea8e66ac90bc" ns3:_="" ns4:_="">
    <xsd:import namespace="69ea1c39-04b6-427b-af94-a28b3643f674"/>
    <xsd:import namespace="07461826-35a6-45ec-a892-3259279c79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a1c39-04b6-427b-af94-a28b3643f6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61826-35a6-45ec-a892-3259279c794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ea1c39-04b6-427b-af94-a28b3643f674" xsi:nil="true"/>
  </documentManagement>
</p:properties>
</file>

<file path=customXml/itemProps1.xml><?xml version="1.0" encoding="utf-8"?>
<ds:datastoreItem xmlns:ds="http://schemas.openxmlformats.org/officeDocument/2006/customXml" ds:itemID="{4080CA44-928A-480B-A406-0F33F8C10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a1c39-04b6-427b-af94-a28b3643f674"/>
    <ds:schemaRef ds:uri="07461826-35a6-45ec-a892-3259279c79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753099-E606-48A2-A4D8-168EC49A61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BB475-588E-41B7-9B4B-6EC733D0EECC}">
  <ds:schemaRefs>
    <ds:schemaRef ds:uri="http://purl.org/dc/terms/"/>
    <ds:schemaRef ds:uri="http://schemas.microsoft.com/office/2006/metadata/properties"/>
    <ds:schemaRef ds:uri="http://www.w3.org/XML/1998/namespace"/>
    <ds:schemaRef ds:uri="07461826-35a6-45ec-a892-3259279c7943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69ea1c39-04b6-427b-af94-a28b3643f674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Flynn</dc:creator>
  <cp:lastModifiedBy>Ethan Flynn</cp:lastModifiedBy>
  <dcterms:created xsi:type="dcterms:W3CDTF">2025-09-13T06:05:05Z</dcterms:created>
  <dcterms:modified xsi:type="dcterms:W3CDTF">2025-09-14T03:37:54Z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7d94-9f36-44fc-82d1-02b03f02a054_Enabled">
    <vt:lpwstr>true</vt:lpwstr>
  </property>
  <property fmtid="{D5CDD505-2E9C-101B-9397-08002B2CF9AE}" pid="3" name="MSIP_Label_63887d94-9f36-44fc-82d1-02b03f02a054_SetDate">
    <vt:lpwstr>2025-09-13T06:10:38Z</vt:lpwstr>
  </property>
  <property fmtid="{D5CDD505-2E9C-101B-9397-08002B2CF9AE}" pid="4" name="MSIP_Label_63887d94-9f36-44fc-82d1-02b03f02a054_Method">
    <vt:lpwstr>Standard</vt:lpwstr>
  </property>
  <property fmtid="{D5CDD505-2E9C-101B-9397-08002B2CF9AE}" pid="5" name="MSIP_Label_63887d94-9f36-44fc-82d1-02b03f02a054_Name">
    <vt:lpwstr>Public</vt:lpwstr>
  </property>
  <property fmtid="{D5CDD505-2E9C-101B-9397-08002B2CF9AE}" pid="6" name="MSIP_Label_63887d94-9f36-44fc-82d1-02b03f02a054_SiteId">
    <vt:lpwstr>16b5484d-2207-4386-bab1-799b667f4034</vt:lpwstr>
  </property>
  <property fmtid="{D5CDD505-2E9C-101B-9397-08002B2CF9AE}" pid="7" name="MSIP_Label_63887d94-9f36-44fc-82d1-02b03f02a054_ActionId">
    <vt:lpwstr>de9bf161-e723-4f06-93a4-8269a6ac4adc</vt:lpwstr>
  </property>
  <property fmtid="{D5CDD505-2E9C-101B-9397-08002B2CF9AE}" pid="8" name="MSIP_Label_63887d94-9f36-44fc-82d1-02b03f02a054_ContentBits">
    <vt:lpwstr>0</vt:lpwstr>
  </property>
  <property fmtid="{D5CDD505-2E9C-101B-9397-08002B2CF9AE}" pid="9" name="MSIP_Label_63887d94-9f36-44fc-82d1-02b03f02a054_Tag">
    <vt:lpwstr>10, 3, 0, 1</vt:lpwstr>
  </property>
  <property fmtid="{D5CDD505-2E9C-101B-9397-08002B2CF9AE}" pid="10" name="ContentTypeId">
    <vt:lpwstr>0x01010058328B4E29C9634B9AB47D5A6940E4B4</vt:lpwstr>
  </property>
</Properties>
</file>