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than\Downloads\"/>
    </mc:Choice>
  </mc:AlternateContent>
  <xr:revisionPtr revIDLastSave="0" documentId="13_ncr:1_{44576BC8-C55A-4874-8853-51B515999A97}" xr6:coauthVersionLast="47" xr6:coauthVersionMax="47" xr10:uidLastSave="{00000000-0000-0000-0000-000000000000}"/>
  <bookViews>
    <workbookView xWindow="0" yWindow="0" windowWidth="14400" windowHeight="15600" activeTab="1" xr2:uid="{600BD6F6-3B06-4E09-AFAF-3CF386DE8047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59" i="2" l="1"/>
  <c r="U96" i="2"/>
  <c r="U61" i="2" s="1"/>
  <c r="V96" i="2"/>
  <c r="V61" i="2" s="1"/>
  <c r="W96" i="2"/>
  <c r="W61" i="2" s="1"/>
  <c r="U90" i="2"/>
  <c r="U60" i="2" s="1"/>
  <c r="V90" i="2"/>
  <c r="V60" i="2" s="1"/>
  <c r="W90" i="2"/>
  <c r="W60" i="2" s="1"/>
  <c r="W84" i="2"/>
  <c r="V84" i="2"/>
  <c r="V59" i="2" s="1"/>
  <c r="U84" i="2"/>
  <c r="U59" i="2" s="1"/>
  <c r="W52" i="2"/>
  <c r="V52" i="2"/>
  <c r="W49" i="2"/>
  <c r="V49" i="2"/>
  <c r="W44" i="2"/>
  <c r="W53" i="2" s="1"/>
  <c r="V44" i="2"/>
  <c r="V53" i="2" s="1"/>
  <c r="W31" i="2"/>
  <c r="V31" i="2"/>
  <c r="U23" i="2"/>
  <c r="V23" i="2"/>
  <c r="W23" i="2"/>
  <c r="W17" i="2"/>
  <c r="W18" i="2" s="1"/>
  <c r="W25" i="2" s="1"/>
  <c r="W27" i="2" s="1"/>
  <c r="W29" i="2" s="1"/>
  <c r="V17" i="2"/>
  <c r="V18" i="2" s="1"/>
  <c r="U17" i="2"/>
  <c r="U18" i="2" s="1"/>
  <c r="D8" i="1"/>
  <c r="D5" i="1"/>
  <c r="W54" i="2" l="1"/>
  <c r="V54" i="2"/>
  <c r="V25" i="2"/>
  <c r="V27" i="2" s="1"/>
  <c r="V29" i="2" s="1"/>
  <c r="V51" i="2"/>
  <c r="V57" i="2" s="1"/>
  <c r="U25" i="2"/>
  <c r="U27" i="2" s="1"/>
  <c r="U29" i="2" s="1"/>
  <c r="W51" i="2"/>
  <c r="W57" i="2" s="1"/>
  <c r="U62" i="2"/>
  <c r="V62" i="2"/>
  <c r="V66" i="2" s="1"/>
  <c r="W62" i="2"/>
  <c r="W66" i="2" s="1"/>
  <c r="W65" i="2" l="1"/>
  <c r="W64" i="2"/>
  <c r="V64" i="2"/>
  <c r="V65" i="2"/>
</calcChain>
</file>

<file path=xl/sharedStrings.xml><?xml version="1.0" encoding="utf-8"?>
<sst xmlns="http://schemas.openxmlformats.org/spreadsheetml/2006/main" count="98" uniqueCount="92">
  <si>
    <t>Price</t>
  </si>
  <si>
    <t>S/O</t>
  </si>
  <si>
    <t>MC</t>
  </si>
  <si>
    <t>Cash</t>
  </si>
  <si>
    <t>Debt</t>
  </si>
  <si>
    <t>EV</t>
  </si>
  <si>
    <t>Revenue from Operation</t>
  </si>
  <si>
    <t>Salaries wages and benefits</t>
  </si>
  <si>
    <t>General supplies and expenses</t>
  </si>
  <si>
    <t>Operating expenses</t>
  </si>
  <si>
    <t>Operating taxes and licenses</t>
  </si>
  <si>
    <t>Insurance and claims</t>
  </si>
  <si>
    <t>Communications and utilities</t>
  </si>
  <si>
    <t>Deprecitation and amortization</t>
  </si>
  <si>
    <t>Purchased transportation</t>
  </si>
  <si>
    <t>Miscellaneous</t>
  </si>
  <si>
    <t>Total Operationg expenses</t>
  </si>
  <si>
    <t>Operating income</t>
  </si>
  <si>
    <t>Interest expense</t>
  </si>
  <si>
    <t>Interest income</t>
  </si>
  <si>
    <t>Other expense</t>
  </si>
  <si>
    <t>Non operating income</t>
  </si>
  <si>
    <t>EPS</t>
  </si>
  <si>
    <t>Pre tax income</t>
  </si>
  <si>
    <t>tax</t>
  </si>
  <si>
    <t>Net Income</t>
  </si>
  <si>
    <t>shares</t>
  </si>
  <si>
    <t>Q122</t>
  </si>
  <si>
    <t>Q222</t>
  </si>
  <si>
    <t>Q322</t>
  </si>
  <si>
    <t>Q422</t>
  </si>
  <si>
    <t>Q123</t>
  </si>
  <si>
    <t>Q223</t>
  </si>
  <si>
    <t>Q323</t>
  </si>
  <si>
    <t>Q423</t>
  </si>
  <si>
    <t>Q124</t>
  </si>
  <si>
    <t>Q224</t>
  </si>
  <si>
    <t>Q324</t>
  </si>
  <si>
    <t>Q424</t>
  </si>
  <si>
    <t>Q125</t>
  </si>
  <si>
    <t>Q225</t>
  </si>
  <si>
    <t>Total Current Assests</t>
  </si>
  <si>
    <t>Total Assets</t>
  </si>
  <si>
    <t>Revenue y/y</t>
  </si>
  <si>
    <t>AP</t>
  </si>
  <si>
    <t>Compensation and Benefits</t>
  </si>
  <si>
    <t>Claims and Insurance accruals</t>
  </si>
  <si>
    <t>other accruals</t>
  </si>
  <si>
    <t>Long term debt maturities</t>
  </si>
  <si>
    <t>Long Term debt</t>
  </si>
  <si>
    <t>noncurrent liabilities</t>
  </si>
  <si>
    <t>Deferred income tax</t>
  </si>
  <si>
    <t>current liabilities</t>
  </si>
  <si>
    <t>Total long term liabilities</t>
  </si>
  <si>
    <t>Total liabilities</t>
  </si>
  <si>
    <t>Net Cash</t>
  </si>
  <si>
    <t>SE</t>
  </si>
  <si>
    <t>SE+L</t>
  </si>
  <si>
    <t>CFFO</t>
  </si>
  <si>
    <t>CFFI</t>
  </si>
  <si>
    <t>CFFF</t>
  </si>
  <si>
    <t>ROE</t>
  </si>
  <si>
    <t>ROA</t>
  </si>
  <si>
    <t>ROTB</t>
  </si>
  <si>
    <t>D&amp;A</t>
  </si>
  <si>
    <t>Noncash lease expense</t>
  </si>
  <si>
    <t>Gain on disposal of property and equipment</t>
  </si>
  <si>
    <t>SBC</t>
  </si>
  <si>
    <t>Changes in assets and liabilities</t>
  </si>
  <si>
    <t>Customer and otheer recivables</t>
  </si>
  <si>
    <t>Prepaid expenses and other assets</t>
  </si>
  <si>
    <t>Income taxes</t>
  </si>
  <si>
    <t>Other liabilities</t>
  </si>
  <si>
    <t>Purchase of property and equipment</t>
  </si>
  <si>
    <t>Proceeds from sale of property and equipment</t>
  </si>
  <si>
    <t>Proceeds from maturities of short term investments</t>
  </si>
  <si>
    <t>Payments for share repurchases</t>
  </si>
  <si>
    <t>Dividends paid</t>
  </si>
  <si>
    <t>Principal payments under debt agreements</t>
  </si>
  <si>
    <t>Other financing activities</t>
  </si>
  <si>
    <t>PP&amp;E (net)</t>
  </si>
  <si>
    <t>Claims and Insurance Accruals</t>
  </si>
  <si>
    <t>Compensation Benefits and other Accruals Liabilities</t>
  </si>
  <si>
    <t>Purchase of short term investments</t>
  </si>
  <si>
    <t>Cash used in Financing activities</t>
  </si>
  <si>
    <t>Total Cashflow</t>
  </si>
  <si>
    <t>Shareholders Equity</t>
  </si>
  <si>
    <t>Working Capital</t>
  </si>
  <si>
    <t>ROIC</t>
  </si>
  <si>
    <t>?</t>
  </si>
  <si>
    <t xml:space="preserve">Net cash used in investing </t>
  </si>
  <si>
    <t>net cash provided by operations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</si>
</sst>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0" fontId="0" fillId="0" borderId="0" xfId="0" applyNumberFormat="1"/>
    <xf numFmtId="10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65625-66EE-437A-A249-A55107A62D29}">
  <dimension ref="C3:D8"/>
  <sheetViews>
    <sheetView zoomScale="145" zoomScaleNormal="145" workbookViewId="0">
      <selection activeCell="F3" sqref="F3"/>
    </sheetView>
  </sheetViews>
  <sheetFormatPr defaultRowHeight="15" x14ac:dyDescent="0.25"/>
  <cols>
    <col min="4" max="4" width="10.140625" bestFit="1" customWidth="1"/>
  </cols>
  <sheetData>
    <row r="3" spans="3:4" x14ac:dyDescent="0.25">
      <c r="C3" t="s">
        <v>0</v>
      </c>
      <c r="D3" s="1">
        <v>138.59</v>
      </c>
    </row>
    <row r="4" spans="3:4" x14ac:dyDescent="0.25">
      <c r="C4" t="s">
        <v>1</v>
      </c>
      <c r="D4" s="1">
        <v>212.54507899999999</v>
      </c>
    </row>
    <row r="5" spans="3:4" x14ac:dyDescent="0.25">
      <c r="C5" t="s">
        <v>2</v>
      </c>
      <c r="D5" s="1">
        <f>+D3*D4</f>
        <v>29456.622498609999</v>
      </c>
    </row>
    <row r="6" spans="3:4" x14ac:dyDescent="0.25">
      <c r="C6" t="s">
        <v>3</v>
      </c>
      <c r="D6" s="1">
        <v>108.676</v>
      </c>
    </row>
    <row r="7" spans="3:4" x14ac:dyDescent="0.25">
      <c r="C7" t="s">
        <v>4</v>
      </c>
      <c r="D7" s="1">
        <v>59.987000000000002</v>
      </c>
    </row>
    <row r="8" spans="3:4" x14ac:dyDescent="0.25">
      <c r="C8" t="s">
        <v>5</v>
      </c>
      <c r="D8" s="1">
        <f>+D5-D6+D7</f>
        <v>29407.93349861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6B434F-3C18-4CA9-B488-393771750F25}">
  <dimension ref="B6:X96"/>
  <sheetViews>
    <sheetView tabSelected="1" zoomScale="130" zoomScaleNormal="130" workbookViewId="0">
      <pane xSplit="2" ySplit="6" topLeftCell="T52" activePane="bottomRight" state="frozen"/>
      <selection pane="topRight" activeCell="C1" sqref="C1"/>
      <selection pane="bottomLeft" activeCell="A7" sqref="A7"/>
      <selection pane="bottomRight" activeCell="V89" sqref="V89"/>
    </sheetView>
  </sheetViews>
  <sheetFormatPr defaultRowHeight="15" x14ac:dyDescent="0.25"/>
  <cols>
    <col min="1" max="1" width="2.7109375" customWidth="1"/>
    <col min="2" max="2" width="47" bestFit="1" customWidth="1"/>
  </cols>
  <sheetData>
    <row r="6" spans="2:24" x14ac:dyDescent="0.25">
      <c r="C6" t="s">
        <v>27</v>
      </c>
      <c r="D6" t="s">
        <v>28</v>
      </c>
      <c r="E6" t="s">
        <v>29</v>
      </c>
      <c r="F6" t="s">
        <v>30</v>
      </c>
      <c r="G6" t="s">
        <v>31</v>
      </c>
      <c r="H6" t="s">
        <v>32</v>
      </c>
      <c r="I6" t="s">
        <v>33</v>
      </c>
      <c r="J6" t="s">
        <v>34</v>
      </c>
      <c r="K6" t="s">
        <v>35</v>
      </c>
      <c r="L6" t="s">
        <v>36</v>
      </c>
      <c r="M6" t="s">
        <v>37</v>
      </c>
      <c r="N6" t="s">
        <v>38</v>
      </c>
      <c r="O6" t="s">
        <v>39</v>
      </c>
      <c r="P6" t="s">
        <v>40</v>
      </c>
      <c r="U6">
        <v>2022</v>
      </c>
      <c r="V6">
        <v>2023</v>
      </c>
      <c r="W6">
        <v>2024</v>
      </c>
      <c r="X6">
        <v>2025</v>
      </c>
    </row>
    <row r="7" spans="2:24" x14ac:dyDescent="0.25">
      <c r="B7" t="s">
        <v>6</v>
      </c>
      <c r="U7">
        <v>6260.0770000000002</v>
      </c>
      <c r="V7">
        <v>5866.152</v>
      </c>
      <c r="W7">
        <v>5814.81</v>
      </c>
    </row>
    <row r="8" spans="2:24" x14ac:dyDescent="0.25">
      <c r="B8" t="s">
        <v>7</v>
      </c>
      <c r="U8">
        <v>2716.835</v>
      </c>
      <c r="V8">
        <v>2629.6759999999999</v>
      </c>
      <c r="W8">
        <v>2689.3139999999999</v>
      </c>
    </row>
    <row r="9" spans="2:24" x14ac:dyDescent="0.25">
      <c r="B9" t="s">
        <v>9</v>
      </c>
      <c r="U9">
        <v>852.95500000000004</v>
      </c>
      <c r="V9">
        <v>718.32600000000002</v>
      </c>
      <c r="W9">
        <v>635.32000000000005</v>
      </c>
    </row>
    <row r="10" spans="2:24" x14ac:dyDescent="0.25">
      <c r="B10" t="s">
        <v>8</v>
      </c>
      <c r="U10">
        <v>159.99799999999999</v>
      </c>
      <c r="V10">
        <v>162.416</v>
      </c>
      <c r="W10">
        <v>176.54599999999999</v>
      </c>
    </row>
    <row r="11" spans="2:24" x14ac:dyDescent="0.25">
      <c r="B11" t="s">
        <v>10</v>
      </c>
      <c r="U11">
        <v>141.239</v>
      </c>
      <c r="V11">
        <v>145.642</v>
      </c>
      <c r="W11">
        <v>144.69</v>
      </c>
    </row>
    <row r="12" spans="2:24" x14ac:dyDescent="0.25">
      <c r="B12" t="s">
        <v>11</v>
      </c>
      <c r="U12">
        <v>58.301000000000002</v>
      </c>
      <c r="V12">
        <v>75.367999999999995</v>
      </c>
      <c r="W12">
        <v>92.358999999999995</v>
      </c>
    </row>
    <row r="13" spans="2:24" x14ac:dyDescent="0.25">
      <c r="B13" t="s">
        <v>12</v>
      </c>
      <c r="U13">
        <v>40.584000000000003</v>
      </c>
      <c r="V13">
        <v>43.268999999999998</v>
      </c>
      <c r="W13">
        <v>40.826999999999998</v>
      </c>
    </row>
    <row r="14" spans="2:24" x14ac:dyDescent="0.25">
      <c r="B14" t="s">
        <v>13</v>
      </c>
      <c r="U14">
        <v>276.05</v>
      </c>
      <c r="V14">
        <v>324.435</v>
      </c>
      <c r="W14">
        <v>344.56799999999998</v>
      </c>
    </row>
    <row r="15" spans="2:24" x14ac:dyDescent="0.25">
      <c r="B15" t="s">
        <v>14</v>
      </c>
      <c r="U15">
        <v>158.11099999999999</v>
      </c>
      <c r="V15">
        <v>121.51600000000001</v>
      </c>
      <c r="W15">
        <v>122.815</v>
      </c>
    </row>
    <row r="16" spans="2:24" x14ac:dyDescent="0.25">
      <c r="B16" t="s">
        <v>15</v>
      </c>
      <c r="U16">
        <v>15.372</v>
      </c>
      <c r="V16">
        <v>4.8310000000000004</v>
      </c>
      <c r="W16">
        <v>24.373000000000001</v>
      </c>
    </row>
    <row r="17" spans="2:23" x14ac:dyDescent="0.25">
      <c r="B17" t="s">
        <v>16</v>
      </c>
      <c r="U17">
        <f>SUM(U8:U16)</f>
        <v>4419.4449999999997</v>
      </c>
      <c r="V17">
        <f>SUM(V8:V16)</f>
        <v>4225.4789999999994</v>
      </c>
      <c r="W17">
        <f>SUM(W8:W16)</f>
        <v>4270.811999999999</v>
      </c>
    </row>
    <row r="18" spans="2:23" x14ac:dyDescent="0.25">
      <c r="B18" t="s">
        <v>17</v>
      </c>
      <c r="U18">
        <f>+U7-U17</f>
        <v>1840.6320000000005</v>
      </c>
      <c r="V18">
        <f>+V7-V17</f>
        <v>1640.6730000000007</v>
      </c>
      <c r="W18">
        <f>SUM(W7-W17)</f>
        <v>1543.9980000000014</v>
      </c>
    </row>
    <row r="20" spans="2:23" x14ac:dyDescent="0.25">
      <c r="B20" t="s">
        <v>18</v>
      </c>
      <c r="U20">
        <v>1.5629999999999999</v>
      </c>
      <c r="V20">
        <v>0.46400000000000002</v>
      </c>
      <c r="W20">
        <v>0.21199999999999999</v>
      </c>
    </row>
    <row r="21" spans="2:23" x14ac:dyDescent="0.25">
      <c r="B21" t="s">
        <v>19</v>
      </c>
      <c r="U21">
        <v>-4.8840000000000003</v>
      </c>
      <c r="V21">
        <v>-12.798999999999999</v>
      </c>
      <c r="W21">
        <v>-17.010999999999999</v>
      </c>
    </row>
    <row r="22" spans="2:23" x14ac:dyDescent="0.25">
      <c r="B22" t="s">
        <v>20</v>
      </c>
      <c r="U22">
        <v>2.6040000000000001</v>
      </c>
      <c r="V22">
        <v>5.2320000000000002</v>
      </c>
      <c r="W22">
        <v>3.2</v>
      </c>
    </row>
    <row r="23" spans="2:23" x14ac:dyDescent="0.25">
      <c r="B23" t="s">
        <v>21</v>
      </c>
      <c r="U23">
        <f>SUM(U20:U22)</f>
        <v>-0.71700000000000053</v>
      </c>
      <c r="V23">
        <f>SUM(V20:V22)</f>
        <v>-7.1029999999999989</v>
      </c>
      <c r="W23">
        <f>SUM(W20:W22)</f>
        <v>-13.599</v>
      </c>
    </row>
    <row r="25" spans="2:23" x14ac:dyDescent="0.25">
      <c r="B25" t="s">
        <v>23</v>
      </c>
      <c r="U25">
        <f>+U18+U23</f>
        <v>1839.9150000000004</v>
      </c>
      <c r="V25">
        <f>+V18+V23</f>
        <v>1633.5700000000006</v>
      </c>
      <c r="W25">
        <f>+W18+W23</f>
        <v>1530.3990000000015</v>
      </c>
    </row>
    <row r="26" spans="2:23" x14ac:dyDescent="0.25">
      <c r="B26" t="s">
        <v>24</v>
      </c>
      <c r="U26">
        <v>464.19</v>
      </c>
      <c r="V26">
        <v>408.274</v>
      </c>
      <c r="W26">
        <v>371.524</v>
      </c>
    </row>
    <row r="27" spans="2:23" x14ac:dyDescent="0.25">
      <c r="B27" t="s">
        <v>25</v>
      </c>
      <c r="U27">
        <f>+U25-U26</f>
        <v>1375.7250000000004</v>
      </c>
      <c r="V27">
        <f>+V25-V26</f>
        <v>1225.2960000000007</v>
      </c>
      <c r="W27">
        <f>+W25-W26</f>
        <v>1158.8750000000014</v>
      </c>
    </row>
    <row r="28" spans="2:23" x14ac:dyDescent="0.25">
      <c r="B28" t="s">
        <v>26</v>
      </c>
      <c r="U28">
        <v>226.15600000000001</v>
      </c>
      <c r="V28">
        <v>220.18</v>
      </c>
      <c r="W28">
        <v>216.48500000000001</v>
      </c>
    </row>
    <row r="29" spans="2:23" x14ac:dyDescent="0.25">
      <c r="B29" t="s">
        <v>22</v>
      </c>
      <c r="U29">
        <f>SUM(U27/U28)</f>
        <v>6.0830798210085089</v>
      </c>
      <c r="V29">
        <f>SUM(V27/V28)</f>
        <v>5.5649741120901108</v>
      </c>
      <c r="W29">
        <f>SUM(W27/W28)</f>
        <v>5.3531422500404249</v>
      </c>
    </row>
    <row r="31" spans="2:23" x14ac:dyDescent="0.25">
      <c r="B31" t="s">
        <v>43</v>
      </c>
      <c r="V31" s="2">
        <f>SUM(V7-U7)/U7</f>
        <v>-6.2926542277355405E-2</v>
      </c>
      <c r="W31" s="2">
        <f>SUM(W7-V7)/V7</f>
        <v>-8.7522450833186129E-3</v>
      </c>
    </row>
    <row r="34" spans="2:23" x14ac:dyDescent="0.25">
      <c r="B34" t="s">
        <v>3</v>
      </c>
      <c r="V34">
        <v>433.79899999999998</v>
      </c>
      <c r="W34">
        <v>108.676</v>
      </c>
    </row>
    <row r="35" spans="2:23" x14ac:dyDescent="0.25">
      <c r="B35" t="s">
        <v>41</v>
      </c>
      <c r="V35">
        <v>1143.3330000000001</v>
      </c>
      <c r="W35">
        <v>720.68299999999999</v>
      </c>
    </row>
    <row r="36" spans="2:23" x14ac:dyDescent="0.25">
      <c r="B36" t="s">
        <v>80</v>
      </c>
      <c r="V36">
        <v>4095.4050000000002</v>
      </c>
      <c r="W36">
        <v>4505.4309999999996</v>
      </c>
    </row>
    <row r="37" spans="2:23" x14ac:dyDescent="0.25">
      <c r="B37" t="s">
        <v>42</v>
      </c>
      <c r="V37">
        <v>5512.393</v>
      </c>
      <c r="W37">
        <v>5491.3950000000004</v>
      </c>
    </row>
    <row r="39" spans="2:23" x14ac:dyDescent="0.25">
      <c r="B39" t="s">
        <v>44</v>
      </c>
      <c r="V39">
        <v>112.774</v>
      </c>
      <c r="W39">
        <v>91.819000000000003</v>
      </c>
    </row>
    <row r="40" spans="2:23" x14ac:dyDescent="0.25">
      <c r="B40" t="s">
        <v>45</v>
      </c>
      <c r="V40">
        <v>278.95299999999997</v>
      </c>
      <c r="W40">
        <v>285.42099999999999</v>
      </c>
    </row>
    <row r="41" spans="2:23" x14ac:dyDescent="0.25">
      <c r="B41" t="s">
        <v>46</v>
      </c>
      <c r="V41">
        <v>63.345999999999997</v>
      </c>
      <c r="W41">
        <v>72.846000000000004</v>
      </c>
    </row>
    <row r="42" spans="2:23" x14ac:dyDescent="0.25">
      <c r="B42" t="s">
        <v>47</v>
      </c>
      <c r="V42">
        <v>69.584999999999994</v>
      </c>
      <c r="W42">
        <v>70.442999999999998</v>
      </c>
    </row>
    <row r="43" spans="2:23" x14ac:dyDescent="0.25">
      <c r="B43" t="s">
        <v>48</v>
      </c>
      <c r="V43">
        <v>20</v>
      </c>
      <c r="W43">
        <v>20</v>
      </c>
    </row>
    <row r="44" spans="2:23" x14ac:dyDescent="0.25">
      <c r="B44" t="s">
        <v>52</v>
      </c>
      <c r="V44">
        <f>SUM(V39:V43)</f>
        <v>544.65800000000002</v>
      </c>
      <c r="W44">
        <f>SUM(W39:W43)</f>
        <v>540.529</v>
      </c>
    </row>
    <row r="46" spans="2:23" x14ac:dyDescent="0.25">
      <c r="B46" t="s">
        <v>49</v>
      </c>
      <c r="V46">
        <v>59.976999999999997</v>
      </c>
      <c r="W46">
        <v>39.987000000000002</v>
      </c>
    </row>
    <row r="47" spans="2:23" x14ac:dyDescent="0.25">
      <c r="B47" t="s">
        <v>50</v>
      </c>
      <c r="V47">
        <v>286.815</v>
      </c>
      <c r="W47">
        <v>284.36099999999999</v>
      </c>
    </row>
    <row r="48" spans="2:23" x14ac:dyDescent="0.25">
      <c r="B48" t="s">
        <v>51</v>
      </c>
      <c r="V48">
        <v>363.13200000000001</v>
      </c>
      <c r="W48">
        <v>381.93</v>
      </c>
    </row>
    <row r="49" spans="2:24" x14ac:dyDescent="0.25">
      <c r="B49" t="s">
        <v>53</v>
      </c>
      <c r="V49">
        <f>SUM(V46:V48)</f>
        <v>709.92399999999998</v>
      </c>
      <c r="W49">
        <f>SUM(W46:W48)</f>
        <v>706.27800000000002</v>
      </c>
    </row>
    <row r="51" spans="2:24" x14ac:dyDescent="0.25">
      <c r="B51" t="s">
        <v>54</v>
      </c>
      <c r="V51">
        <f>SUM(V44+V49)</f>
        <v>1254.5819999999999</v>
      </c>
      <c r="W51">
        <f>SUM(W44+W49)</f>
        <v>1246.807</v>
      </c>
    </row>
    <row r="52" spans="2:24" x14ac:dyDescent="0.25">
      <c r="B52" t="s">
        <v>55</v>
      </c>
      <c r="V52">
        <f>+V34-V46</f>
        <v>373.822</v>
      </c>
      <c r="W52">
        <f>+W34-W46</f>
        <v>68.688999999999993</v>
      </c>
    </row>
    <row r="53" spans="2:24" x14ac:dyDescent="0.25">
      <c r="B53" t="s">
        <v>86</v>
      </c>
      <c r="V53">
        <f>+V37-V44</f>
        <v>4967.7349999999997</v>
      </c>
      <c r="W53">
        <f>+W37-W44</f>
        <v>4950.866</v>
      </c>
    </row>
    <row r="54" spans="2:24" x14ac:dyDescent="0.25">
      <c r="B54" t="s">
        <v>87</v>
      </c>
      <c r="V54">
        <f>+V35-V44</f>
        <v>598.67500000000007</v>
      </c>
      <c r="W54">
        <f>+W35-W44</f>
        <v>180.154</v>
      </c>
    </row>
    <row r="56" spans="2:24" x14ac:dyDescent="0.25">
      <c r="B56" t="s">
        <v>56</v>
      </c>
      <c r="V56">
        <v>4257.8109999999997</v>
      </c>
      <c r="W56">
        <v>4244.5879999999997</v>
      </c>
    </row>
    <row r="57" spans="2:24" x14ac:dyDescent="0.25">
      <c r="B57" t="s">
        <v>57</v>
      </c>
      <c r="V57">
        <f>+V51+V56</f>
        <v>5512.393</v>
      </c>
      <c r="W57">
        <f>+W51+W56</f>
        <v>5491.3949999999995</v>
      </c>
    </row>
    <row r="59" spans="2:24" x14ac:dyDescent="0.25">
      <c r="B59" t="s">
        <v>58</v>
      </c>
      <c r="U59">
        <f>U84</f>
        <v>1691.5820000000003</v>
      </c>
      <c r="V59">
        <f>V84</f>
        <v>1589.7249999999997</v>
      </c>
      <c r="W59">
        <f>W84</f>
        <v>1658.8229999999996</v>
      </c>
    </row>
    <row r="60" spans="2:24" x14ac:dyDescent="0.25">
      <c r="B60" t="s">
        <v>59</v>
      </c>
      <c r="U60">
        <f>U90</f>
        <v>-547.47199999999998</v>
      </c>
      <c r="V60">
        <f>V90</f>
        <v>-659.82</v>
      </c>
      <c r="W60">
        <f>W90</f>
        <v>-751.19399999999996</v>
      </c>
    </row>
    <row r="61" spans="2:24" x14ac:dyDescent="0.25">
      <c r="B61" t="s">
        <v>60</v>
      </c>
      <c r="U61">
        <f>U96</f>
        <v>-1420.3620000000001</v>
      </c>
      <c r="V61">
        <f>V96</f>
        <v>-661.82799999999997</v>
      </c>
      <c r="W61">
        <f>W96</f>
        <v>-1233.212</v>
      </c>
    </row>
    <row r="62" spans="2:24" x14ac:dyDescent="0.25">
      <c r="B62" t="s">
        <v>85</v>
      </c>
      <c r="U62">
        <f>+U96+U90+U84</f>
        <v>-276.25199999999973</v>
      </c>
      <c r="V62">
        <f>+V96+V90+V84</f>
        <v>268.07699999999954</v>
      </c>
      <c r="W62">
        <f>+W96+W90+W84</f>
        <v>-325.58300000000031</v>
      </c>
    </row>
    <row r="64" spans="2:24" x14ac:dyDescent="0.25">
      <c r="B64" s="2" t="s">
        <v>61</v>
      </c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>
        <f>+V62/V53</f>
        <v>5.3963627286882164E-2</v>
      </c>
      <c r="W64" s="2">
        <f>+W62/W53</f>
        <v>-6.5762838259003642E-2</v>
      </c>
      <c r="X64" t="s">
        <v>89</v>
      </c>
    </row>
    <row r="65" spans="2:24" x14ac:dyDescent="0.25">
      <c r="B65" s="2" t="s">
        <v>62</v>
      </c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>
        <f>+V62/V37</f>
        <v>4.863169226141887E-2</v>
      </c>
      <c r="W65" s="2">
        <f>+W62/W37</f>
        <v>-5.9289670475352857E-2</v>
      </c>
      <c r="X65" t="s">
        <v>89</v>
      </c>
    </row>
    <row r="66" spans="2:24" x14ac:dyDescent="0.25">
      <c r="B66" s="2" t="s">
        <v>88</v>
      </c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>
        <f>+V62/V54</f>
        <v>0.44778385601536647</v>
      </c>
      <c r="W66" s="2">
        <f>+W62/W54</f>
        <v>-1.8072482431697343</v>
      </c>
      <c r="X66" s="2" t="s">
        <v>89</v>
      </c>
    </row>
    <row r="67" spans="2:24" x14ac:dyDescent="0.25">
      <c r="B67" s="2" t="s">
        <v>63</v>
      </c>
    </row>
    <row r="70" spans="2:24" x14ac:dyDescent="0.25">
      <c r="B70" t="s">
        <v>25</v>
      </c>
      <c r="U70">
        <v>1377.1590000000001</v>
      </c>
      <c r="V70">
        <v>1239.502</v>
      </c>
      <c r="W70">
        <v>1186.0730000000001</v>
      </c>
    </row>
    <row r="71" spans="2:24" x14ac:dyDescent="0.25">
      <c r="B71" t="s">
        <v>64</v>
      </c>
      <c r="U71">
        <v>276.06599999999997</v>
      </c>
      <c r="V71">
        <v>324.44900000000001</v>
      </c>
      <c r="W71">
        <v>344.57799999999997</v>
      </c>
    </row>
    <row r="72" spans="2:24" x14ac:dyDescent="0.25">
      <c r="B72" t="s">
        <v>65</v>
      </c>
      <c r="U72">
        <v>16.658000000000001</v>
      </c>
      <c r="V72">
        <v>18.664999999999999</v>
      </c>
      <c r="W72">
        <v>17.186</v>
      </c>
    </row>
    <row r="73" spans="2:24" x14ac:dyDescent="0.25">
      <c r="B73" t="s">
        <v>66</v>
      </c>
      <c r="U73">
        <v>-3.4249999999999998</v>
      </c>
      <c r="V73">
        <v>-22.555</v>
      </c>
      <c r="W73">
        <v>-3.4009999999999998</v>
      </c>
    </row>
    <row r="74" spans="2:24" x14ac:dyDescent="0.25">
      <c r="B74" t="s">
        <v>51</v>
      </c>
      <c r="U74">
        <v>62.008000000000003</v>
      </c>
      <c r="V74">
        <v>53.341000000000001</v>
      </c>
      <c r="W74">
        <v>19.34</v>
      </c>
    </row>
    <row r="75" spans="2:24" x14ac:dyDescent="0.25">
      <c r="B75" t="s">
        <v>67</v>
      </c>
      <c r="U75">
        <v>15.893000000000001</v>
      </c>
      <c r="V75">
        <v>11.08</v>
      </c>
      <c r="W75">
        <v>11.349</v>
      </c>
    </row>
    <row r="76" spans="2:24" x14ac:dyDescent="0.25">
      <c r="B76" s="3" t="s">
        <v>68</v>
      </c>
    </row>
    <row r="77" spans="2:24" x14ac:dyDescent="0.25">
      <c r="B77" t="s">
        <v>69</v>
      </c>
      <c r="U77">
        <v>-13.009</v>
      </c>
      <c r="V77">
        <v>-3.875</v>
      </c>
      <c r="W77">
        <v>74.08</v>
      </c>
    </row>
    <row r="78" spans="2:24" x14ac:dyDescent="0.25">
      <c r="B78" t="s">
        <v>70</v>
      </c>
      <c r="U78">
        <v>-24.713999999999999</v>
      </c>
      <c r="V78">
        <v>-38.189</v>
      </c>
      <c r="W78">
        <v>5.5620000000000003</v>
      </c>
    </row>
    <row r="79" spans="2:24" x14ac:dyDescent="0.25">
      <c r="B79" t="s">
        <v>44</v>
      </c>
      <c r="U79">
        <v>23.756</v>
      </c>
      <c r="V79">
        <v>6.4989999999999997</v>
      </c>
      <c r="W79">
        <v>-20.954999999999998</v>
      </c>
    </row>
    <row r="80" spans="2:24" x14ac:dyDescent="0.25">
      <c r="B80" t="s">
        <v>82</v>
      </c>
      <c r="U80">
        <v>-11.202</v>
      </c>
      <c r="V80">
        <v>-1.4219999999999999</v>
      </c>
      <c r="W80">
        <v>8.3480000000000008</v>
      </c>
    </row>
    <row r="81" spans="2:23" x14ac:dyDescent="0.25">
      <c r="B81" t="s">
        <v>81</v>
      </c>
      <c r="U81">
        <v>5.4640000000000004</v>
      </c>
      <c r="V81">
        <v>-2.2490000000000001</v>
      </c>
      <c r="W81">
        <v>10.441000000000001</v>
      </c>
    </row>
    <row r="82" spans="2:23" x14ac:dyDescent="0.25">
      <c r="B82" t="s">
        <v>71</v>
      </c>
      <c r="U82">
        <v>6.48</v>
      </c>
      <c r="V82">
        <v>-5.8159999999999998</v>
      </c>
      <c r="W82">
        <v>14.57</v>
      </c>
    </row>
    <row r="83" spans="2:23" x14ac:dyDescent="0.25">
      <c r="B83" t="s">
        <v>72</v>
      </c>
      <c r="U83">
        <v>-39.552</v>
      </c>
      <c r="V83">
        <v>10.295</v>
      </c>
      <c r="W83">
        <v>-8.3480000000000008</v>
      </c>
    </row>
    <row r="84" spans="2:23" x14ac:dyDescent="0.25">
      <c r="B84" t="s">
        <v>91</v>
      </c>
      <c r="U84">
        <f>SUM(U70:U83)</f>
        <v>1691.5820000000003</v>
      </c>
      <c r="V84">
        <f>SUM(V70:V83)</f>
        <v>1589.7249999999997</v>
      </c>
      <c r="W84">
        <f>SUM(W70:W83)</f>
        <v>1658.8229999999996</v>
      </c>
    </row>
    <row r="86" spans="2:23" x14ac:dyDescent="0.25">
      <c r="B86" t="s">
        <v>73</v>
      </c>
      <c r="U86">
        <v>-775.14800000000002</v>
      </c>
      <c r="V86">
        <v>-757.30899999999997</v>
      </c>
      <c r="W86">
        <v>-771.31799999999998</v>
      </c>
    </row>
    <row r="87" spans="2:23" x14ac:dyDescent="0.25">
      <c r="B87" t="s">
        <v>74</v>
      </c>
      <c r="U87">
        <v>22.096</v>
      </c>
      <c r="V87">
        <v>48.637</v>
      </c>
      <c r="W87">
        <v>20.123999999999999</v>
      </c>
    </row>
    <row r="88" spans="2:23" x14ac:dyDescent="0.25">
      <c r="B88" t="s">
        <v>83</v>
      </c>
      <c r="U88">
        <v>-163.72</v>
      </c>
      <c r="V88">
        <v>0</v>
      </c>
      <c r="W88">
        <v>-30</v>
      </c>
    </row>
    <row r="89" spans="2:23" x14ac:dyDescent="0.25">
      <c r="B89" t="s">
        <v>75</v>
      </c>
      <c r="U89">
        <v>369.3</v>
      </c>
      <c r="V89">
        <v>48.851999999999997</v>
      </c>
      <c r="W89">
        <v>30</v>
      </c>
    </row>
    <row r="90" spans="2:23" x14ac:dyDescent="0.25">
      <c r="B90" t="s">
        <v>90</v>
      </c>
      <c r="U90">
        <f>SUM(U86:U89)</f>
        <v>-547.47199999999998</v>
      </c>
      <c r="V90">
        <f>SUM(V86:V89)</f>
        <v>-659.82</v>
      </c>
      <c r="W90">
        <f>SUM(W86:W89)</f>
        <v>-751.19399999999996</v>
      </c>
    </row>
    <row r="92" spans="2:23" x14ac:dyDescent="0.25">
      <c r="B92" t="s">
        <v>76</v>
      </c>
      <c r="U92">
        <v>-1277.2190000000001</v>
      </c>
      <c r="V92">
        <v>-453.613</v>
      </c>
      <c r="W92">
        <v>-967.29399999999998</v>
      </c>
    </row>
    <row r="93" spans="2:23" x14ac:dyDescent="0.25">
      <c r="B93" t="s">
        <v>77</v>
      </c>
      <c r="U93">
        <v>-134.48400000000001</v>
      </c>
      <c r="V93">
        <v>-175.089</v>
      </c>
      <c r="W93">
        <v>-223.61799999999999</v>
      </c>
    </row>
    <row r="94" spans="2:23" x14ac:dyDescent="0.25">
      <c r="B94" t="s">
        <v>78</v>
      </c>
      <c r="U94">
        <v>0</v>
      </c>
      <c r="V94">
        <v>-20</v>
      </c>
      <c r="W94">
        <v>-20</v>
      </c>
    </row>
    <row r="95" spans="2:23" x14ac:dyDescent="0.25">
      <c r="B95" t="s">
        <v>79</v>
      </c>
      <c r="U95">
        <v>-8.6590000000000007</v>
      </c>
      <c r="V95">
        <v>-13.125999999999999</v>
      </c>
      <c r="W95">
        <v>-22.3</v>
      </c>
    </row>
    <row r="96" spans="2:23" x14ac:dyDescent="0.25">
      <c r="B96" t="s">
        <v>84</v>
      </c>
      <c r="U96">
        <f>SUM(U92:U95)</f>
        <v>-1420.3620000000001</v>
      </c>
      <c r="V96">
        <f>SUM(V92:V95)</f>
        <v>-661.82799999999997</v>
      </c>
      <c r="W96">
        <f>SUM(W92:W95)</f>
        <v>-1233.212</v>
      </c>
    </row>
  </sheetData>
  <pageMargins left="0.7" right="0.7" top="0.75" bottom="0.75" header="0.3" footer="0.3"/>
  <ignoredErrors>
    <ignoredError sqref="U17:W17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Flynn</dc:creator>
  <cp:lastModifiedBy>Ethan Flynn</cp:lastModifiedBy>
  <dcterms:created xsi:type="dcterms:W3CDTF">2025-09-27T00:57:12Z</dcterms:created>
  <dcterms:modified xsi:type="dcterms:W3CDTF">2025-09-27T04:52:19Z</dcterms:modified>
</cp:coreProperties>
</file>